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5570" windowHeight="11760" firstSheet="18" activeTab="33"/>
  </bookViews>
  <sheets>
    <sheet name="сети" sheetId="1" r:id="rId1"/>
    <sheet name="здания" sheetId="2" r:id="rId2"/>
    <sheet name="Лист1" sheetId="3" r:id="rId3"/>
    <sheet name="Лист2" sheetId="4" r:id="rId4"/>
    <sheet name="Лист3" sheetId="5" r:id="rId5"/>
    <sheet name="Лист4" sheetId="6" r:id="rId6"/>
    <sheet name="Лист5" sheetId="7" r:id="rId7"/>
    <sheet name="Лист6" sheetId="8" r:id="rId8"/>
    <sheet name="Лист7" sheetId="9" r:id="rId9"/>
    <sheet name="Лист8" sheetId="10" r:id="rId10"/>
    <sheet name="Лист9" sheetId="11" r:id="rId11"/>
    <sheet name="Лист10" sheetId="12" r:id="rId12"/>
    <sheet name="Лист11" sheetId="13" r:id="rId13"/>
    <sheet name="Лист12" sheetId="14" r:id="rId14"/>
    <sheet name="Лист13" sheetId="15" r:id="rId15"/>
    <sheet name="Лист14" sheetId="16" r:id="rId16"/>
    <sheet name="Лист15" sheetId="17" r:id="rId17"/>
    <sheet name="Лист16" sheetId="18" r:id="rId18"/>
    <sheet name="Лист17" sheetId="19" r:id="rId19"/>
    <sheet name="Лист18" sheetId="20" r:id="rId20"/>
    <sheet name="Лист19" sheetId="21" r:id="rId21"/>
    <sheet name="Лист20" sheetId="22" r:id="rId22"/>
    <sheet name="Лист21" sheetId="23" r:id="rId23"/>
    <sheet name="Лист22" sheetId="24" r:id="rId24"/>
    <sheet name="Лист23" sheetId="25" r:id="rId25"/>
    <sheet name="Лист24" sheetId="26" r:id="rId26"/>
    <sheet name="Лист25" sheetId="27" r:id="rId27"/>
    <sheet name="Лист26" sheetId="28" r:id="rId28"/>
    <sheet name="Лист27" sheetId="29" r:id="rId29"/>
    <sheet name="Лист28" sheetId="30" r:id="rId30"/>
    <sheet name="Лист29" sheetId="31" r:id="rId31"/>
    <sheet name="Лист30" sheetId="32" r:id="rId32"/>
    <sheet name="Лист31" sheetId="33" r:id="rId33"/>
    <sheet name="Лист32" sheetId="34" r:id="rId34"/>
  </sheets>
  <calcPr calcId="124519"/>
</workbook>
</file>

<file path=xl/calcChain.xml><?xml version="1.0" encoding="utf-8"?>
<calcChain xmlns="http://schemas.openxmlformats.org/spreadsheetml/2006/main">
  <c r="G40" i="34"/>
  <c r="F40"/>
  <c r="I25" i="33"/>
  <c r="H25"/>
  <c r="M19" i="31"/>
  <c r="L19"/>
  <c r="N133" i="30"/>
  <c r="M133"/>
  <c r="M18" i="29"/>
  <c r="L18"/>
  <c r="L65" i="28"/>
  <c r="K65"/>
  <c r="K70" i="27"/>
  <c r="J70"/>
  <c r="G42" i="26"/>
  <c r="H589" i="25"/>
  <c r="G589"/>
  <c r="I180" i="23"/>
  <c r="H180"/>
  <c r="H280" i="22"/>
  <c r="G280"/>
  <c r="M456" i="21"/>
  <c r="F456"/>
  <c r="M428"/>
  <c r="F428"/>
  <c r="M422"/>
  <c r="M421"/>
  <c r="F421"/>
  <c r="M420"/>
  <c r="F420"/>
  <c r="M419"/>
  <c r="F419"/>
  <c r="M363"/>
  <c r="F363"/>
  <c r="M352"/>
  <c r="F352"/>
  <c r="M317"/>
  <c r="F317"/>
  <c r="M316"/>
  <c r="F316"/>
  <c r="M315"/>
  <c r="F315"/>
  <c r="M279"/>
  <c r="F279"/>
  <c r="M273"/>
  <c r="F273"/>
  <c r="M245"/>
  <c r="F245"/>
  <c r="M242"/>
  <c r="F242"/>
  <c r="M217"/>
  <c r="F217"/>
  <c r="M184"/>
  <c r="F184"/>
  <c r="M182"/>
  <c r="F182"/>
  <c r="M176"/>
  <c r="F176"/>
  <c r="M109"/>
  <c r="F109"/>
  <c r="F459" s="1"/>
  <c r="M97"/>
  <c r="F97"/>
  <c r="M78"/>
  <c r="F78"/>
  <c r="M77"/>
  <c r="F77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93" s="1"/>
  <c r="A294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86" s="1"/>
  <c r="A410" s="1"/>
  <c r="A416" s="1"/>
  <c r="A417" s="1"/>
  <c r="A418" s="1"/>
  <c r="A419" s="1"/>
  <c r="A422" s="1"/>
  <c r="A423" s="1"/>
  <c r="A424" s="1"/>
  <c r="A425" s="1"/>
  <c r="A426" s="1"/>
  <c r="A427" s="1"/>
  <c r="A428" s="1"/>
  <c r="A429" s="1"/>
  <c r="A430" s="1"/>
  <c r="A431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50" s="1"/>
  <c r="A451" s="1"/>
  <c r="A452" s="1"/>
  <c r="A453" s="1"/>
  <c r="A454" s="1"/>
  <c r="A455" s="1"/>
  <c r="A456" s="1"/>
  <c r="A457" s="1"/>
  <c r="A458" s="1"/>
  <c r="M7"/>
  <c r="M459" s="1"/>
  <c r="F7"/>
  <c r="O102" i="20"/>
  <c r="N102"/>
  <c r="M688" i="19"/>
  <c r="L688"/>
  <c r="A13"/>
  <c r="A14" s="1"/>
  <c r="A15" s="1"/>
  <c r="A16" s="1"/>
  <c r="A17" s="1"/>
  <c r="A18" s="1"/>
  <c r="A19" s="1"/>
  <c r="A12"/>
  <c r="A11"/>
  <c r="P1376" i="18"/>
  <c r="O1376"/>
  <c r="N1376"/>
  <c r="I1348"/>
  <c r="I1339"/>
  <c r="I1321"/>
  <c r="I1316"/>
  <c r="I1309"/>
  <c r="I1304"/>
  <c r="I1289"/>
  <c r="I1264"/>
  <c r="I1263"/>
  <c r="P1248"/>
  <c r="O1248"/>
  <c r="I1248"/>
  <c r="P1247"/>
  <c r="O1247"/>
  <c r="I1247"/>
  <c r="P1246"/>
  <c r="O1246"/>
  <c r="I1246"/>
  <c r="P1245"/>
  <c r="O1245"/>
  <c r="I1245"/>
  <c r="P1244"/>
  <c r="O1244"/>
  <c r="I1244"/>
  <c r="P1243"/>
  <c r="O1243"/>
  <c r="I1243"/>
  <c r="P1242"/>
  <c r="O1242"/>
  <c r="I1242"/>
  <c r="P1241"/>
  <c r="O1241"/>
  <c r="I1241"/>
  <c r="P1239"/>
  <c r="O1239"/>
  <c r="I1239"/>
  <c r="P1236"/>
  <c r="O1236"/>
  <c r="I1236"/>
  <c r="I1219"/>
  <c r="I1211"/>
  <c r="I1210"/>
  <c r="I1206"/>
  <c r="I1203"/>
  <c r="I1202"/>
  <c r="I1163"/>
  <c r="I1160"/>
  <c r="I1159"/>
  <c r="I1158"/>
  <c r="I1157"/>
  <c r="I1102"/>
  <c r="I1095"/>
  <c r="I1056"/>
  <c r="I1054"/>
  <c r="I1050"/>
  <c r="I1045"/>
  <c r="I1032"/>
  <c r="I1029"/>
  <c r="I1013"/>
  <c r="I1009"/>
  <c r="I1007"/>
  <c r="I1002"/>
  <c r="I1001"/>
  <c r="I1000"/>
  <c r="I999"/>
  <c r="I998"/>
  <c r="I997"/>
  <c r="I996"/>
  <c r="I995"/>
  <c r="I928"/>
  <c r="I924"/>
  <c r="I842"/>
  <c r="I841"/>
  <c r="I711"/>
  <c r="I709"/>
  <c r="I702"/>
  <c r="I632"/>
  <c r="I629"/>
  <c r="I613"/>
  <c r="I606"/>
  <c r="I605"/>
  <c r="I604"/>
  <c r="I602"/>
  <c r="I601"/>
  <c r="I600"/>
  <c r="I581"/>
  <c r="I580"/>
  <c r="I568"/>
  <c r="I526"/>
  <c r="I505"/>
  <c r="I449"/>
  <c r="I448"/>
  <c r="I369"/>
  <c r="I321"/>
  <c r="I289"/>
  <c r="I285"/>
  <c r="I261"/>
  <c r="I260"/>
  <c r="I258"/>
  <c r="I253"/>
  <c r="I251"/>
  <c r="I250"/>
  <c r="I249"/>
  <c r="I247"/>
  <c r="I237"/>
  <c r="I225"/>
  <c r="I204"/>
  <c r="I192"/>
  <c r="I191"/>
  <c r="I148"/>
  <c r="I119"/>
  <c r="I118"/>
  <c r="I115"/>
  <c r="I114"/>
  <c r="I108"/>
  <c r="I94"/>
  <c r="I66"/>
  <c r="I65"/>
  <c r="I52"/>
  <c r="I51"/>
  <c r="I29"/>
  <c r="I1378" s="1"/>
  <c r="J12" i="16" l="1"/>
  <c r="I12"/>
  <c r="L51" i="15"/>
  <c r="K51"/>
  <c r="O25" i="13"/>
  <c r="N25"/>
  <c r="L16" i="11"/>
  <c r="K16"/>
  <c r="L38" i="10"/>
  <c r="K38"/>
  <c r="I15" i="9"/>
  <c r="L38" i="7"/>
  <c r="K38"/>
  <c r="L58" i="6"/>
  <c r="K58"/>
  <c r="K24" i="5"/>
  <c r="J30" i="4"/>
  <c r="I30"/>
  <c r="I69" i="3"/>
  <c r="H69"/>
  <c r="I272" i="1"/>
  <c r="H272"/>
  <c r="K20" i="2"/>
  <c r="J20"/>
  <c r="H129" i="1"/>
</calcChain>
</file>

<file path=xl/sharedStrings.xml><?xml version="1.0" encoding="utf-8"?>
<sst xmlns="http://schemas.openxmlformats.org/spreadsheetml/2006/main" count="31421" uniqueCount="13907">
  <si>
    <t>№ п/п</t>
  </si>
  <si>
    <t>Насосная станция</t>
  </si>
  <si>
    <t>Водопроводная насосная станция второго подъема, здание 208а</t>
  </si>
  <si>
    <t>Хлораторная, здание 208г</t>
  </si>
  <si>
    <t>Hacocная кaнaлизационная cтaнция №212</t>
  </si>
  <si>
    <t>Hacocная кaнaлизационная cтaнция №213</t>
  </si>
  <si>
    <t>Kaнaлизaционная нacocнaя cтaнция</t>
  </si>
  <si>
    <t>Haружная xoзяйственная фeкaльная кaнaлизaция</t>
  </si>
  <si>
    <t>Канализационные сети (соц.город)</t>
  </si>
  <si>
    <t>Haружный нaпoрный xозяйственно-фeкальный кoллeктoр</t>
  </si>
  <si>
    <t>Xoзяйственная фeкaльнaя кaнaлизaция</t>
  </si>
  <si>
    <t>Haпoрнo-caмoточный кoллeктoр</t>
  </si>
  <si>
    <t>Кадастровый номер</t>
  </si>
  <si>
    <t>1.Сети хозяйственно-питьевого водоснабжения (ХПВ):</t>
  </si>
  <si>
    <t>73:23:011003:114</t>
  </si>
  <si>
    <t>73:23:011003:109</t>
  </si>
  <si>
    <t>Boдoпрoвoд oт нacocной cтaнции (пр-кт Димитрова)</t>
  </si>
  <si>
    <t>Год строительства</t>
  </si>
  <si>
    <t>Сооружения (пр-кт Димитрова)</t>
  </si>
  <si>
    <t>Наружный водопровод (пр-кт Димитрова)</t>
  </si>
  <si>
    <t>73:23:011003:142</t>
  </si>
  <si>
    <t>Адрес объекта недвижимости</t>
  </si>
  <si>
    <t xml:space="preserve">Насосная станция </t>
  </si>
  <si>
    <t>Фтораторная:</t>
  </si>
  <si>
    <t>73:23:010902:2238</t>
  </si>
  <si>
    <t>-резервуар</t>
  </si>
  <si>
    <t>-резервуар № 3 цилиндрический насосной станции</t>
  </si>
  <si>
    <t>-резервуар № 2 цилиндрический насосной станции</t>
  </si>
  <si>
    <t>-резервуар №  1 цилиндрический насосной станции</t>
  </si>
  <si>
    <t>-фтораторная</t>
  </si>
  <si>
    <t>Площадь, кв.м.</t>
  </si>
  <si>
    <t>73:23:010101:8979</t>
  </si>
  <si>
    <t>Водопроводные сети:</t>
  </si>
  <si>
    <t>-сеть водопроводная 22-х квартиный</t>
  </si>
  <si>
    <t>-сеть водопроводная 18-19 кв п.Зеленый</t>
  </si>
  <si>
    <t>-сеть водопроводная кв.31-32-33</t>
  </si>
  <si>
    <t>-сеть водопроводная мкр. 31-33</t>
  </si>
  <si>
    <t>-наружный хозяйственно-пожарный водопровод к ж/д-53,31</t>
  </si>
  <si>
    <t>-сеть водопроводная к музыкальной школе</t>
  </si>
  <si>
    <t>-водопровод пожарный мкр. 31-33</t>
  </si>
  <si>
    <t>-сеть водопроводная 2/3 мкр. п.Западный</t>
  </si>
  <si>
    <t>-сеть водопровдная мкр-2/3 п.Зап.</t>
  </si>
  <si>
    <t>-сеть водопроводная к сн мкр 2/3</t>
  </si>
  <si>
    <t>-сеть водопроводная к Д.Димитр.-9А</t>
  </si>
  <si>
    <t>-водопровод к ж/д-39, мкр-2/3</t>
  </si>
  <si>
    <t>-сеть водопроводная мкр-4 п.Западный</t>
  </si>
  <si>
    <t xml:space="preserve">-сеть водопроводная мкр-4 </t>
  </si>
  <si>
    <t>-сеть водопроводная мкр-4</t>
  </si>
  <si>
    <t>-сеть водопроводная 2 мкр п.Западный</t>
  </si>
  <si>
    <t>-водопровод от ВК-12 до дворца бракосочетания</t>
  </si>
  <si>
    <t>-водопровод к НПЦ.</t>
  </si>
  <si>
    <t>-сеть водопроводная мкр.5 п.Западный</t>
  </si>
  <si>
    <t>-сеть водопроводная мкр.5 п.Зап.</t>
  </si>
  <si>
    <t>-водопровод к ж/д-5А, 5Б, 5В</t>
  </si>
  <si>
    <t>-наружный хозяйственно-пожарный водопровод</t>
  </si>
  <si>
    <t>-наружный водопровод</t>
  </si>
  <si>
    <t>-наружный водопровод к Д/-4</t>
  </si>
  <si>
    <t>-водопровод к лыжной базе СТАРТ</t>
  </si>
  <si>
    <t>-сеть водопроводная МКР 7, п.Зап.</t>
  </si>
  <si>
    <t>-сеть водопроводная мкр-7 п.Зеленый</t>
  </si>
  <si>
    <t>-наружный хозяйственно-пожарный водопровод МКР-7 кв3</t>
  </si>
  <si>
    <t>-водопровод от ВК-183 ж/д-26/7</t>
  </si>
  <si>
    <t>-сеть водопроводная к ж/д Королева - 4</t>
  </si>
  <si>
    <t>-водопровод пожарный мкр.7</t>
  </si>
  <si>
    <t>-сеть водопроводная мкр-8 п.Западный</t>
  </si>
  <si>
    <t>-х/п водопровода мкр-8</t>
  </si>
  <si>
    <t>-наружный водопровод к ж/д-3, мкр-8</t>
  </si>
  <si>
    <t>-водопровод к ж/д-9 мкр-8</t>
  </si>
  <si>
    <t xml:space="preserve">-сеть водопроводная мкр-8  </t>
  </si>
  <si>
    <t>-водопровод к ж/д-20/8 от г. "А"</t>
  </si>
  <si>
    <t>-водопровод магистральный от ВК-801</t>
  </si>
  <si>
    <t>-сеть водопроводная от К-811</t>
  </si>
  <si>
    <t>-хозяйственно-пожарный водопровод от К-813</t>
  </si>
  <si>
    <t>-водопровод к ж/д-15/8 от К-"А"</t>
  </si>
  <si>
    <t>-сеть водопроводная к ж/д-33 мкр-8</t>
  </si>
  <si>
    <t>-водопровод к ж/д Королева-6</t>
  </si>
  <si>
    <t>-водопровод к д/с-7 от К-891</t>
  </si>
  <si>
    <t>-водоснабжение ж/д-37 Курчат.-24</t>
  </si>
  <si>
    <t>-водопровод к д/с 22 МКР-8</t>
  </si>
  <si>
    <t>-сеть водопроводная к поликлиннике мкр-8</t>
  </si>
  <si>
    <t>-водопровод к ж/д-8А мкр-8</t>
  </si>
  <si>
    <t>-водопровод к школе 13, мкр-8</t>
  </si>
  <si>
    <t>-водопровод к ж/д Ленина-37</t>
  </si>
  <si>
    <t>-наружный водопровод к ж/д 19/9</t>
  </si>
  <si>
    <t>-водопровод к ж/д № 6/9</t>
  </si>
  <si>
    <t>-сеть водопроводная к ж/д 14А МКР-8</t>
  </si>
  <si>
    <t>-сеть водопроводная 10 кв п.Зеленый</t>
  </si>
  <si>
    <t>-хозяйственно-пожарный водопровод к ж/д-6 мкр 10</t>
  </si>
  <si>
    <t>-водопровод от ж/д-3/10 до К-1</t>
  </si>
  <si>
    <t>-хозяйственно-пожарный водопровод к ж/д-43</t>
  </si>
  <si>
    <t>-хозяйственно-пожарный водопровод к ж/д-4, 4А</t>
  </si>
  <si>
    <t>-водопровод к ж/д Гвардейск.-36</t>
  </si>
  <si>
    <t>-водопровод к ж/д-12/10</t>
  </si>
  <si>
    <t>-водопровод к ж/д Гвардейск. 36А</t>
  </si>
  <si>
    <t>-сети водопроводные от ВК-2А к ж/д-7</t>
  </si>
  <si>
    <t>-сеть водопроводная к ж/д-8 мкр-11</t>
  </si>
  <si>
    <t>-водопроводот ВК-6 до Вк-16</t>
  </si>
  <si>
    <t>-водопровод к ж/д-Гвардейск.-55</t>
  </si>
  <si>
    <t>-водопровод к ж/д-6 мкр-11</t>
  </si>
  <si>
    <t>-водопровод к ж/д Братская-51</t>
  </si>
  <si>
    <t>-водопровод к ж/д-32 мкр-11А</t>
  </si>
  <si>
    <t>-водопровод к ж/д-28 мкр-11А</t>
  </si>
  <si>
    <t>-водопровод к ж/дому 31, мкр 11А</t>
  </si>
  <si>
    <t>-водопровод к ж/д № 29 мкр 11А</t>
  </si>
  <si>
    <t>-наружный водопровод к ж/д № 34 мкр 11А</t>
  </si>
  <si>
    <t>-водопровод к ж.д № 39-А, ул.Брасткая, 11мкр</t>
  </si>
  <si>
    <t>-сеть водопроводная кр-6-7-8 п.Зеленый</t>
  </si>
  <si>
    <t>-сеть водопроводная 5 кв п.Зеленый</t>
  </si>
  <si>
    <t>-сеть водопроводная 4 кв п.Зеленый</t>
  </si>
  <si>
    <t>-сеть водопроводная кв. 1-2,  п.Зеленый</t>
  </si>
  <si>
    <t>-водопровод от ВК-ПГ-1, ВК-ПГ-2</t>
  </si>
  <si>
    <t>-сеть водопровод от зд.208</t>
  </si>
  <si>
    <t>-водопровод по ул.Братской мкр 11А</t>
  </si>
  <si>
    <t>-водопровод от зд.208А до 11 мкр (ПГ-2)</t>
  </si>
  <si>
    <t>-водопровод к ж/д-14 Димитров.8</t>
  </si>
  <si>
    <t>-сеть водопроводная к бане п.Зеленый</t>
  </si>
  <si>
    <t>-водопровод к жилому дому № 36, мкр 11А</t>
  </si>
  <si>
    <t>-водопровод компл "А" мкр-11А</t>
  </si>
  <si>
    <t>-водопровод к ж/д-5 мкр-11</t>
  </si>
  <si>
    <t>-водопровод к хозяйственно-техническим помещениям-33</t>
  </si>
  <si>
    <t>-водопровод к ж/д-16 мкр-11</t>
  </si>
  <si>
    <t>-водопровод к ж/д 19А, Б, В мкр-11</t>
  </si>
  <si>
    <t>-сеть водопроводная кв-4 п.Зеленый</t>
  </si>
  <si>
    <t>-водопровод к ж/д Ленина-43А</t>
  </si>
  <si>
    <t>-водопровод по ул.Терешковой</t>
  </si>
  <si>
    <t>-наружные сети воды и канализации к ж/д 4/9</t>
  </si>
  <si>
    <t>-водопровод к ж/д-10 от вк-9</t>
  </si>
  <si>
    <t>-сеть водопроводная к ж/д-13</t>
  </si>
  <si>
    <t>-наружный водопровод к ж/дому 26</t>
  </si>
  <si>
    <t>-сеть водопроводная кв-31, 32, 33</t>
  </si>
  <si>
    <t>-наружный водопровод от К-88</t>
  </si>
  <si>
    <t>-сеть водопроводная 7 мкр, п.Западный</t>
  </si>
  <si>
    <t>-водопровод к зд Т-8 от водовод</t>
  </si>
  <si>
    <t>-водопровод к ж/д-13В мкр-11</t>
  </si>
  <si>
    <t>-сеть водопроводная к д.Гвард. 34А</t>
  </si>
  <si>
    <t>-водопроводная сеть к ж/д-13А</t>
  </si>
  <si>
    <t>73:23:010211:1665</t>
  </si>
  <si>
    <t>73:23:010211:1661</t>
  </si>
  <si>
    <t>Наружный водопровод к жилому дому 40 (ул.Братская к жилому дому 25)</t>
  </si>
  <si>
    <t>Наружный водопровод к жилому дому 35/11а (ул.Братская, к жилому дому 41)</t>
  </si>
  <si>
    <t>ул.Славского, строен. 5в</t>
  </si>
  <si>
    <t>Хозяйственный пожарный водопровод (Речное шоссе)</t>
  </si>
  <si>
    <t>73:08:020501:1327</t>
  </si>
  <si>
    <t>73:23:010101:8974</t>
  </si>
  <si>
    <t>Канализационные сети (промплощадка) Димитровград:</t>
  </si>
  <si>
    <t>-канализационные сети (промплощадка)</t>
  </si>
  <si>
    <t>-хозяйственно-фекальная канализация</t>
  </si>
  <si>
    <t xml:space="preserve">Протяженность, м </t>
  </si>
  <si>
    <t>-напорный канализационный коллектор</t>
  </si>
  <si>
    <t>-самотечный коллектор</t>
  </si>
  <si>
    <t>-самотечный канализационный коллектор</t>
  </si>
  <si>
    <t>-напорный хозяйственно-фекальный коллектор</t>
  </si>
  <si>
    <t>-фекальная канализация</t>
  </si>
  <si>
    <t>-бытовая канализация К-1, К-3 расширение ХПВ</t>
  </si>
  <si>
    <t>-наружная канализация</t>
  </si>
  <si>
    <t>-канализация от здания холодильника</t>
  </si>
  <si>
    <t>-хозяйственно-фекальная канализация от холодильника</t>
  </si>
  <si>
    <t>-коллектор хозяйственный бытовой канализационный</t>
  </si>
  <si>
    <t>-хозяйственно-фекальный коллектор от здания 213А</t>
  </si>
  <si>
    <t>-внеплощадочные сети канализации гаража на 250 А/М</t>
  </si>
  <si>
    <t>шоссе Западное</t>
  </si>
  <si>
    <t>ул.Промышленная, д. б/н, строен, 83</t>
  </si>
  <si>
    <t>ул.Промышленная</t>
  </si>
  <si>
    <t>73:23:012002:21-73/002/2018-1, 10.01.2018</t>
  </si>
  <si>
    <t>73:23:012002:21</t>
  </si>
  <si>
    <t>73:23:010101:8989-73/002/2018-1, 10.01.2018</t>
  </si>
  <si>
    <t>73:23:010101:8989</t>
  </si>
  <si>
    <t>-хозяйственно-фекальная канализация ж/д 5 мкр-11</t>
  </si>
  <si>
    <t>-бытовая канализация к ж/д-6/9</t>
  </si>
  <si>
    <t>-хозяйственно-фекальная канализация школы 13, мкр-8</t>
  </si>
  <si>
    <t>-хозяйственно-фекальная канализация ж/д 18</t>
  </si>
  <si>
    <t>-хозяйственно-фекальная канализация мкр-8</t>
  </si>
  <si>
    <t xml:space="preserve">-хозяйственно-фекальная канализация </t>
  </si>
  <si>
    <t>-канализация мкр 7. кв. 2</t>
  </si>
  <si>
    <t xml:space="preserve">-наружная хозяйственно-фекальная канализация </t>
  </si>
  <si>
    <t xml:space="preserve">-наружно-хозяйственная фекальная канализация </t>
  </si>
  <si>
    <t>-наружная хозяйственно-фекальная канализация мкр.8</t>
  </si>
  <si>
    <t>хозяйственно-фекальная канализация мкр.8</t>
  </si>
  <si>
    <t>хозяйственно-фекальная канализация</t>
  </si>
  <si>
    <t>-наружно-хозяйственная фекальная канализация мкр-7</t>
  </si>
  <si>
    <t>-сети канализационные мкр-7/8</t>
  </si>
  <si>
    <t>-хозяйственно-фекальная канализация мкр.7</t>
  </si>
  <si>
    <t>-хозяйственно-фекальная канализация мкр.6</t>
  </si>
  <si>
    <t xml:space="preserve">-сети канализационные  </t>
  </si>
  <si>
    <t>-бытовая хозяйственно-фекальная канализация</t>
  </si>
  <si>
    <t>-сети канализационные</t>
  </si>
  <si>
    <t xml:space="preserve">-канализационные сети  </t>
  </si>
  <si>
    <t>-канализационные сети</t>
  </si>
  <si>
    <t>-сети канализационные 1-2 кварт</t>
  </si>
  <si>
    <t>-сети канализационные кв. 31, 32, 33</t>
  </si>
  <si>
    <t>-канализация от зд. 16, 19, 22 (мкр.31-33)</t>
  </si>
  <si>
    <t>-канализационные сети мкр-11</t>
  </si>
  <si>
    <t>-хозяйственно-фекальная канализация мкр-11</t>
  </si>
  <si>
    <t>-канализационные сети к бане</t>
  </si>
  <si>
    <t>-хозяйственно-бытовая канализация</t>
  </si>
  <si>
    <t>-бытовая ливневая канализация</t>
  </si>
  <si>
    <t>-хозяйственно фекальная канализация от ж/д-28 мкр-11А</t>
  </si>
  <si>
    <t>-хозяйственно фекальная канализация от ж/д-32Б мкр-11</t>
  </si>
  <si>
    <t>-хозяйственно бытовая канализация от ж/д № 34 мкр 11А</t>
  </si>
  <si>
    <t>-хозфекальная канализация к ж/д № 39-А ул.Братская, 11А мкр.</t>
  </si>
  <si>
    <t>-хозяйственно фекальная канализация д. № 36, мкр. 11А</t>
  </si>
  <si>
    <t>-канализация бытовая к НПЦ</t>
  </si>
  <si>
    <t>-хозяйственно-фекальная канализация к ж/д 10</t>
  </si>
  <si>
    <t>-хозяйственно-фекальный коллектор-11 МКР</t>
  </si>
  <si>
    <t>-сети канализационные кв. 6, 7, 8</t>
  </si>
  <si>
    <t>-канализационные сети кв. 6, 7, 8</t>
  </si>
  <si>
    <t>-коллектор бытовой канализации</t>
  </si>
  <si>
    <t>-канализационные сети к ж/д-33</t>
  </si>
  <si>
    <t>-хозяйственно-фекальная канализация от д/с-22</t>
  </si>
  <si>
    <t>-сети канализационные кв. 7-8</t>
  </si>
  <si>
    <t>-канализационные сети кв. 7-8</t>
  </si>
  <si>
    <t>73:23:000000:2122</t>
  </si>
  <si>
    <t>Сеть канализационная (г.Димитровград)</t>
  </si>
  <si>
    <t>Наружная хозяйственно-фекальная и ливневая канализация к жилому дому 26 (ул.Славского, к ж/д 22)</t>
  </si>
  <si>
    <t>Хозфекальная канализация к жилому дому 35/11а (ул.Братская, к ж/д 41)</t>
  </si>
  <si>
    <t>73:23:010102:2701</t>
  </si>
  <si>
    <t>73:23:010211:1667</t>
  </si>
  <si>
    <t>Наружная канализация к жилому дому 19/9 (ул.Славского, к ж/д 16)</t>
  </si>
  <si>
    <t>73:23:010102:2687</t>
  </si>
  <si>
    <t>Haружнaя сеть кaнaлизaции к жилому дому 40 (ул.Братская к жилому дому 25)</t>
  </si>
  <si>
    <t>73:23:010211:1662</t>
  </si>
  <si>
    <t>Канализационная насосная станция на два агрегата</t>
  </si>
  <si>
    <t>73:23:011901:215</t>
  </si>
  <si>
    <t>Канализация (пр.Ленина)</t>
  </si>
  <si>
    <t>73:23:011901:216</t>
  </si>
  <si>
    <t>73:23:011901:217</t>
  </si>
  <si>
    <t>73:08:020501:689</t>
  </si>
  <si>
    <t>73:08:020501:1328</t>
  </si>
  <si>
    <t>ИТОГО:</t>
  </si>
  <si>
    <t>-сеть водопроводная мкр.33, п.Зеленый</t>
  </si>
  <si>
    <t>Реестровый номер</t>
  </si>
  <si>
    <t>73:40:50:000 023 411</t>
  </si>
  <si>
    <t>73:40:50:000 023 436</t>
  </si>
  <si>
    <t>73:40:50:000 023 529</t>
  </si>
  <si>
    <t>73:40:50:000 023 531</t>
  </si>
  <si>
    <t>73:40:50:000 023 533</t>
  </si>
  <si>
    <t>73:40:50:000 023 576</t>
  </si>
  <si>
    <t>73:40:50:000 023 578</t>
  </si>
  <si>
    <t>73:40:50:000 023 580</t>
  </si>
  <si>
    <t>73:40:50:000 023 582</t>
  </si>
  <si>
    <t>73:40:50:000 023 583</t>
  </si>
  <si>
    <t>73:40:50:000 023 584</t>
  </si>
  <si>
    <t>73:40:50:000 023 585</t>
  </si>
  <si>
    <t>73:40:50:000 023 621</t>
  </si>
  <si>
    <t>73:40:50:000 023 622</t>
  </si>
  <si>
    <t>73:40:50:000 023 623</t>
  </si>
  <si>
    <t>73:40:50:000 023 624</t>
  </si>
  <si>
    <t>73:40:50:000 023 625</t>
  </si>
  <si>
    <t>73:40:50:000 023 626</t>
  </si>
  <si>
    <t>73:40:50:000 023 627</t>
  </si>
  <si>
    <t>73:40:50:000 023 628</t>
  </si>
  <si>
    <t>73:40:50:000 023 629</t>
  </si>
  <si>
    <t>73:40:50:000 023 630</t>
  </si>
  <si>
    <t>73:40:50:000 023 631</t>
  </si>
  <si>
    <t>73:40:50:000 023 632</t>
  </si>
  <si>
    <t>73:40:50:000 023 633</t>
  </si>
  <si>
    <t>73:40:50:000 023 634</t>
  </si>
  <si>
    <t>73:40:50:000 023 635</t>
  </si>
  <si>
    <t>73:40:50:000 023 636</t>
  </si>
  <si>
    <t>73:40:50:000 023 637</t>
  </si>
  <si>
    <t>73:40:50:000 023 638</t>
  </si>
  <si>
    <t>73:40:50:000 023 640</t>
  </si>
  <si>
    <t>73:40:50:000 023 641</t>
  </si>
  <si>
    <t>73:40:50:000 023 642</t>
  </si>
  <si>
    <t>73:40:50:000 023 643</t>
  </si>
  <si>
    <t>73:40:50:000 023 644</t>
  </si>
  <si>
    <t>73:40:50:000 023 645</t>
  </si>
  <si>
    <t>73:40:50:000 023 646</t>
  </si>
  <si>
    <t>73:40:50:000 023 647</t>
  </si>
  <si>
    <t>73:40:50:000 023 648</t>
  </si>
  <si>
    <t>73:40:50:000 023 649</t>
  </si>
  <si>
    <t>73:40:50:000 023 650</t>
  </si>
  <si>
    <t>73:40:50:000 023 651</t>
  </si>
  <si>
    <t>73:40:50:000 023 652</t>
  </si>
  <si>
    <t>73:40:50:000 023 657</t>
  </si>
  <si>
    <t>73:40:50:000 023 658</t>
  </si>
  <si>
    <t>73:40:50:000 023 659</t>
  </si>
  <si>
    <t>73:40:50:000 023 660</t>
  </si>
  <si>
    <t>73:40:50:000 023 661</t>
  </si>
  <si>
    <t>73:40:50:000 023 662</t>
  </si>
  <si>
    <t>73:40:50:000 023 663</t>
  </si>
  <si>
    <t>73:40:50:000 023 664</t>
  </si>
  <si>
    <t>73:40:50:000 023 665</t>
  </si>
  <si>
    <t>73:40:50:000 023 667</t>
  </si>
  <si>
    <t>73:40:50:000 023 668</t>
  </si>
  <si>
    <t>73:40:50:000 023 669</t>
  </si>
  <si>
    <t>73:40:50:000 023 671</t>
  </si>
  <si>
    <t>73:40:50:000 023 672</t>
  </si>
  <si>
    <t>73:40:50:000 023 673</t>
  </si>
  <si>
    <t>73:40:50:000 023 674</t>
  </si>
  <si>
    <t>73:40:50:000 023 675</t>
  </si>
  <si>
    <t>73:40:50:000 023 676</t>
  </si>
  <si>
    <t>73:40:50:000 023 677</t>
  </si>
  <si>
    <t>73:40:50:000 023 694</t>
  </si>
  <si>
    <t>73:40:50:000 023 695</t>
  </si>
  <si>
    <t>73:40:50:000 023 696</t>
  </si>
  <si>
    <t>73:40:50:000 023 697</t>
  </si>
  <si>
    <t>73:40:50:000 023 698</t>
  </si>
  <si>
    <t>73:40:50:000 023 699</t>
  </si>
  <si>
    <t>73:40:50:000 023 700</t>
  </si>
  <si>
    <t>73:40:50:000 023 701</t>
  </si>
  <si>
    <t>73:40:50:000 023 702</t>
  </si>
  <si>
    <t>73:40:50:000 023 703</t>
  </si>
  <si>
    <t>73:40:50:000 023 704</t>
  </si>
  <si>
    <t>73:40:50:000 023 705</t>
  </si>
  <si>
    <t>73:40:50:000 023 706</t>
  </si>
  <si>
    <t>73:40:50:000 023 707</t>
  </si>
  <si>
    <t>73:40:50:000 023 708</t>
  </si>
  <si>
    <t>73:40:50:000 023 709</t>
  </si>
  <si>
    <t>73:40:50:000 023 710</t>
  </si>
  <si>
    <t>73:40:50:000 023 711</t>
  </si>
  <si>
    <t>73:40:50:000 023 712</t>
  </si>
  <si>
    <t>73:40:50:000 023 713</t>
  </si>
  <si>
    <t>73:40:50:000 023 714</t>
  </si>
  <si>
    <t>73:40:50:000 023 715</t>
  </si>
  <si>
    <t>73:40:50:000 023 716</t>
  </si>
  <si>
    <t>73:40:50:000 023 717</t>
  </si>
  <si>
    <t>73:40:50:000 023 718</t>
  </si>
  <si>
    <t>-сеть водопроводная мкр-8</t>
  </si>
  <si>
    <t>73:40:50:000 023 719</t>
  </si>
  <si>
    <t>73:40:50:000 023 720</t>
  </si>
  <si>
    <t>73:40:50:000 023 721</t>
  </si>
  <si>
    <t>73:40:50:000 023 722</t>
  </si>
  <si>
    <t>73:40:50:000 023 723</t>
  </si>
  <si>
    <t>73:40:50:000 023 724</t>
  </si>
  <si>
    <t>73:40:50:000 023 725</t>
  </si>
  <si>
    <t>73:40:50:000 023 726</t>
  </si>
  <si>
    <t>73:40:50:000 023 727</t>
  </si>
  <si>
    <t>73:40:50:000 023 728</t>
  </si>
  <si>
    <t>73:40:50:000 023 729</t>
  </si>
  <si>
    <t>73:40:50:000 023 730</t>
  </si>
  <si>
    <t>73:40:50:000 023 731</t>
  </si>
  <si>
    <t>73:40:50:000 023 732</t>
  </si>
  <si>
    <t>73:40:50:000 023 733</t>
  </si>
  <si>
    <t>73:40:50:000 023 734</t>
  </si>
  <si>
    <t>73:40:50:000 023 735</t>
  </si>
  <si>
    <t>73:40:50:000 023 736</t>
  </si>
  <si>
    <t>73:40:50:000 023 737</t>
  </si>
  <si>
    <t>73:40:50:000 023 738</t>
  </si>
  <si>
    <t>73:40:50:000 023 739</t>
  </si>
  <si>
    <t>73:40:50:000 023 740</t>
  </si>
  <si>
    <t>73:40:50:000 023 741</t>
  </si>
  <si>
    <t>73:40:50:000 023 742</t>
  </si>
  <si>
    <t>73:40:50:000 023 743</t>
  </si>
  <si>
    <t>73:40:50:000 023 744</t>
  </si>
  <si>
    <t>73:40:50:000 023 745</t>
  </si>
  <si>
    <t>73:40:50:000 023 746</t>
  </si>
  <si>
    <t>73:40:50:000 023 747</t>
  </si>
  <si>
    <t>73:40:50:000 023 748</t>
  </si>
  <si>
    <t>73:40:50:000 023 749</t>
  </si>
  <si>
    <t>73:40:50:000 023 750</t>
  </si>
  <si>
    <t>73:40:50:000 023 751</t>
  </si>
  <si>
    <t>73:40:50:000 023 752</t>
  </si>
  <si>
    <t>73:40:50:000 023 753</t>
  </si>
  <si>
    <t>73:40:50:000 023 754</t>
  </si>
  <si>
    <t>73:40:50:000 023 755</t>
  </si>
  <si>
    <t>73:40:50:000 023 756</t>
  </si>
  <si>
    <t>73:40:50:000 023 757</t>
  </si>
  <si>
    <t>73:40:50:000 023 758</t>
  </si>
  <si>
    <t>73:40:50:000 023 759</t>
  </si>
  <si>
    <t>73:40:50:000 023 760</t>
  </si>
  <si>
    <t>73:40:50:000 023 761</t>
  </si>
  <si>
    <t>73:40:50:000 023 762</t>
  </si>
  <si>
    <t>73:40:50:000 023 763</t>
  </si>
  <si>
    <t>73:40:50:000 023 764</t>
  </si>
  <si>
    <t>73:40:50:000 023 765</t>
  </si>
  <si>
    <t>73:40:50:000 023 766</t>
  </si>
  <si>
    <t>73:40:50:000 023 767</t>
  </si>
  <si>
    <t>73:40:50:000 023 768</t>
  </si>
  <si>
    <t>73:40:50:000 023 769</t>
  </si>
  <si>
    <t>73:40:50:000 023 770</t>
  </si>
  <si>
    <t>73:40:50:000 023 771</t>
  </si>
  <si>
    <t>73:40:50:000 023 772</t>
  </si>
  <si>
    <t>73:40:50:000 023 773</t>
  </si>
  <si>
    <t>73:40:50:000 023 774</t>
  </si>
  <si>
    <t>73:40:50:000 023 775</t>
  </si>
  <si>
    <t>73:40:50:000 023 776</t>
  </si>
  <si>
    <t>73:40:50:000 023 777</t>
  </si>
  <si>
    <t>73:40:50:000 023 778</t>
  </si>
  <si>
    <t>73:40:50:000 023 779</t>
  </si>
  <si>
    <t>73:40:50:000 023 780</t>
  </si>
  <si>
    <t>73:40:50:000 023 781</t>
  </si>
  <si>
    <t>73:40:50:000 023 782</t>
  </si>
  <si>
    <t>73:40:50:000 023 783</t>
  </si>
  <si>
    <t>73:40:50:000 023 784</t>
  </si>
  <si>
    <t>73:40:50:000 023 785</t>
  </si>
  <si>
    <t>73:40:50:000 023 786</t>
  </si>
  <si>
    <t>73:40:50:000 023 787</t>
  </si>
  <si>
    <t>73:23:010101:470</t>
  </si>
  <si>
    <t>73:08:020501:886</t>
  </si>
  <si>
    <t>73:23:012608:199</t>
  </si>
  <si>
    <t>73:23:010902:2240</t>
  </si>
  <si>
    <t>73:23:011003:143</t>
  </si>
  <si>
    <t>73:23:010902:2239</t>
  </si>
  <si>
    <t>73:23:010801:2876</t>
  </si>
  <si>
    <t>73:23:012621:44</t>
  </si>
  <si>
    <t>73:40:50:000 023 866</t>
  </si>
  <si>
    <t>73:40:50:000 023 868</t>
  </si>
  <si>
    <t>73:40:50:000 023 869</t>
  </si>
  <si>
    <t>73:40:50:000 023 870</t>
  </si>
  <si>
    <t>73:40:50:000 023 871</t>
  </si>
  <si>
    <t>73:40:50:000 023 872</t>
  </si>
  <si>
    <t>73:40:50:000 023 873</t>
  </si>
  <si>
    <t>73:40:50:000 023 874</t>
  </si>
  <si>
    <t>73:40:50:000 023 875</t>
  </si>
  <si>
    <t>73:40:50:000 023 876</t>
  </si>
  <si>
    <t>73:40:50:000 023 877</t>
  </si>
  <si>
    <t>73:40:50:000 023 878</t>
  </si>
  <si>
    <t>73:40:50:000 023 879</t>
  </si>
  <si>
    <t>73:40:50:000 023 880</t>
  </si>
  <si>
    <t>73:40:50:000 023 881</t>
  </si>
  <si>
    <t>73:40:50:000 023 882</t>
  </si>
  <si>
    <t>73:40:50:000 023 884</t>
  </si>
  <si>
    <t>73:40:50:000 023 885</t>
  </si>
  <si>
    <t>73:40:50:000 023 886</t>
  </si>
  <si>
    <t>73:40:50:000 023 887</t>
  </si>
  <si>
    <t>73:40:50:000 023 888</t>
  </si>
  <si>
    <t>73:40:50:000 023 890</t>
  </si>
  <si>
    <t>73:40:50:000 023 891</t>
  </si>
  <si>
    <t>73:40:50:000 023 892</t>
  </si>
  <si>
    <t>73:40:50:000 023 893</t>
  </si>
  <si>
    <t>73:40:50:000 023 894</t>
  </si>
  <si>
    <t>73:40:50:000 023 895</t>
  </si>
  <si>
    <t>73:40:50:000 023 896</t>
  </si>
  <si>
    <t>73:40:50:000 023 897</t>
  </si>
  <si>
    <t>73:40:50:000 023 898</t>
  </si>
  <si>
    <t>73:40:50:000 023 899</t>
  </si>
  <si>
    <t>73:40:50:000 023 900</t>
  </si>
  <si>
    <t>73:40:50:000 023 901</t>
  </si>
  <si>
    <t>73:40:50:000 023 902</t>
  </si>
  <si>
    <t>73:40:50:000 023 903</t>
  </si>
  <si>
    <t>73:40:50:000 023 904</t>
  </si>
  <si>
    <t>73:40:50:000 023 905</t>
  </si>
  <si>
    <t>73:40:50:000 023 906</t>
  </si>
  <si>
    <t>73:40:50:000 023 907</t>
  </si>
  <si>
    <t>73:40:50:000 023 908</t>
  </si>
  <si>
    <t>73:40:50:000 023 909</t>
  </si>
  <si>
    <t>73:40:50:000 023 910</t>
  </si>
  <si>
    <t>73:40:50:000 023 913</t>
  </si>
  <si>
    <t>73:40:50:000 023 914</t>
  </si>
  <si>
    <t>73:40:50:000 023 915</t>
  </si>
  <si>
    <t>73:40:50:000 023 916</t>
  </si>
  <si>
    <t>73:40:50:000 023 917</t>
  </si>
  <si>
    <t>73:40:50:000 023 918</t>
  </si>
  <si>
    <t>73:40:50:000 023 919</t>
  </si>
  <si>
    <t>73:40:50:000 023 920</t>
  </si>
  <si>
    <t>73:40:50:000 023 921</t>
  </si>
  <si>
    <t>73:40:50:000 023 922</t>
  </si>
  <si>
    <t>73:40:50:000 023 923</t>
  </si>
  <si>
    <t>73:40:50:000 023 924</t>
  </si>
  <si>
    <t>73:40:50:000 023 925</t>
  </si>
  <si>
    <t>73:40:50:000 023 926</t>
  </si>
  <si>
    <t>73:40:50:000 023 927</t>
  </si>
  <si>
    <t>73:40:50:000 023 928</t>
  </si>
  <si>
    <t>73:40:50:000 023 930</t>
  </si>
  <si>
    <t>73:40:50:000 023 931</t>
  </si>
  <si>
    <t>73:40:50:000 023 932</t>
  </si>
  <si>
    <t>73:40:50:000 023 933</t>
  </si>
  <si>
    <t>73:40:50:000 023 934</t>
  </si>
  <si>
    <t>73:40:50:000 023 935</t>
  </si>
  <si>
    <t>73:40:50:000 023 936</t>
  </si>
  <si>
    <t>73:40:50:000 023 937</t>
  </si>
  <si>
    <t>73:40:50:000 023 938</t>
  </si>
  <si>
    <t>73:40:50:000 023 939</t>
  </si>
  <si>
    <t>73:40:50:000 023 940</t>
  </si>
  <si>
    <t>73:40:50:000 023 941</t>
  </si>
  <si>
    <t>73:40:50:000 023 942</t>
  </si>
  <si>
    <t>73:40:50:000 023 943</t>
  </si>
  <si>
    <t>73:40:50:000 023 944</t>
  </si>
  <si>
    <t>73:40:50:000 023 945</t>
  </si>
  <si>
    <t>73:40:50:000 023 946</t>
  </si>
  <si>
    <t>73:40:50:000 023 947</t>
  </si>
  <si>
    <t>73:40:50:000 023 948</t>
  </si>
  <si>
    <t>73:40:50:000 023 949</t>
  </si>
  <si>
    <t>73:40:50:000 023 950</t>
  </si>
  <si>
    <t>73:40:50:000 023 951</t>
  </si>
  <si>
    <t>73:40:50:000 023 952</t>
  </si>
  <si>
    <t>73:40:50:000 023 953</t>
  </si>
  <si>
    <t>73:40:50:000 023 954</t>
  </si>
  <si>
    <t>73:40:50:000 023 955</t>
  </si>
  <si>
    <t>73:40:50:000 023 956</t>
  </si>
  <si>
    <t>73:40:50:000 023 957</t>
  </si>
  <si>
    <t>73:40:50:000 023 958</t>
  </si>
  <si>
    <t>73:40:50:000 023 959</t>
  </si>
  <si>
    <t>73:40:50:000 023 960</t>
  </si>
  <si>
    <t>73:40:50:000 023 961</t>
  </si>
  <si>
    <t>73:40:50:000 023 962</t>
  </si>
  <si>
    <t>73:40:50:000 023 963</t>
  </si>
  <si>
    <t>73:40:50:000 023 964</t>
  </si>
  <si>
    <t>73:40:50:000 023 965</t>
  </si>
  <si>
    <t>73:40:50:000 023 966</t>
  </si>
  <si>
    <t>73:40:50:000 023 967</t>
  </si>
  <si>
    <t>73:40:50:000 023 968</t>
  </si>
  <si>
    <t>73:40:50:000 023 969</t>
  </si>
  <si>
    <t>73:40:50:000 023 970</t>
  </si>
  <si>
    <t>73:40:50:000 023 972</t>
  </si>
  <si>
    <t>73:40:50:000 023 973</t>
  </si>
  <si>
    <t>73:40:50:000 023 974</t>
  </si>
  <si>
    <t>73:40:50:000 023 975</t>
  </si>
  <si>
    <t>73:40:50:000 023 976</t>
  </si>
  <si>
    <t>73:40:50:000 023 977</t>
  </si>
  <si>
    <t>73:40:50:000 023 979</t>
  </si>
  <si>
    <t>73:40:50:000 023 980</t>
  </si>
  <si>
    <t>73:40:50:000 023 981</t>
  </si>
  <si>
    <t>73:40:50:000 023 983</t>
  </si>
  <si>
    <t>73:40:50:000 023 982</t>
  </si>
  <si>
    <t>73:40:50:000 023 984</t>
  </si>
  <si>
    <t>73:40:50:000 023 985</t>
  </si>
  <si>
    <t>73:40:50:000 023 986</t>
  </si>
  <si>
    <t>73:40:50:000 023 987</t>
  </si>
  <si>
    <t xml:space="preserve">Наименование объекта </t>
  </si>
  <si>
    <t>2.Сети хозяйственно-фекальной канализации (ХФК):</t>
  </si>
  <si>
    <t>Договор аренды муниципального недвижимого имущества от 22.02.2018 № 01-18/ДС, ООО "Ульяновский областной водоканал", срок с 01.02.2018-31.01.2028</t>
  </si>
  <si>
    <t>Сведения об установленных в отношении муниципального недвижимого имущества ограничениях (обременениях)</t>
  </si>
  <si>
    <t>ИТОГО</t>
  </si>
  <si>
    <t>Собственность 73:23:011003:114-73/002/2018-1, 10.01.2018</t>
  </si>
  <si>
    <t>Собственность 73:23:011003:109-73/002/2018-1, 10.01.2018</t>
  </si>
  <si>
    <t>Собственность 73:23:011003:142-73/002/2018-2, 10.01.2018</t>
  </si>
  <si>
    <t>Собственность 73:23:010101:8979-73/002/2018-2, 10.01.2018</t>
  </si>
  <si>
    <t>Собственность 73:23:010211:1665-73/002/2018-2, 10.01.2018</t>
  </si>
  <si>
    <t>Собственность 73:23:010211:1661-73/002/2018-2, 10.01.2018</t>
  </si>
  <si>
    <t>Собственность 73:08:020501:1327-73/002/2018-2, 10.01.2018</t>
  </si>
  <si>
    <t>Собственность 73:23:010101:8974-73/002/2018-1, 10.01.2018</t>
  </si>
  <si>
    <t>Собственность 73:23:000000:2122-73/002/2018-1, 10.01.2018</t>
  </si>
  <si>
    <t>Собственность 73:23:010102:2701-73/002/2018-1, 10.01.2018</t>
  </si>
  <si>
    <t>Собственность 73:23:010211:1667-73/002/2018-1, 10.01.2018</t>
  </si>
  <si>
    <t>Собственность 73:23:010102:2687-73/002/2018-2, 10.01.2018</t>
  </si>
  <si>
    <t>Собственность 73:23:010211:1662-73/002/2018-1, 10.01.2018</t>
  </si>
  <si>
    <t>Собственность 73:23:011901:216-73/002/2018-2, 10.01.2018</t>
  </si>
  <si>
    <t>Собственность 73:23:011901:217-73/002/2018-2, 10.01.2018</t>
  </si>
  <si>
    <t>Собственность 73:08:020501:689-73/002/2018-2, 10.01.2018</t>
  </si>
  <si>
    <t>Собственность 73:08:020501:1328-73/002/2018-2, 10.01.2018</t>
  </si>
  <si>
    <t>Балансовая стоимость, руб.</t>
  </si>
  <si>
    <t>Остаточная стоимость, руб.</t>
  </si>
  <si>
    <t>Реквизиты документов</t>
  </si>
  <si>
    <t>Раздел "Недвижимое имущество"</t>
  </si>
  <si>
    <t>Вид права "Муниципальная казна"</t>
  </si>
  <si>
    <t>"Объекты водопроводно-канализационного хозяйства"</t>
  </si>
  <si>
    <t>Председатель Комитета</t>
  </si>
  <si>
    <t>А.А.Топталин</t>
  </si>
  <si>
    <t>Остаточная стимость, руб.</t>
  </si>
  <si>
    <t>Наименование объекта</t>
  </si>
  <si>
    <t>Собственность 73:23:010902:2240-73/002/2018-2, 10.01.2018</t>
  </si>
  <si>
    <t>Собственность  73:23:010902:2238-73/002/2018-2, 10.01.2018</t>
  </si>
  <si>
    <t>Собственность 73:23:011003:143-73/002/2018-2, 10.01.2018</t>
  </si>
  <si>
    <t>Собственность 73:23:010902:2239-73/002/2018-2, 10.01.2018</t>
  </si>
  <si>
    <t>Собственность 73:23:010801:2876-73/002/2018-2, 10.01.2018</t>
  </si>
  <si>
    <t>Собственность 73:23:010101:470-73/002/2018-2, 10.01.2018</t>
  </si>
  <si>
    <t>Собственность 73:08:020501:886-73/002/2018-1, 10.01.2018</t>
  </si>
  <si>
    <t>Собственность 73:23:012608:199-73/002/2018-1, 10.01.2018</t>
  </si>
  <si>
    <t>Собственность 73:23:012621:44-73/002/2018-1, 10.01.2018</t>
  </si>
  <si>
    <t>Собственность 73:23:011901:215-73/002/2018-1, 10.01.2018</t>
  </si>
  <si>
    <t>3.Здания хозяйственно-питьевого водоснабжения (ХПВ):</t>
  </si>
  <si>
    <t>пр. Ленина</t>
  </si>
  <si>
    <t>пр. Димитрова</t>
  </si>
  <si>
    <t>пр.  Димитрова</t>
  </si>
  <si>
    <t>пр. Ленина, д.25в</t>
  </si>
  <si>
    <t>Дата</t>
  </si>
  <si>
    <t>Приложение 1.1.3</t>
  </si>
  <si>
    <t xml:space="preserve">Наименование </t>
  </si>
  <si>
    <t>Адрес объекта</t>
  </si>
  <si>
    <t>Характеристики (протяженность, площадь)</t>
  </si>
  <si>
    <t>Правообладатель</t>
  </si>
  <si>
    <t xml:space="preserve">Дата возникновения права муниципальной собственности </t>
  </si>
  <si>
    <t>Сведения об установленных в отношении муниципального недвижимого имущества ограничениях (обремененениях)</t>
  </si>
  <si>
    <t>Наименование ограничения (обремененения)</t>
  </si>
  <si>
    <t>Срок действия ограничения (обремененения)</t>
  </si>
  <si>
    <t>Организация</t>
  </si>
  <si>
    <t>Дата начала</t>
  </si>
  <si>
    <t>Дата окончания</t>
  </si>
  <si>
    <t>Водопроводные и канализационные коммуникации</t>
  </si>
  <si>
    <t>район Химмаш</t>
  </si>
  <si>
    <t>13685 м</t>
  </si>
  <si>
    <t>73:40:50:000 008 330</t>
  </si>
  <si>
    <t>73:23:010101:9061</t>
  </si>
  <si>
    <t>Муниципальная казна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</si>
  <si>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73-73/002-73/002/128/2016-82/2</t>
  </si>
  <si>
    <t>Концессионное соглашение от 08.12.2017 № 39-Д</t>
  </si>
  <si>
    <t>ООО "Ульяновский областной водоканал"</t>
  </si>
  <si>
    <t>ул.Прониной</t>
  </si>
  <si>
    <t>2239 м</t>
  </si>
  <si>
    <t>73:40:50:000 008 331</t>
  </si>
  <si>
    <t>73:23:011309:133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</si>
  <si>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73-73/002-73/002/128/2016-78/2</t>
  </si>
  <si>
    <t>5 микрорайон</t>
  </si>
  <si>
    <t>17683 м</t>
  </si>
  <si>
    <t>73:40:50:000 008 332</t>
  </si>
  <si>
    <t>73:23:010101:8969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</si>
  <si>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73-73/002-73/002/128/2016-77/2</t>
  </si>
  <si>
    <t>Первомайский район</t>
  </si>
  <si>
    <t>66946 м</t>
  </si>
  <si>
    <t>73:40:50:000 008 333</t>
  </si>
  <si>
    <t>73:23:010101:9019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</si>
  <si>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73-73/002-73/002/128/2016-79/2</t>
  </si>
  <si>
    <t>6 квартал</t>
  </si>
  <si>
    <t>3431 м</t>
  </si>
  <si>
    <t>73:40:50:000 008 334</t>
  </si>
  <si>
    <t>73:23:010101:8970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</si>
  <si>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73-73/002-73/002/128/2016-80/2</t>
  </si>
  <si>
    <t>район ДОСААФ</t>
  </si>
  <si>
    <t>22592 м</t>
  </si>
  <si>
    <t>73:40:50:000 008 335</t>
  </si>
  <si>
    <t>73:23:010101:9059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</si>
  <si>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73-73/002-73/002/128/2016-81/2</t>
  </si>
  <si>
    <t>Осиновая роща</t>
  </si>
  <si>
    <t>11431 м</t>
  </si>
  <si>
    <t>73:40:50:000 008 336</t>
  </si>
  <si>
    <t>73:23:011114:82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</si>
  <si>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73-73/002-73/002/128/2016-83/2</t>
  </si>
  <si>
    <t>ул.Березовая роща</t>
  </si>
  <si>
    <t>3632 м</t>
  </si>
  <si>
    <t>73:40:50:000 008 337</t>
  </si>
  <si>
    <t>73:23:010215:113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</si>
  <si>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73-73/002-73/002/128/2016-74/2</t>
  </si>
  <si>
    <t>пос.Дачный</t>
  </si>
  <si>
    <t>9039 м</t>
  </si>
  <si>
    <t>73:40:50:000 008 338</t>
  </si>
  <si>
    <t>73:23:015225:52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</si>
  <si>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73-73/002-73/002/128/2016-73/2</t>
  </si>
  <si>
    <t>ул.Осипенко</t>
  </si>
  <si>
    <t>5424 м</t>
  </si>
  <si>
    <t>73:40:50:000 008 339</t>
  </si>
  <si>
    <t>73:23:010304:58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</si>
  <si>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73-73/002-73/002/128/2016-72/2</t>
  </si>
  <si>
    <t>район Олимпа (7 и 8 микрорайон)</t>
  </si>
  <si>
    <t>13888 м</t>
  </si>
  <si>
    <t>73:40:50:000 008 340</t>
  </si>
  <si>
    <t>73:23:010101:9060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</si>
  <si>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73-73/002-73/002/128/2016-71/2</t>
  </si>
  <si>
    <t>пос.Лесная горка</t>
  </si>
  <si>
    <t>7398 м</t>
  </si>
  <si>
    <t>73:40:50:000 008 341</t>
  </si>
  <si>
    <t>73:23:010718:301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</si>
  <si>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73-73/002-73/002/128/2016-70/2</t>
  </si>
  <si>
    <t>Центральный район</t>
  </si>
  <si>
    <t xml:space="preserve">50678 м </t>
  </si>
  <si>
    <t>73:40:50:000 008 342</t>
  </si>
  <si>
    <t>73:23:010101:9020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</si>
  <si>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73-73/002-73/002/030/2016-28/2</t>
  </si>
  <si>
    <t>Водонапорная башня с принадлежностями</t>
  </si>
  <si>
    <t>ул.Луговая, д.40</t>
  </si>
  <si>
    <t>17,9 кв.м</t>
  </si>
  <si>
    <t>73:40:50:000 013 336</t>
  </si>
  <si>
    <t>73:23:015226:96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</si>
  <si>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73-73/002-73/002/137/2016-73/2</t>
  </si>
  <si>
    <t>Нежилые помещения водопроводной насосной станции № 3</t>
  </si>
  <si>
    <t>ул.Восточная, д.46</t>
  </si>
  <si>
    <t>161,1 кв.м</t>
  </si>
  <si>
    <t>73:40:50:000 000 070</t>
  </si>
  <si>
    <t>73:23:011601:725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</si>
  <si>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73-73/002-73/002/137/2016-72/2</t>
  </si>
  <si>
    <t>Здание канализационной насосной станции № 9</t>
  </si>
  <si>
    <t>ул.Шишкина, д.1А</t>
  </si>
  <si>
    <t>49,3 кв.м</t>
  </si>
  <si>
    <t>73:40:50:000 021 387</t>
  </si>
  <si>
    <t>73:23:015209:27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</si>
  <si>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73-73/002-73/002/137/2016-70/2</t>
  </si>
  <si>
    <t>Здание канализационной насосной станции № 13</t>
  </si>
  <si>
    <t>ул.Дрогобычская, д.16</t>
  </si>
  <si>
    <t>274,4 кв.м</t>
  </si>
  <si>
    <t>73:40:50:000 021 388</t>
  </si>
  <si>
    <t>73:23:014011:59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</si>
  <si>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73-73/002-73/002/137/2016-69/2</t>
  </si>
  <si>
    <t>Здание водопроводной насосной станции № 8</t>
  </si>
  <si>
    <t>ул.Дрогобычская, д.57В</t>
  </si>
  <si>
    <t xml:space="preserve">65,8 кв.м </t>
  </si>
  <si>
    <t>73:40:50:000 021 389</t>
  </si>
  <si>
    <t>73:23:014001:64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</si>
  <si>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73-73/002-73/002/137/2016-68/2</t>
  </si>
  <si>
    <t xml:space="preserve">Здания и сооружения канализационной насосной станции № 16 </t>
  </si>
  <si>
    <t>ул.Западная, д.14</t>
  </si>
  <si>
    <t>356 кв.м</t>
  </si>
  <si>
    <t>73:40:50:000 021 392</t>
  </si>
  <si>
    <t>73:23:013013:142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</si>
  <si>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73-73/002-73/002/137/2016-65/2</t>
  </si>
  <si>
    <t>Здание канализационной насосной станции № 5 с подвалом</t>
  </si>
  <si>
    <t>ул.Свирская, д.17 В</t>
  </si>
  <si>
    <t>35,2 кв.м</t>
  </si>
  <si>
    <t>73:40:50:000 021 393</t>
  </si>
  <si>
    <t>73:23:013007:1969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</si>
  <si>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73-73/002-73/002/137/2016-64/2</t>
  </si>
  <si>
    <t>Здание канализационной насосной станции № 12</t>
  </si>
  <si>
    <t>ул.Восточная, д.32 А</t>
  </si>
  <si>
    <t>207,8 кв.м</t>
  </si>
  <si>
    <t>73:40:50:000 019 801</t>
  </si>
  <si>
    <t>73:23:011601:39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</si>
  <si>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73-73/002-73/002/137/2016-62/2</t>
  </si>
  <si>
    <t>Здание канализационной насосной станции № 8</t>
  </si>
  <si>
    <t>ул.Аблова, д.30 Б</t>
  </si>
  <si>
    <t>75,5 кв.м</t>
  </si>
  <si>
    <t>73:40:50:000 021 395</t>
  </si>
  <si>
    <t>73:23:011401:110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</si>
  <si>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73-73/002-73/002/137/2016-61/2</t>
  </si>
  <si>
    <t>Здания, скважины, водоводы водозабора "Горка"</t>
  </si>
  <si>
    <t>Мелекесский р-он, 350 м. северо-восточнее ул.Кавказской</t>
  </si>
  <si>
    <t xml:space="preserve">913,3 кв.м., протяженость 15989 кв.м. </t>
  </si>
  <si>
    <t>73:40:50:000 021 396</t>
  </si>
  <si>
    <t>73:23:010714:127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</si>
  <si>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73-73/002-73/002/137/2016-60/2</t>
  </si>
  <si>
    <t>Здания канализационной насосной станции № 6</t>
  </si>
  <si>
    <t>ул.Куйбышева, д. 34 В</t>
  </si>
  <si>
    <t>27 кв.м</t>
  </si>
  <si>
    <t>73:40:50:000 021 397</t>
  </si>
  <si>
    <t>73:23:010507:402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</si>
  <si>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73-73/002-73/002/137/2016-59/2</t>
  </si>
  <si>
    <t>Здания</t>
  </si>
  <si>
    <t>ул.Куйбышева, д.150</t>
  </si>
  <si>
    <t xml:space="preserve">1439,5 кв.м </t>
  </si>
  <si>
    <t xml:space="preserve">                                                                       </t>
  </si>
  <si>
    <t>73:23:010507:353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</si>
  <si>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73-73/002-73/002/137/2016-58/2</t>
  </si>
  <si>
    <t xml:space="preserve">Здания канализационной насосной станции № 7 </t>
  </si>
  <si>
    <t>ул.Куйбышва, д.8 Г</t>
  </si>
  <si>
    <t>37,2 кв.м</t>
  </si>
  <si>
    <t>73:40:50:000 021 399</t>
  </si>
  <si>
    <t>73:23:010507:341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</si>
  <si>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73-73/002-73/002/137/2016-57/2</t>
  </si>
  <si>
    <t>Здание водопроводной насосной станции № 5</t>
  </si>
  <si>
    <t>ул.Осипенко, д. 23 А</t>
  </si>
  <si>
    <t>29,5 кв.м</t>
  </si>
  <si>
    <t>73:40:50:000 021 400</t>
  </si>
  <si>
    <t>73:23:010309:44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</si>
  <si>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73-73/002-73/002/137/2016-56/2</t>
  </si>
  <si>
    <t>Здание водопроводной насосной станции № 6</t>
  </si>
  <si>
    <t>ул Масленникова, д.68 А</t>
  </si>
  <si>
    <t>16,8 кв.м</t>
  </si>
  <si>
    <t>73:40:50:000 021 401</t>
  </si>
  <si>
    <t>73:23:012923:134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</si>
  <si>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73-73/002-73/002/030/2016-29/2</t>
  </si>
  <si>
    <t>Участок "Городские очистные сооружения"</t>
  </si>
  <si>
    <t>ул.Промышленная, д.9</t>
  </si>
  <si>
    <t xml:space="preserve">7036,1 кв.м </t>
  </si>
  <si>
    <t>73:40:50:000 026 274</t>
  </si>
  <si>
    <t>73:23:013701:68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</si>
  <si>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73-73/002-73/002/137/2016-71/2</t>
  </si>
  <si>
    <t>Здание нежилое, доля в праве 5319/10000 долей</t>
  </si>
  <si>
    <t>ул.Западная д.12/3</t>
  </si>
  <si>
    <t>3684,4 кв.м</t>
  </si>
  <si>
    <t>73:40:50:000 000 226</t>
  </si>
  <si>
    <t>73:23:013940:16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</si>
  <si>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73-73/002-73/002/128/2016-76/2</t>
  </si>
  <si>
    <t>Здание нежилое</t>
  </si>
  <si>
    <t>ул.Западная д.12/2</t>
  </si>
  <si>
    <t>435 кв.м</t>
  </si>
  <si>
    <t>73:40:50:000 000 672</t>
  </si>
  <si>
    <t>73:23:013940:20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</si>
  <si>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73-73/002-73/002/128/2016-75/2</t>
  </si>
  <si>
    <t>Здание водонапорной насосной станции № 10</t>
  </si>
  <si>
    <t>пр.Автостроителей, д.35А</t>
  </si>
  <si>
    <t>199,2 кв.м</t>
  </si>
  <si>
    <t>73:40:50:000 021 402</t>
  </si>
  <si>
    <t>73:23:013134:2603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</si>
  <si>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73-73/002-73/002/137/2016-67/2</t>
  </si>
  <si>
    <t>Здание водонапорной насосной станции № 7</t>
  </si>
  <si>
    <t>ул.Западная, д.17Б</t>
  </si>
  <si>
    <t>63,5 кв.м</t>
  </si>
  <si>
    <t>73:40:50:000 021 403</t>
  </si>
  <si>
    <t>73:23:013013:148</t>
  </si>
  <si>
    <t>Постановление Администрации города от 02.02.2016 № 235. Свидетельство о государственной регистрации права муниципальной собственности города от 28.03.2016 № 73-73/002-73/002/137/2016-66/2</t>
  </si>
  <si>
    <t>Сооружение канализации</t>
  </si>
  <si>
    <t>от дома № 108 до дома № 120 по ул.Аблова</t>
  </si>
  <si>
    <t>920 м</t>
  </si>
  <si>
    <t>73:40:50:000 021 404</t>
  </si>
  <si>
    <t>73:23:011419:144</t>
  </si>
  <si>
    <t>Постановление Администрации города от 05.05.2016 № 952. Свидетельство о государственной регистрации права муниципальной собственности города от 25.05.2016 № 73-73/002-73/002/128/2016-444/1</t>
  </si>
  <si>
    <t>Сооружение водопровода</t>
  </si>
  <si>
    <t>от дома № 53 до дома № 73 по ул.Тургенева</t>
  </si>
  <si>
    <t>231 м</t>
  </si>
  <si>
    <t>73:40:50:000 021 405</t>
  </si>
  <si>
    <t>Постановление Администрации города от 15.12.2016 № 2500</t>
  </si>
  <si>
    <t>Расширение водозаборных сооружений на водозаборе «Горка</t>
  </si>
  <si>
    <t>Мелекесский район, Мелекесское лестничество, кварталы 36, 37, 38, 39, 42, 43, 44, 47, 48, 49, 52, 53, 54</t>
  </si>
  <si>
    <t>5793 м</t>
  </si>
  <si>
    <t>73:40:50:000 020 786</t>
  </si>
  <si>
    <t>73:08:020101:1519</t>
  </si>
  <si>
    <t>Свидетельство о государственной регистрации права муниципальной собственности города от 23.10.2014 № 73-73-02/215/2014-050. Постановление Администрации города от 21.02.2018 № 326</t>
  </si>
  <si>
    <t>Магистральный водопровод от водозабора «Горка» до насосной станции № 208 по Мулловскому шоссе в западном жилом районе города Димитровграда Ульяновской области</t>
  </si>
  <si>
    <t>от водозабора «Горка» по ул.Советской, пер.Речному, ул.Мичурина, ул.Вокзальной, ул.Чайковского, южнее ул.Гоголя , ул. 9 Линия, ул.Юнг Северного Флота до насосной станции № 208 по Мулловскому шоссе</t>
  </si>
  <si>
    <t>12400 м</t>
  </si>
  <si>
    <t>73:40:50:000 020 787</t>
  </si>
  <si>
    <t>73:00:000000:96</t>
  </si>
  <si>
    <t>Свидетельство о государственной регистрации права муниципальной собственности города от 23.10.2014 № 73-73-02/215/2014-052. Постановление Администрации города от 21.02.2018 № 326</t>
  </si>
  <si>
    <t>Наружные сети водоснабжения, наружные сети бытовой и дождевой канализации для жилого квартала. Первый пусковой комплекс</t>
  </si>
  <si>
    <t>ул.Менделеева</t>
  </si>
  <si>
    <t>961м, 855 м, 1056м</t>
  </si>
  <si>
    <t>73:40:50:000 021 406</t>
  </si>
  <si>
    <t>73:23:000000:2871</t>
  </si>
  <si>
    <t>Постановление Администрации города от 21.04.2017 № 714. Постановление Администрации города от 22.06.2017 № 1100. Собственность, № 73:23:000000:2871-73/002/2017-2 от 22.05.2017</t>
  </si>
  <si>
    <t>Внешние инженерные сети (от границы дома до первого колодца) в микрорайоне по ул.Менделеева Западного района города Димитровграда Ульяновской области</t>
  </si>
  <si>
    <t>402,4 м., 380,4 м</t>
  </si>
  <si>
    <t>73:40:50:000 024 039</t>
  </si>
  <si>
    <t>Постановления апелляционной инстанции по проверке законности и обоснованности решения Арбитражного суда, не вступившего в законную силу от 21.12.2017 по делу № А72-4224/2017, Решения Арбитражного суда Ульяновской области от 11.10.2017 по делу № А72-4224/2017. Постановление Администрации города от 28.03.2018 № 553</t>
  </si>
  <si>
    <t>Сети наружного водопровода</t>
  </si>
  <si>
    <t>ул.Победы, д.9</t>
  </si>
  <si>
    <t>водопровод подземной прокладки от точки врезки по ул.Победы вдоль дома №7, №1 до дома №9, протяженность 202,7 м, диаметр 110 мм, год постройки 2010;  задвижка d-100 1 шт; колодец ж/бетонный d-1,50 м, h-2,0 м</t>
  </si>
  <si>
    <t>73:23:014007:279</t>
  </si>
  <si>
    <t>Свидетельство о государственной регистрации права муниципальной собственности от 11.04.2011 №73-73-02/043/2011-349. Постановление Администрации города от 22.05.2018 № 889</t>
  </si>
  <si>
    <t>Сети наружной канализации</t>
  </si>
  <si>
    <t>трубопровод от точки врезки по ул.Победы до колодца №1, колодец ж/бетонный d-1,0 м, h-1,80 м, колодец ж/бетонный d-1,0 м, h-2,0 м, колодец ж/бетонный d-1,0 м, h-2,20 м, колодец ж/бетонный d-1,0 м, h-2,40 м, трубопровод к жилому дому</t>
  </si>
  <si>
    <t>73:23:014007:283</t>
  </si>
  <si>
    <t>Свидетельство о государственной регистрации права муниципальной собственности от 11.04.2011 №73-73-02/043/2011-348. Постановление Администрации города от 22.05.2018 № 889</t>
  </si>
  <si>
    <t xml:space="preserve">Наружные сети водопровода </t>
  </si>
  <si>
    <t>ул.Черемшанская, д.92</t>
  </si>
  <si>
    <t>полиэтиленовые, d-38 мм, L- 15,0 м, подземной прокладки, водопроводный колодец железобетонный</t>
  </si>
  <si>
    <t>73:23:013230:188</t>
  </si>
  <si>
    <t>Свидетельство о государственной регистрации права муниципальной собственности от 16.10.2012 №73-73-02/154/2012-431. Постановление Администрации города от 22.05.2018 № 889</t>
  </si>
  <si>
    <t>Наружные сети  канализации</t>
  </si>
  <si>
    <t>полиэтилен, d-100 мм, L- 9,6 м, подземной прокладки, канализационный колодец железобетонный</t>
  </si>
  <si>
    <t>73:23:013230:187</t>
  </si>
  <si>
    <t>Свидетельство о государственной регистрации права муниципальной собственности от 16.10.2012 №73-73-02/154/2012-427. Постановление Администрации города от 22.05.2018 № 889</t>
  </si>
  <si>
    <t>Водопроводная сеть</t>
  </si>
  <si>
    <t>ул.Победы, д.15</t>
  </si>
  <si>
    <t>трубопровод d-63, l=18.4, полиэтилен, футляр из асбестоцементных труб d-273*7, гильза из асбестоцементных труб d-73*3 (литер III)</t>
  </si>
  <si>
    <t>73:23:014004:263</t>
  </si>
  <si>
    <t>Свидетельство о государственной регистрации права муниципальной собственности от 04.10.2012 № 73-73-02/154/2012-275.Постановление Администрации города от 22.05.2018 № 889</t>
  </si>
  <si>
    <t>Канализационная сеть</t>
  </si>
  <si>
    <t xml:space="preserve">трубопровод d-150, l=29,80 асбестоцементный (литер IV), трубопровод d-100, l=3,90 асбестоцементный </t>
  </si>
  <si>
    <t>73:23:014004:262</t>
  </si>
  <si>
    <t>Свидетельство о государственной регистрации права муниципальной собственности от 04.10.2012 № 73-73-02/154/2012-274.Постановление Администрации города от 22.05.2018 № 889</t>
  </si>
  <si>
    <t>по пр.Автостроителей к дому № 45</t>
  </si>
  <si>
    <t>трубопровод стальной, d-100, L-69,6 м</t>
  </si>
  <si>
    <t>73:23:013133:1402</t>
  </si>
  <si>
    <t>06.11.2012</t>
  </si>
  <si>
    <t>Свидетельство о государственной регистрации права муниципальной собственности от 06.11.2012 № 73-73-02/164/2012-420. Постановление Администрации города от 22.05.2018 № 889</t>
  </si>
  <si>
    <t>по ул.Баданова к дому № 79а</t>
  </si>
  <si>
    <t>трубопровод стальной, d-100, L-123,6 м</t>
  </si>
  <si>
    <t>73:23:013230:184</t>
  </si>
  <si>
    <t>Свидетельство о государственной регистрации права муниципальной собственности от 06.11.2012 № 73-73-02/164/2012-419. Постановление Администрации города от 22.05.2018 № 889</t>
  </si>
  <si>
    <t>по ул.Дрогобычской к домам № 15, 17, 21</t>
  </si>
  <si>
    <t>127,3 пог.м</t>
  </si>
  <si>
    <t>73:23:014008:1008</t>
  </si>
  <si>
    <t>09.07.2012</t>
  </si>
  <si>
    <t>Свидетельство о государственной регистрации права муниципальной собственности от 25.12.2012 №73-73-02/202/2012-025. Постановление Администрации города от 22.05.2018 № 889</t>
  </si>
  <si>
    <t>Внутриквартальные инженерные сети - водопроводная сеть</t>
  </si>
  <si>
    <t>к жилищно-торговому комплексу по ул.Московской № 60А</t>
  </si>
  <si>
    <t>165,50 пог.м.</t>
  </si>
  <si>
    <t>73:23:013133:1587</t>
  </si>
  <si>
    <t>25.12.2011</t>
  </si>
  <si>
    <t>Свидетельство о государственной регистрации права муниципальной собственности от 25.12.2011 №73-73-02/198/2011-023. Постановление Администрации города от 22.05.2018 № 889</t>
  </si>
  <si>
    <t>по ул.Свирская к домам № 29, 27А, 31А, 33В</t>
  </si>
  <si>
    <t>226,4 пог.м.</t>
  </si>
  <si>
    <t>73:23:013007:2162</t>
  </si>
  <si>
    <t>31.10.2012</t>
  </si>
  <si>
    <t>Свидетельство о государственной регистрации права муниципальной собственности от 31.10.2012 № 73-73-02/173/2012-113. Постановление Администрации города от 22.05.2018 № 889</t>
  </si>
  <si>
    <t>по ул.III Интернационала</t>
  </si>
  <si>
    <t>41,9 пог.м.</t>
  </si>
  <si>
    <t>73:23:010611:224</t>
  </si>
  <si>
    <t>25.12.2012</t>
  </si>
  <si>
    <t xml:space="preserve"> Свидетельство о государственной регистрации права муниципальной собственности от 25.12.2012 № 73-73-02/202/2012-023. Постановление Администрации города от 22.05.2018 № 889</t>
  </si>
  <si>
    <t>на 989 км по ипподрому</t>
  </si>
  <si>
    <t>692,1 пог.м.</t>
  </si>
  <si>
    <t>73:23:010101:9056</t>
  </si>
  <si>
    <t>19.12.2012</t>
  </si>
  <si>
    <t>Свидетельство о государственной регистрации права муниципальной собственности от 19.12.2012 № 73-73-02/189/2012-389. Постановление Администрации города от 22.05.2018 № 889</t>
  </si>
  <si>
    <t>по ул.50 лет Октября от дома № 256 до дома № 87 по ул.Осипенко</t>
  </si>
  <si>
    <t>310,3 пог.м.</t>
  </si>
  <si>
    <t>73:23:010306:32</t>
  </si>
  <si>
    <t>18.12.2012</t>
  </si>
  <si>
    <t>Свидетельство о государственной регистрации права муниципальной собственности от 18.12.2012 № 73-73-02/189/2012-390. Постановление Администрации города от 22.05.2018 № 889</t>
  </si>
  <si>
    <t>53,8 пог.м.</t>
  </si>
  <si>
    <t>73:23:013133:1588</t>
  </si>
  <si>
    <t>Свидетельство о государственной регистрации права муниципальной собственности от 25.12.2012 №73-73-02/202/2012-022. Постановление Администрации города от 22.05.2018 № 889</t>
  </si>
  <si>
    <t>по ул.Баданова к дому № 79А</t>
  </si>
  <si>
    <t>206,6 пог.м.</t>
  </si>
  <si>
    <t>73:23:013230:192</t>
  </si>
  <si>
    <t>09.12.2012</t>
  </si>
  <si>
    <t>Свидетельство о государственной регистрации права муниципальной собственности от 19.12.2012 №73-73-02/189/2012-391. Постановление Администрации города от 22.05.2018 № 889</t>
  </si>
  <si>
    <t>ул.Дрогобычская к домам № 15, 17, 21</t>
  </si>
  <si>
    <t>194,6 пог.м.</t>
  </si>
  <si>
    <t>73:23:014008:1018</t>
  </si>
  <si>
    <t>Свидетельство о государственной регистрации права муниципальной собственности от 19.12.2012 №73-73-02/189/2012-388. Постановление Администрации города от 22.05.2018 № 889</t>
  </si>
  <si>
    <t>по III Интернационала</t>
  </si>
  <si>
    <t>230,3 пог.м.</t>
  </si>
  <si>
    <t>73:23:011418:73</t>
  </si>
  <si>
    <t>Свидетельство о государственной регистрации права муниципальной собственности от 25.12.2012 № 73-73-02/202/2012-019. Постановление Администрации города от 22.05.2018 № 889</t>
  </si>
  <si>
    <t>747,1 пог.м.</t>
  </si>
  <si>
    <t>73:23:013007:1982</t>
  </si>
  <si>
    <t>Свидетельство о государственной регистрации права муниципальной собственности от 30.12.2012 № 73-73-02/202/2012-018. Постановление Администрации города от 22.05.2018 № 889</t>
  </si>
  <si>
    <t>И.о.председателя Комитета</t>
  </si>
  <si>
    <t>О.В.Кузнецова</t>
  </si>
  <si>
    <t>Вид права "Оперативное управление"</t>
  </si>
  <si>
    <t>"Водопроводные и канализационные сети"</t>
  </si>
  <si>
    <t xml:space="preserve">Физические параметры </t>
  </si>
  <si>
    <t>Вид права</t>
  </si>
  <si>
    <t xml:space="preserve">Правообладатель </t>
  </si>
  <si>
    <t xml:space="preserve">Адрес </t>
  </si>
  <si>
    <t>Амортизация, руб.</t>
  </si>
  <si>
    <t>Ливневой коллектор 11 и 11 а мкр</t>
  </si>
  <si>
    <t>протяженность - 6619,2 пог.м.</t>
  </si>
  <si>
    <t>Оперативное управление</t>
  </si>
  <si>
    <t>Муниципальное казенное учреждение "Городские дороги"</t>
  </si>
  <si>
    <t>Постановление Администрации города от 30.04.2013 № 1482</t>
  </si>
  <si>
    <t>от К 1156 по ул. Ангарской и К 11002 по ул. Гвардейской до К-126 (пруда отстойника ) и далее до р.Ерыкла</t>
  </si>
  <si>
    <t>Ливневая канализация к жилому дому по ул. Славского, 7</t>
  </si>
  <si>
    <t>L-121,8 м , колодцы-6 шт.</t>
  </si>
  <si>
    <t>ул. Славского, 7</t>
  </si>
  <si>
    <t>Коллектор дождевой канализации</t>
  </si>
  <si>
    <t>от зд 13-13 до К-69</t>
  </si>
  <si>
    <t>Дренажная система</t>
  </si>
  <si>
    <t>пер. Енисейский, 1Б</t>
  </si>
  <si>
    <t>Ливневая канализация</t>
  </si>
  <si>
    <t>пр.Ленина от К-18 до К-47</t>
  </si>
  <si>
    <t>Ливневая канализация открытого типа</t>
  </si>
  <si>
    <t>пр.Димитрова от ПК -00</t>
  </si>
  <si>
    <t>Дождевая канализация</t>
  </si>
  <si>
    <t>ул.Терешковой  от К-203 до К-108</t>
  </si>
  <si>
    <t>пр.Димитрова от 163 до К-101</t>
  </si>
  <si>
    <t>Ливневая и дренажная канализация</t>
  </si>
  <si>
    <t>ул.Свирская</t>
  </si>
  <si>
    <t>2 мкр</t>
  </si>
  <si>
    <t xml:space="preserve"> </t>
  </si>
  <si>
    <t>от ул.Королёва до К-22</t>
  </si>
  <si>
    <t>пр.Димитрова, от К-47 до К-24</t>
  </si>
  <si>
    <t>Ливневые канализации</t>
  </si>
  <si>
    <t>1 мкр</t>
  </si>
  <si>
    <t>3 мкр</t>
  </si>
  <si>
    <t>протяженность-137 м, год ввода в эксплуатацию 2013</t>
  </si>
  <si>
    <t>Постановление Администрации города от 12.12.2013 № 3986. Свидетельство о государственной регистрации права муниципальной собственности города от 07.08.2014 №73-73-02/209/2014-205</t>
  </si>
  <si>
    <t>северо-восточнее жилого дома по ул.Свирской 4Б</t>
  </si>
  <si>
    <t xml:space="preserve">Ливневая канализация </t>
  </si>
  <si>
    <t>Постановление Администрации города от 09.11.2015 № 3688</t>
  </si>
  <si>
    <t>перечечение пер.Речной и ул.Куйбышева</t>
  </si>
  <si>
    <t xml:space="preserve">  </t>
  </si>
  <si>
    <t>Приложение 1.2.3</t>
  </si>
  <si>
    <t>Наименование</t>
  </si>
  <si>
    <t>Кадастровый (условный) номер</t>
  </si>
  <si>
    <t>Дата возникновения права муниципальной собственности на недвижимое имущество</t>
  </si>
  <si>
    <t>Правообладатель муниципального недвижимого имущества</t>
  </si>
  <si>
    <t>Дренажная система водопонижения</t>
  </si>
  <si>
    <t xml:space="preserve">перфорированные трубы диаметром 200 мм, обернутые нетканным материалом "Дорнит", протяженностью 360 п.м., смотровой колодец из сборных железобетонных колец диаметром 1 м в количестве 10 единиц, колодец-гаситель, атоматическая насосная станция </t>
  </si>
  <si>
    <t>25.03.2009</t>
  </si>
  <si>
    <t>Постановление Главы Администрации города от 12.04.2016 №758</t>
  </si>
  <si>
    <t>вдоль жилых домов по ул. Октябрьской, 70 и ул. Свирской, 4</t>
  </si>
  <si>
    <t xml:space="preserve">Водопроводные сети </t>
  </si>
  <si>
    <t>Диаметр – 80 и 114 мм., протяжённость 205 п. м., трубы стальные диаметром 80×6 мм., с усиленной изоляцией плёнкой ПИЛ, 2-х задвижек диаметром 80 и 114 мм., пожарных гидрантов в количестве 3-х штук</t>
  </si>
  <si>
    <t xml:space="preserve"> 73:23:013230:0089720003</t>
  </si>
  <si>
    <t>Комитет по жилищно-коммунальному комплексу Администрации города Димитровграда Ульяновской области</t>
  </si>
  <si>
    <t>Постановление Администрации города от 30.09.2009 №2800. Свидетельство о государственной регистрации права муниципальной собственности города от 15.09.2010 № 73-73-02/143/2010-313</t>
  </si>
  <si>
    <t>восточнее жилых домов №№ 98,100 по ул.Черемшанской, жилого дома №81 по ул.Баданова, западнее жилого дома по ул.85 по ул.Баданова</t>
  </si>
  <si>
    <t xml:space="preserve">Канализационные сети </t>
  </si>
  <si>
    <t>Трубы асбестоцементные, диаметром 200,300 мм, протяжённостью 311,7 м. ГОСТ 539-80, колодцы из с/л ж/б элементов, диаметром 1000 мм. С.902-09-22.84</t>
  </si>
  <si>
    <t>73 23 013230 0089720004</t>
  </si>
  <si>
    <t>Постановление Администрации города от 30.09.2009 №2800. Свидетельство о государственной регистрации права муниципальной собственности города от 15.09.2010 № 73-73-02/143/2010-314</t>
  </si>
  <si>
    <t>севернее жилых домов №№ 98,100 по ул.Черемшанской, детского сада по ул.Черемшанской, 94; восточнее жилого дома № 81 по ул.Баданова</t>
  </si>
  <si>
    <t>Наружный водопровод</t>
  </si>
  <si>
    <t>диаметром 20 мм,  протяженностью 50 метров по ул.Коммунальной дом № 20, протяженностью 17 метров из металлополимерных труб с устройством водопроводного колодца по ул.Ватутина дом № 8; протяженностью 160 метров по ул.Ватутина дом № 12;  протяженностью 150 метров по ул.Гоголя дом № 64</t>
  </si>
  <si>
    <t>Постановление Главы Администрации города от 20.05.2009 № 1317</t>
  </si>
  <si>
    <t>ул.Коммунальная, 20, ул.Ватутина, 8, ул.Ватутина, 12, ул.Гоголя, 64</t>
  </si>
  <si>
    <t>Водопровод к ж/д 12,14,16 по ул.Самарская</t>
  </si>
  <si>
    <t>к ж/д 12,14,16 по ул.Самарская</t>
  </si>
  <si>
    <t>договор № 63/10 от 01.04.2010</t>
  </si>
  <si>
    <t xml:space="preserve"> ул.Самарская, 12, 14, 16</t>
  </si>
  <si>
    <t>Водопровод к ж/д 173 по ул.Тухачевского</t>
  </si>
  <si>
    <t xml:space="preserve"> к ж/д 173 по ул.Тухачевского</t>
  </si>
  <si>
    <t>м.к. 125 от 07.10.2010</t>
  </si>
  <si>
    <t>ул.Тухачевского, д. 173</t>
  </si>
  <si>
    <t>Водопровод уличный холодного водоснабжения по ул.Куйбышева до ж.д.314 с установкой водоразборной колонки и пожарного гидранта</t>
  </si>
  <si>
    <t>с установкой водоразборной колонки и пожарного гидранта</t>
  </si>
  <si>
    <t>м.к. 65/11 от 25.05.2011</t>
  </si>
  <si>
    <t>ул.Куйбышева до ж.д.314</t>
  </si>
  <si>
    <t>Водопровод холодной воды к кв.1 д.54 ул. Вокзальной</t>
  </si>
  <si>
    <t>м.к. 121 от 08.09.2010</t>
  </si>
  <si>
    <t>ул. Вокзальная, д.54, кв.1</t>
  </si>
  <si>
    <t>Канализац.колодцы у дома №289 по ул.Куйбышева</t>
  </si>
  <si>
    <t>договор №  204 от 29.09.2009</t>
  </si>
  <si>
    <t>ул.Куйбышева, 289</t>
  </si>
  <si>
    <t>Наружный водопровод по ул. Победы 17</t>
  </si>
  <si>
    <t>м.к. 208 от 01.10.2009</t>
  </si>
  <si>
    <t>ул.Победы, 17</t>
  </si>
  <si>
    <t>Система канализации в муниципальной квартире №1 дома 54 по ул.Вокзальная</t>
  </si>
  <si>
    <t>договор № 67/11 от 21.06.2011</t>
  </si>
  <si>
    <t>ул.Вокзальная, д.54, кв.1</t>
  </si>
  <si>
    <t>Наружный водопровод от ул.Земина до бараков по ул. 989 км</t>
  </si>
  <si>
    <t>от ул.Земина до бараков по ул. 989 км</t>
  </si>
  <si>
    <t>м.к. 182/08 от 23.07.2008</t>
  </si>
  <si>
    <t>ул.989 км</t>
  </si>
  <si>
    <t>Наружный водопровод по ул.50 лет Октября с закольцовкой по ул.Осипенко</t>
  </si>
  <si>
    <t>с закольцовкой по ул.Осипенко</t>
  </si>
  <si>
    <t>м.к. 183/08 от 23.07.2008</t>
  </si>
  <si>
    <t>ул.50 лет Октября с закольцовкой по ул.Осипенко</t>
  </si>
  <si>
    <t>Вид права "Хозяйственное ведение"</t>
  </si>
  <si>
    <t>Дата возникновения права муниципальной собственности</t>
  </si>
  <si>
    <t>Наружные сети водопровода</t>
  </si>
  <si>
    <t>Стальная труба диаметром 63 мм, протяженность 14,5 м</t>
  </si>
  <si>
    <t>73-73-02/039/2009-179</t>
  </si>
  <si>
    <t>27.03.2009</t>
  </si>
  <si>
    <t>Хозяйственное ведение</t>
  </si>
  <si>
    <t>Муниципальное унитарное предприятие "Гортепло"</t>
  </si>
  <si>
    <t>Постановление Администрации города от 09.07.2012 №2459. Свидетельство о государственной регистрации права муниципальной собственности от 27.03.2009 №73-73-02/039/2009-179</t>
  </si>
  <si>
    <t>ул.Осипенко, 21</t>
  </si>
  <si>
    <t xml:space="preserve">Наружные сети канализации </t>
  </si>
  <si>
    <t>Труба стальная электросварная, диаметр 150 мм, протяженность 6 м</t>
  </si>
  <si>
    <t>трубопровд от точки врезки по ул.Мориса Тореза до жилого дома №5Г, колодец ж/бетонный, диаметром 1,0 м, высотой-2,13 м</t>
  </si>
  <si>
    <t>73-73-02/176/2012-113</t>
  </si>
  <si>
    <t>Постановление Администрации города от 09.07.2012 №2459. Свидетельство о государственной регистрации права муниципальной собственности от 02.11.2012 №73-73-02/176/2012-113. Свидетельство о государственной регистрации права хозяйственного ведения от 02.11.2012 №73-73-02/173/2012-321</t>
  </si>
  <si>
    <t>ул.Мориса Тореза, д.5Г</t>
  </si>
  <si>
    <t>водопровод подземной прокладки от точки врезки по ул.Мориса Тореза до дома № 5Г, задвижка диаметром- 100-1 шт, колодец ж/бетонный, диаметром 1,0 м, высотой - 2,13 м</t>
  </si>
  <si>
    <t>73:23:010902:2232</t>
  </si>
  <si>
    <t>Постановление Администрации города от 09.07.2012 №2459. Свидетельство о государственной регистрации права муниципальной собственности от  02.11.2012 №73-73-02/176/2012-114. Свидетельство о государственной регистрации права хозяйственного ведения от 02.11.2012 №73-73-02/173/2012-320</t>
  </si>
  <si>
    <t>водопровод подземной прокладки от точки врезки по ул.Алтайской до дома №57а, протяженность трубопровода - 18,7 пог.м</t>
  </si>
  <si>
    <t>73-73-02/202/2012-015</t>
  </si>
  <si>
    <t>Постановление Администрации города от 09.07.2012 №2459. Свидетельство о государственной регистрации права муниципальной собственности от 30.12.2012 № 73-73-02/202/2012-015</t>
  </si>
  <si>
    <t>ул.Алтайская, д.57а</t>
  </si>
  <si>
    <t>трубопровод от колодца до жилого дома №57а, трубопровод от точки врезки по ул.Алтайской до колодца, колодец ж/бетонный d-1,0 м, h-2,0 м</t>
  </si>
  <si>
    <t>73-73-02/202/2012-014</t>
  </si>
  <si>
    <t>Постановление Администрации города от 09.07.2012 №2459. Свидетельство о государственной регистрации права муниципальной собственности от 30.12.2012 № 73-73-02/202/2012-014</t>
  </si>
  <si>
    <t>водопровод подземной прокладки от существующего колодца по ул.Братской до колодца ВК-1, колодец ж/бетонный d-1,0 м, h-2,0 м., водопровод подземной прокладки от колодца по ул.Братской до дома №17</t>
  </si>
  <si>
    <t>73:23:010211:1671</t>
  </si>
  <si>
    <t>Свидетельство о государственной регистрации права муниципальной собственности от 04.05.2011 №73-73-02/055/2011-294. Постановление Администрации города от 09.07.2012 №2459. Свидетельство о государственной регистрации права хозяйственного ведения от 02.11.2012 №73-73-02/173/2012-318</t>
  </si>
  <si>
    <t>ул.Братская, д.17</t>
  </si>
  <si>
    <t>трубопровод от существующего колодца по ул.Братской до колодца КК-1, колодец ж/бетонный d-1,0 м, h-2,13 м, трубопровод от колодца КК-1, КК-2 по ул.Братской</t>
  </si>
  <si>
    <t>73:23:010211:1673</t>
  </si>
  <si>
    <t>Постановление Администрации города от 09.07.2012 №2459.Свидетельство о государственной регистрации права муниципальной собственности от 04.05.2011 №73-73-02/055/2011-292. Свидетельство о государственной регистрации права хозяйственного ведения от 02.11.2012 №73-73-02/173/2012-319</t>
  </si>
  <si>
    <t>сети наружного водопровода-протяженность трассы -59,8 м, протяженность трубопровода-59,8 м, чугун; колодец ж/бетонный d-1,00 м, h-2,00 м, пожарный гидрант</t>
  </si>
  <si>
    <t>73:23:011419:136</t>
  </si>
  <si>
    <t>01.11.2012</t>
  </si>
  <si>
    <t>Постановление Администрации города от 23.12.2011 №4872. Постановление Администрации города от 09.07.2012 №2459. Свидетельство о государственной регистрации права муниципальной собственности от 01.11.2012 № 73-73-02/173/2012-112.Хозяйственное ведение от 06.03.2013 № 73-73-02/028/2013-298</t>
  </si>
  <si>
    <t>ул.Аблова к домам № 124 -139</t>
  </si>
  <si>
    <t>Водопровод</t>
  </si>
  <si>
    <t>протяженность-264,5 пог.м</t>
  </si>
  <si>
    <t>73:08:020501:1177</t>
  </si>
  <si>
    <t>12.12.2011</t>
  </si>
  <si>
    <t>Свидетельство о государственной регистрации права муниципальной собственности от 12.12.2011 №73-73-02/181/2011-320. Постановление Администрации города от 09.07.2012 №2459. Свидетельство о государственной регистрации права хозяйственного ведения от 02.11.2012 №73-73-02/173/2012-313</t>
  </si>
  <si>
    <t>От ВК-4 до ж/домов по пер.Гвардейский № 2, 2б, 2в, 3</t>
  </si>
  <si>
    <t>протяженность-13,4 пог.м</t>
  </si>
  <si>
    <t>73:23:011425:135</t>
  </si>
  <si>
    <t>Постановление Администрации города от 09.07.2012 №2459. Свидетельство о государственной регистрации права муниципальной собственности от 25.12.2012 №73-73-02/202/2012-024</t>
  </si>
  <si>
    <t>по ул.Земина к дому № 138</t>
  </si>
  <si>
    <t>Внутриквартальные инженерные сети - канализационная сеть</t>
  </si>
  <si>
    <t>протяженность-231,2 пог.м.</t>
  </si>
  <si>
    <t>73:23:013133:1586</t>
  </si>
  <si>
    <t>19.12.2011</t>
  </si>
  <si>
    <t>Свидетельство о государственной регистрации права муниципальной собственности от 19.12.2011 №73-73-02/185/2011-148. Постановление Администрации города от 09.07.2012 №2459</t>
  </si>
  <si>
    <t>протяженность-206,2 пог.м.</t>
  </si>
  <si>
    <t>73:23:013007:2160</t>
  </si>
  <si>
    <t>Свидетельство о государственной регистрации права муниципальной собственности от 01.11.2012 № 73-73-02/164/2012-422. Постановление Администрации города от 09.07.2012 №2459</t>
  </si>
  <si>
    <t>к домам № 63, 67, 69, 71, 73 по ул.Октябрьской</t>
  </si>
  <si>
    <t>протяженность-89,3 пог.м.</t>
  </si>
  <si>
    <t>73:23:011420:71</t>
  </si>
  <si>
    <t>Свидетельство о государственной регистрации права муниципальной собственности от 01.11.2012 № 73-73-02/164/2012-421. Постановление Администрации города от 09.07.2012 №2459. Хозяйственное ведение от 06.03.2013 № 73-73-02/028/2013-297</t>
  </si>
  <si>
    <t>протяженность-220,5 пог.м.</t>
  </si>
  <si>
    <t>73:23:010208:967</t>
  </si>
  <si>
    <t>Постановление Администрации города от 09.07.2012 №2459. Свидетельство о государственной регистрации права муниципальной собственности от 19.12.2011 №73-73-02/185/2011-147. Свидетельство о государственной регистрации права хозяйственного ведения от 02.11.2012 №73-73-02/173/2012-312</t>
  </si>
  <si>
    <t>ул.Гвардейская, д.49б</t>
  </si>
  <si>
    <t>протяженность-290,8 пог.м.</t>
  </si>
  <si>
    <t>73:23:00208:966</t>
  </si>
  <si>
    <t>Свидетельство о государственной регистрации права муниципальной собственности от 05.12.2011 №73-73-02/112/2011-082. Постановление Администрации города от 09.07.2012 №2459. Свидетельство о государственной регистрации права хозяйственного ведения от 02.11.2012 №73-73-02/173/2012-317</t>
  </si>
  <si>
    <t>к ж/дому по ул.Гвардейская №49Б</t>
  </si>
  <si>
    <t>Канализационные сети</t>
  </si>
  <si>
    <t>протяженность-258,5 пог.м.</t>
  </si>
  <si>
    <t>73:08:020501:891</t>
  </si>
  <si>
    <t>Свидетельство о государственной регистрации права муниципальной собственности от  30.11.2011 №73-73-02/112/2011-075. Постановление Администрации города от 09.07.2012 №2459.Хозяйственное ведение от 02.11.2012 №73-73-02/171/2012-455</t>
  </si>
  <si>
    <t>От колодца № 7 до ж/домов № 2, 2Б, 2В, 3 по пер.Гвардейский</t>
  </si>
  <si>
    <t>протяженность-74,6 пог.м.</t>
  </si>
  <si>
    <t>73-73-02/202/2012-019</t>
  </si>
  <si>
    <t>Постановление Администрации города от 09.07.2012 №2459. Свидетельство о государственной регистрации права муниципальной собственности от 25.12.2012 №73-73-02/202/2012-019</t>
  </si>
  <si>
    <t>протяженность-319,8 пог.м.</t>
  </si>
  <si>
    <t>73:23:013007:1981</t>
  </si>
  <si>
    <t>Постановление Администрации города от 09.07.2012 №2459. Свидетельство о государственной регистрации права муниципальной собственности от 25.12.2012 №73-73-02/202/2012-020</t>
  </si>
  <si>
    <t xml:space="preserve">Водопроводная сеть </t>
  </si>
  <si>
    <t>трубопровод d-76, l=11,80, сталь, колодец ж/бетонный d-1,5м, h – 3,0м, задвижка d-0,76, пожарный гидрант (литер III)</t>
  </si>
  <si>
    <t>73-73-02/202/2012-030</t>
  </si>
  <si>
    <t>30.12.2012</t>
  </si>
  <si>
    <t>73:40:50:000 016 924</t>
  </si>
  <si>
    <t>Постановление Администрации города от 20.07.2012 №2640. Свидетельство о государственной регистрации права муниципальной собственности от 30.12.2012 № 73-73-02/202/2012-030</t>
  </si>
  <si>
    <t>ул.Свирская, 2ж</t>
  </si>
  <si>
    <t>трубопровод d-150, l=46,86, асбестоцементный, колодец ж/бетонный d-1,0 м, h – 3,0 м (№№ КК1. КК2, КК3, КК4) (литер IV), трубопровод d-100, l=10,90, полиэтилен</t>
  </si>
  <si>
    <t>73-73-02/202/2012-029</t>
  </si>
  <si>
    <t>73:40:50:000 016 925</t>
  </si>
  <si>
    <t>Постановление Администрации города от 20.07.2012 №2640. Свидетельство о государственной регистрации права муниципальной собственности от 30.12.2012 № 73-73-02/202/2012-029</t>
  </si>
  <si>
    <t xml:space="preserve">Наружный 
водопровод
</t>
  </si>
  <si>
    <t>трубопровод подземный прокладки полиэтилен L = 69,26 м; d-110
(литер III), протяженность 69 пог.м.</t>
  </si>
  <si>
    <t>73 23 010309 573</t>
  </si>
  <si>
    <t>22.01.2013</t>
  </si>
  <si>
    <t>73:40:50:000 016 926</t>
  </si>
  <si>
    <t>Постановление Администрации города от 22.11.2012 №4046. Свидетельство о государственной регистрации права муниципальной собственности от 22.01.2013 № 73-73-02/202/2013-237</t>
  </si>
  <si>
    <t>ул.Осипенко, д.29</t>
  </si>
  <si>
    <t>Наружная канализация</t>
  </si>
  <si>
    <t>трубопровод прокладки асбоцементный L = 61,4 м; d-150, колодцы железобетонные КК, КК1, КК2 (литер I); трубопровод прокладки полиэтилен d-100; L = 11,3 м (литер II), протяженность 73 пог.м.</t>
  </si>
  <si>
    <t>73 23 010309 574</t>
  </si>
  <si>
    <t>22.11.2012</t>
  </si>
  <si>
    <t>73:40:50:000 016 927</t>
  </si>
  <si>
    <t>Постановление Администрации города от 22.11.2012 №4046. Свидетельство о государственной регистрации права муниципальной собственности от 22.01.2013 № 73-73-02/202/2013-240</t>
  </si>
  <si>
    <t>Хозфекальная канализация от колодца К-24/1 по ул.Менделеева до здания № 213 по ул.Промышленная</t>
  </si>
  <si>
    <t>протяженность 2551,10 пог.м</t>
  </si>
  <si>
    <t>73 23 000000 1530</t>
  </si>
  <si>
    <t>73:40:50:000 016 928</t>
  </si>
  <si>
    <t>Муниципальное унитарное предприятие "Димитровградские коммунальные ресурсы"</t>
  </si>
  <si>
    <t>Свидетельство о государственной регистрации права муниципальной собственности от 19.12.2012 №73-73-02/191/2012-464. Постановление Администрации города от 23.10.2014 № 3312</t>
  </si>
  <si>
    <t>по ул.Менделеева до здания № 213 по ул.Промышленная</t>
  </si>
  <si>
    <t>Сети наружного водопровода по ул.Потаповой к дому № 129а (литер I)</t>
  </si>
  <si>
    <t>протяженноть 2 пог.м</t>
  </si>
  <si>
    <t>73:23:011433:174</t>
  </si>
  <si>
    <t>15.05.2013</t>
  </si>
  <si>
    <t>73:40:50:000 016 929</t>
  </si>
  <si>
    <t>Постановление Администрации города от 15.05.2013 № 1590. Свидетельство о государственной регистрации права муниципальной собственности от 10.10.2013 № 73-73-02/122/2013-332</t>
  </si>
  <si>
    <t>ул.Потаповой к дому № 129а</t>
  </si>
  <si>
    <t>Сети наружного водопровода по ул.Потаповой к дому № 141 (литеры I, II)</t>
  </si>
  <si>
    <t>протяженность 94,3 пог.м</t>
  </si>
  <si>
    <t>73:23:011425:170</t>
  </si>
  <si>
    <t>73:40:50:000 016 930</t>
  </si>
  <si>
    <t>Постановление Администрации города от 15.05.2013 № 1590. Свидетельство о государственной регистрации права муниципальной собственности от 03.10.2013 № 73-73-02/208/2013-793</t>
  </si>
  <si>
    <t xml:space="preserve">ул.Потаповой к дому № 141 </t>
  </si>
  <si>
    <t>Сети наружного водопровода по ул.Гагарина к дому № 143 (литер I)</t>
  </si>
  <si>
    <t>протяженность 46,1 пог.м</t>
  </si>
  <si>
    <t>73:23:011601:731</t>
  </si>
  <si>
    <t>73:40:50:000 016 931</t>
  </si>
  <si>
    <t>Постановление Администрации города от 15.05.2013 № 1590. Свидетельство о государственной регистрации права муниципальной собственности от 03.10.2013 № 73-73-02/208/2013-791</t>
  </si>
  <si>
    <t>ул.Гагарина к дому № 143</t>
  </si>
  <si>
    <t>Сети наружного водопровода по ул.Вокзальной к дому № 89 (литер I)</t>
  </si>
  <si>
    <t>протяженность 36,9 пог.м</t>
  </si>
  <si>
    <t>73:23:011301:645</t>
  </si>
  <si>
    <t>73:40:50:000 016 932</t>
  </si>
  <si>
    <t>Постановление Администрации города от 15.05.2013 № 1590. Свидетельство о государственной регистрации права муниципальной собственности от 03.10.2013 № 73-73-02/208/2013-792</t>
  </si>
  <si>
    <t>ул.Вокзальная к дому № 89</t>
  </si>
  <si>
    <t>Сети наружного водопровода по ул.Гагарина к домам № 8, 10 (литер I)</t>
  </si>
  <si>
    <t>протяженность 157,40 пог.м</t>
  </si>
  <si>
    <t>73:23:011416:201</t>
  </si>
  <si>
    <t>73:40:50:000 016 933</t>
  </si>
  <si>
    <t>Постановление Администрации города от 15.05.2013 № 1590. Свидетельство о государственной регистрации права муниципальной собственности от 09.09.2013 № 73-73-02/101/2013-209</t>
  </si>
  <si>
    <t>ул.Гагарина к домам № 8, 10</t>
  </si>
  <si>
    <t>Сети наружной канализации по ул.Потаповой к дому № 129а (литеры I, II)</t>
  </si>
  <si>
    <t>протяженность 61,9 пог.м</t>
  </si>
  <si>
    <t>73:23:011433:173</t>
  </si>
  <si>
    <t>73:40:50:000 016 934</t>
  </si>
  <si>
    <t>Постановление Администрации города от 15.05.2013 № 1590. Свидетельство о государственной регистрации права муниципальной собственности от 10.10.2013 № 73-73-02/122/2013-333</t>
  </si>
  <si>
    <t>Сети наружной канализации по ул.Гагарина к дому № 143 (литер I)</t>
  </si>
  <si>
    <t>протяженность 20,20 пог.м</t>
  </si>
  <si>
    <t>73:23:011601:730</t>
  </si>
  <si>
    <t>73:40:50:000 016 935</t>
  </si>
  <si>
    <t>Постановление Администрации города от 15.05.2013 № 1590. Свидетельство о государственной регистрации права муниципальной собственности от 14.10.2013 № 73-73-02/122/2013-334</t>
  </si>
  <si>
    <t>Сети наружной канализации по ул.Потаповой к дому № 141(литеры I, II, III, IV)</t>
  </si>
  <si>
    <t>протяженность 56,20 пог.м</t>
  </si>
  <si>
    <t>73:23:011425:169</t>
  </si>
  <si>
    <t>73:40:50:000 016 936</t>
  </si>
  <si>
    <t>Постановление Администрации города от 15.05.2013 № 1590. Свидетельство о государственной регистрации права муниципальной собственности от 09.09.2013 № 73-73-02/101/2013-210</t>
  </si>
  <si>
    <t>ул.Потаповой к дому № 141</t>
  </si>
  <si>
    <t>Сети наружной канализации по ул.Гагарина к домам № 8, 10, 12 (литеры I, II, III)</t>
  </si>
  <si>
    <t>протяженность 176,9 пог.м</t>
  </si>
  <si>
    <t>73:23:011416:200</t>
  </si>
  <si>
    <t>73:40:50:000 016 937</t>
  </si>
  <si>
    <t>Постановление Администрации города от 15.05.2013 № 1590. Свидетельство о государственной регистрации права муниципальной собственности от 09.09.2013 № 73-73-02/101/2013-211</t>
  </si>
  <si>
    <t>ул.Гагарина к домам № 8, 10, 12</t>
  </si>
  <si>
    <t>Сети наружной канализации по ул.Горького, Лесная Горка (литер I)</t>
  </si>
  <si>
    <t>протяженность 757,40 пог.м</t>
  </si>
  <si>
    <t>73:23:010101:9078</t>
  </si>
  <si>
    <t>73:40:50:000 016 938</t>
  </si>
  <si>
    <t>Постановление Администрации города от 15.05.2013 № 1590. Свидетельство о государственной регистрации права муниципальной собственности от 09.09.2013 № 73-73-02/101/2013-212</t>
  </si>
  <si>
    <t>ул.Горького, Лесная Горка</t>
  </si>
  <si>
    <t>Сети наружной канализации по ул.Тухачевского (литеры I, II, III)</t>
  </si>
  <si>
    <t>протяженность 273,51 пог.м</t>
  </si>
  <si>
    <t>73:23:010101:9075</t>
  </si>
  <si>
    <t>73:40:50:000 016 939</t>
  </si>
  <si>
    <t>Постановление Администрации города от 15.05.2013 № 1590. Свидетельство о государственной регистрации права муниципальной собственности от 09.09.2013 № 73-73-02/101/2013-213</t>
  </si>
  <si>
    <t xml:space="preserve"> ул.Тухачевского</t>
  </si>
  <si>
    <t>Система водоснабжения по ул.Свирской, 4Б</t>
  </si>
  <si>
    <t>протяженность-28 пог.м</t>
  </si>
  <si>
    <t>73 23 013013 5180</t>
  </si>
  <si>
    <t>10.07.2014</t>
  </si>
  <si>
    <t>73:40:50:000 016 940</t>
  </si>
  <si>
    <t>Постановление Администрации города от 29.10.2013 № 3409. Свидетельство о государственной регистрации права муниципальной собственности от 10.07.2014 № 73-73-02/1209/2014-198</t>
  </si>
  <si>
    <t>Свирская, 4Б</t>
  </si>
  <si>
    <t>Система водоотведения по ул.Свирской, 4Б</t>
  </si>
  <si>
    <t>протяженность-19 пог.м</t>
  </si>
  <si>
    <t>73 23 013013 5183</t>
  </si>
  <si>
    <t>73:40:50:000 016 941</t>
  </si>
  <si>
    <t>Постановление Администрации города от 29.10.2013 № 3409. Свидетельство о государственной регистрации права муниципальной собственности от 10.07.2014 № 73-73-02/1209/2014-200</t>
  </si>
  <si>
    <t>Система водоотведения (канализационная сеть) по ул.Свирской, 4Д</t>
  </si>
  <si>
    <t>протяженность-67 пог.м</t>
  </si>
  <si>
    <t>73 23 013013 5133</t>
  </si>
  <si>
    <t>01.12.2014</t>
  </si>
  <si>
    <t>73:40:50:000 016 942</t>
  </si>
  <si>
    <t>Постановление Администрации города от 17.09.2013 № 2961. Свидетельство о государственной регистрации права муниципальной собственности от 01.12.2014 № 73-73-02/217/2014-033</t>
  </si>
  <si>
    <t>Свирская, 4Д</t>
  </si>
  <si>
    <t>Система водоснабжения (водопроводная сеть) по ул.Свирской, 4Д</t>
  </si>
  <si>
    <t>протяженность-93 пог.м</t>
  </si>
  <si>
    <t>73 23 013013 5134</t>
  </si>
  <si>
    <t>30.06.2014</t>
  </si>
  <si>
    <t>73:40:50:000 016 943</t>
  </si>
  <si>
    <t>Постановление Администрации города от 17.09.2013 № 2961. Свидетельство о государственной регистрации права муниципальной собственности от 30.06.2014 № 73-73-02/207/2014-358</t>
  </si>
  <si>
    <t>Водопровод на участке от магистрального водопровода до колодца на вводе в котельную № 27, расположенную на территории ФКУ ИК-3 УФСИН России по Ульяновской области по ул.Осипенко, 22</t>
  </si>
  <si>
    <t>протяженность- 65 м</t>
  </si>
  <si>
    <t>10.06.2015</t>
  </si>
  <si>
    <t>73:40:50:000 016 944</t>
  </si>
  <si>
    <t>Постановление Администрации города от 10.06.2015 № 1638</t>
  </si>
  <si>
    <t>ул.Осипенко, 22</t>
  </si>
  <si>
    <t>Канализация, ул.Гагарина, 26г, 000002270</t>
  </si>
  <si>
    <t>15.04.2015</t>
  </si>
  <si>
    <t>Строительство</t>
  </si>
  <si>
    <t>ул.Гагарина, 26г</t>
  </si>
  <si>
    <t>Канализация, ул. 3 Интернационала, 146в, 000002268</t>
  </si>
  <si>
    <t>26.01.2015</t>
  </si>
  <si>
    <t>ул.3 Интернационала, 146в</t>
  </si>
  <si>
    <t>Наружный водопровод БМК ул.Гагарина, 26г, 000002269</t>
  </si>
  <si>
    <t>Наружный водопровод БМК ул.3 Интернационала, 146в, 000002267</t>
  </si>
  <si>
    <t>Наружный водопровод БМК пос.Дачный, ул.Луговая, 40, 000002265</t>
  </si>
  <si>
    <t>19.01.2015</t>
  </si>
  <si>
    <t>пос.Дачный, ул.Луговая, 40</t>
  </si>
  <si>
    <t>Канализация, пос.Дачный, ул.Луговая, 40, 000002266</t>
  </si>
  <si>
    <t>Канализация, 1671</t>
  </si>
  <si>
    <t>27.08.2012</t>
  </si>
  <si>
    <t>Постановление Администрации города от 04.09.2012 № 3139</t>
  </si>
  <si>
    <t>Приложение 1.1.7</t>
  </si>
  <si>
    <t>"Газовые сети и сооружения на них"</t>
  </si>
  <si>
    <t>Месторасположение</t>
  </si>
  <si>
    <t>Общая протяженность, пог. м</t>
  </si>
  <si>
    <t xml:space="preserve">Кадастровый (условный) номер </t>
  </si>
  <si>
    <t xml:space="preserve">Дата регистрации права муниципальной собственности </t>
  </si>
  <si>
    <t xml:space="preserve">Вид права </t>
  </si>
  <si>
    <t>Газопровод высокого давления от газопроводода на ГРП №2 на котельную ПАТП ул.Ганенкова</t>
  </si>
  <si>
    <t>Ульяновская область, город Димитровград, южнее, юго-восточнее здания пожарной части №5 по ул.Масленникова, 89, южнее, юго-восточнее, восточнее, северо-восточнее здания столовой ООО «Всероссийское общество слепых» по ул.Крымской, 96, юго-восточнее, северо-восточнее административного здания ООО «Строительный рынок» по ул.Ганенкова, 55, северо-восточнее, севернее здания котельной ООО «Строительный рынок» по ул.Ганенкова, 55, по стене здания котельной ООО «Строительный рынок» по ул.Ганенкова, 55</t>
  </si>
  <si>
    <t>73:23:010101:9070</t>
  </si>
  <si>
    <t>Постановление Администрации города от 06.04.2016 № 718</t>
  </si>
  <si>
    <t>Свидетельство о государственной регистрации права муниципальной собственности от 22.06.2010 №73-73-02/085/2010-466</t>
  </si>
  <si>
    <t>Газопровод высокого давления от ул.50 лет Октября до котельной ПАТП</t>
  </si>
  <si>
    <t>Ульяновская область, город Димитрвград, северо-западнее пятиэтажного жилого дома по ул.50 лет Октября, 1а, северо-восточнее, севернее, северо-западнее здания поликлиники по ул.Ульяновской, 72, северо-восточнее, севернее здания котельной на земельном участке по ул.Ульяновской, 50</t>
  </si>
  <si>
    <t>73:23:010101:9067</t>
  </si>
  <si>
    <t>Свидетельство о государственной регистрации права муниципальной собственности от 03.11.2009 №73-73-02/007/2009-388</t>
  </si>
  <si>
    <t>Газопровод высокого давления ул.Гвардейская на «Биотон»</t>
  </si>
  <si>
    <t>Ульяновская область, город Димитровград, южнее, юго-восточнее корпуса теоретических занятий ОГОУ НПО профессиональное училище №3 по ул.Гвардейской, 28, северо-западнее жилого дома по ул.Гвардейской, 47, юго-восточнее, восточнее, северо-восточнее, севернее, северо-восточнее административного здания ОАО «Димитровградский молочный завод» по пер.Гвардейский, 1, южнее здания котельной ОАО «Димитровградский молочный завод» по пер.Гвардейский, 1</t>
  </si>
  <si>
    <t>73:23:010101:9068</t>
  </si>
  <si>
    <t>Свидетельство о государственной регистрации права муниципальной собственности от 22.06.2010 №73-73-02/085/2010-464</t>
  </si>
  <si>
    <t>Газопровод высокого давления пер.Южный газопровод на Хлебозавод №2</t>
  </si>
  <si>
    <t>Ульяновская область, город Димитровград, северо-восточнее производственного здания ООО «Тим» по Мулловскому шоссе, 29, восточнее зданий по Мулловскому шоссе, 29,7/5, 7/6, 27, юго-восточнее, южнее, юго-западнее здания хлебокомбината ОАО «Ульяновскхлебпром» по Мулловскому шоссе, 27</t>
  </si>
  <si>
    <t>73:23:010101:9066</t>
  </si>
  <si>
    <t>Свидетельство о государственной регистрации права муниципальной собственности от 22.06.2010 №73-73-02/085/2010-462</t>
  </si>
  <si>
    <t>Газопровод высокого давления ул.Осипенко от газопровода на мясокомбинат до котельной ЮИ 78/3</t>
  </si>
  <si>
    <t>Ульяновская область, город Димитровград, ул.Осипенко</t>
  </si>
  <si>
    <t>73:23:010304:59</t>
  </si>
  <si>
    <t>Свидетельство о государственной регистрации права муниципальной собственности от 03.11.2009 №73-73-02/007/2009-387</t>
  </si>
  <si>
    <t>Газопровод высокого давления от ул.Жуковского до ГРП АБЗ</t>
  </si>
  <si>
    <t>Ульяновская область, город Димитровград, от точки врезки по ул.Жуковского до здания ГРП асфальтобетонного завода по ул. Жуковского, 2-расположено южнее территории пожарной части по ул.Жуковского,5, севернее, северо-восточнее территории ИФНС по г. Димитровграду по ул.Жуковского,4, северо-западнее, севернее здания ГРП асфальтобетонного завода по ул.Жуковского,2</t>
  </si>
  <si>
    <t>73:23:010101:9069</t>
  </si>
  <si>
    <t>Свидетельство о государственной регистрации права муниципальной собственности от 22.06.2010 №73-73-02/085/2010-463</t>
  </si>
  <si>
    <t>Газопровод на пл.ВСО жил.кв.ул.Октябрьская</t>
  </si>
  <si>
    <t>Ульяновская область, город Димитровград, в границах улиц Свирская, Октябрьская, Октябрьская, 9-я Линия</t>
  </si>
  <si>
    <t>73:23:010101:9007</t>
  </si>
  <si>
    <t>Свидетельство о государственной регистрации права муниципальной собственности от 14.06.2011 №73-73-02/062/2011-438</t>
  </si>
  <si>
    <t>Газопровод н/д</t>
  </si>
  <si>
    <t>Ульяновская область, город Димитровград, в границах улиц Московская, Дрогобычская, Победы, Западная, пр. Автостроителей</t>
  </si>
  <si>
    <t>73:23:010101:9054</t>
  </si>
  <si>
    <t>Свидетельство о государственной регистрации права муниципальной собственности от 14.06.2011 №73-73-02/062/2011-436</t>
  </si>
  <si>
    <t>Подземный газопровод низкого давления к ж/д по ул.Славского,7</t>
  </si>
  <si>
    <t>Ульяновская область, город Димитровград, северо-восточнее жилого дома по ул.Славского, 7</t>
  </si>
  <si>
    <t>73:23:010801:3007</t>
  </si>
  <si>
    <t>Свидетельство о государственной регистрации права муниципальной собственности от 19.10.2009 №73-73-02/007/2009-355</t>
  </si>
  <si>
    <t>Газоснабжение к дому №42</t>
  </si>
  <si>
    <t>Ульяновская область, город Димитровград, юго-восточнее, восточнее жилого дома по пр.Автостроителей, 40; по стене дворового фасада жилого дома по пр.Автостроителей, 40</t>
  </si>
  <si>
    <t>73:23:012609:78</t>
  </si>
  <si>
    <t>Свидетельство о государственной регистрации права муниципальной собственности от 18.11.2009 №73-73-02/007/2009-408</t>
  </si>
  <si>
    <t>Газоснабжение к дому №42а, 40б</t>
  </si>
  <si>
    <t>Ульяновская область, город Димитровград, западнее жилого дома по пр.Автостроителей, 54, по стене дворового фасада жилых домов 54, 56, 58 по пр.Автостроителей</t>
  </si>
  <si>
    <t>73:23:014002:2075</t>
  </si>
  <si>
    <t>Свидетельство о государственной регистрации права муниципальной собственности от 18.11.2009 №73-73-02/007/2009-405</t>
  </si>
  <si>
    <t>Газоснабжение к дому №24 мкр. 2а</t>
  </si>
  <si>
    <t>Ульяновская область, город Димитровград, на стене дворового фасада пятиэтажного жилого дома по пр.Автостроителей, 29, севернее пятиэтажного жилого дома по пр.Автостроителей, 29</t>
  </si>
  <si>
    <t>73:23:010303:64</t>
  </si>
  <si>
    <t>Свидетельство о государственной регистрации права муниципальной собственности от 18.11.2009 №73-73-02/007/2009-407</t>
  </si>
  <si>
    <t>Подземный газопровод низкого давления к жилому дому по ул.Братская, 25</t>
  </si>
  <si>
    <t>Ульяновская область, город Димитровград, севернее жилого дома №25 по ул.Братская, между жилыми домами №25,29 по ул.Братская</t>
  </si>
  <si>
    <t>73:23:010211:57</t>
  </si>
  <si>
    <t>Свидетельство о государственной регистрации права муниципальной собственности от 19.10.2009 №73-73-02/007/2009-354</t>
  </si>
  <si>
    <t>Газопровод (Вр-1 до Вр-2) ул.Свирская №33, 33А, 33Б</t>
  </si>
  <si>
    <t>Ульяновская область, город Димитровград, ул.Свирская №33, 33А, 33Б</t>
  </si>
  <si>
    <t>73:23:013007:132</t>
  </si>
  <si>
    <t>Свидетельство о государственной регистрации права муниципальной собственности от 19.10.2009 №73-73-02/007/2009-353</t>
  </si>
  <si>
    <t>Газопровод н/д дома №17,17а</t>
  </si>
  <si>
    <t>Ульяновская область, город Димитровград, северо-восточнее, восточнее жилого дома по ул.Московской, 46, севернее, северо-восточнее, восточнее жилого дома по ул.Московской, 44, северо-восточнее жилого дома по пр.Автостроителей, 43</t>
  </si>
  <si>
    <t>73:23:000000:1798</t>
  </si>
  <si>
    <t>Свидетельство о государственной регистрации права муниципальной собственности от 18.11.2009 №73-73-02/007/2009-406</t>
  </si>
  <si>
    <t>Катодная станция защиты газопровода</t>
  </si>
  <si>
    <t>Ульяновская область, город Димитровград, севернее жилого дома по ул.Московской, 34</t>
  </si>
  <si>
    <t>73:23:013013:110</t>
  </si>
  <si>
    <t>Свидетельство о государственной регистрации права муниципальной собственности от 18.11.2009 №73-73-02/007/2009-404</t>
  </si>
  <si>
    <t>Пункт газораспределительный мкр.2 (ввод)</t>
  </si>
  <si>
    <t>Ульяновская область, город Димитровград, пр.Автостроителей</t>
  </si>
  <si>
    <t>73:23:012609:1808</t>
  </si>
  <si>
    <t>Свидетельство о государственной регистрации права муниципальной собственности от 23.11.2009 №73-73-02/007/2009-412</t>
  </si>
  <si>
    <t>Пункт газораспределительный мкр.2</t>
  </si>
  <si>
    <t>Ульяновская область, город Димитровград,пр.Автостроителей, 37а</t>
  </si>
  <si>
    <t>73:23:012609:86</t>
  </si>
  <si>
    <t>Свидетельство о государственной регистрации права муниципальной собственности от 30.11.2009 №73-73-02/007/2009-411</t>
  </si>
  <si>
    <t>Газоснабжение к дому 42а в мкр 3</t>
  </si>
  <si>
    <t>Ульяновская область, город Димитровград, к ж/д №38 по пр.Автостроителей</t>
  </si>
  <si>
    <t>73:23:012609:1877</t>
  </si>
  <si>
    <t>Свидетельство о государственной регистрации права муниципальной собственности от 24.11.2009 №73-73-02/007/2009-410</t>
  </si>
  <si>
    <t>ГРП на площадке ВСО жилого квартала по ул.Октябрьской</t>
  </si>
  <si>
    <t>Ульяновская область, город Димитровград, ул.Свирская, 31б</t>
  </si>
  <si>
    <t>73:23:013007:1973</t>
  </si>
  <si>
    <t>Свидетельство о государственной регистрации права муниципальной собственности от 18.11.2009 №73-73-02/007/2009-409</t>
  </si>
  <si>
    <t>Газоснабжение в д.18 мкр.2А</t>
  </si>
  <si>
    <t>Ульяновская область, город Димитровград, восточнее девятиэтажного дома по пр.Автостроителей, 33; севернее девятиэтажного жилого дома по пр.Автостроителей, 41; северо-восточнее девятиэтажного жилого дома по пр.Автостроителей, 39</t>
  </si>
  <si>
    <t>73:23:012609:1875</t>
  </si>
  <si>
    <t>Свидетельство о государственной регистрации права муниципальной собственности от 15.02.2010 №73-73-02/020/2010-050</t>
  </si>
  <si>
    <t>Газопровод н/д мкр 31-33 п.Западный</t>
  </si>
  <si>
    <t>Ульяновская область, город Димитровград,  в границах пр.Ленина</t>
  </si>
  <si>
    <t>73:23:010101:9006</t>
  </si>
  <si>
    <t>Свидетельство о государственной регистрации права муниципальной собственности от 27.02.2010 №73-73-02/020/2010-063</t>
  </si>
  <si>
    <t>Закольцовка газопровода с устройством металлозащиты</t>
  </si>
  <si>
    <t>Ульяновская область, город Димитровград, в границах улиц Московская, II Пятилетки, Победы, Донская</t>
  </si>
  <si>
    <t>73:23:010101:9053</t>
  </si>
  <si>
    <t>Свидетельство о государственной регистрации права муниципальной собственности от 05.04.2010 №73-73-02/048/2010-479</t>
  </si>
  <si>
    <t>Газопровод Н/Д мкр.1 ,2а</t>
  </si>
  <si>
    <t>Ульяновская область, город Димитровград,  в границах улиц Закольцовка 1 и 2а мкр</t>
  </si>
  <si>
    <t>73:23:010101:9013</t>
  </si>
  <si>
    <t>Свидетельство о государственной регистрации права муниципальной собственности от 05.04.2010 №73-73-02/048/2010-478</t>
  </si>
  <si>
    <t>Газопровод Н/Д мкр. 2а</t>
  </si>
  <si>
    <t>Ульяновская область, город Димитровград,  к ж/д №33, 35, 41, 43 по пр.Автостроителей, закольцовка мкр 2 и 3</t>
  </si>
  <si>
    <t>73:23:012609:1876</t>
  </si>
  <si>
    <t>Свидетельство о государственной регистрации права муниципальной собственности от 06.04.2010 №73-73-02/048/2010-480</t>
  </si>
  <si>
    <t>Газопровод высокого давления от газопровода на ДААЗ до котельной КСК</t>
  </si>
  <si>
    <t>Ульяновская область, город Димитровград, от газопровода на ДААЗ до котельной КСК</t>
  </si>
  <si>
    <t>73:23:000000:2161</t>
  </si>
  <si>
    <t>Свидетельство о государственной регистрации права муниципальной собственности от 24.02.2015 №73-73/002-73/002/052/2015-620/1</t>
  </si>
  <si>
    <t>Газопровод высокого давления ул.Куйбышева от пер.Речного до Хлебзавода № 1</t>
  </si>
  <si>
    <t>Ульяновская область, город Димитровград, ул.Куйбышева от пер.Речного до Хлебзавода № 1</t>
  </si>
  <si>
    <t>73:23:010507:2519</t>
  </si>
  <si>
    <t>Свидетельство о государственной регистрации права муниципальной собственности от 24.02.2015 №73-73/002-73/002/052/2015-619/1</t>
  </si>
  <si>
    <t>Газопровод выского давления ул.50 лет Октября от пер.Речного до котельной РМЗ</t>
  </si>
  <si>
    <t>Ульяновская область, город Димитровград, ул.50 лет Октября от пер.Речного до котельной РМЗ</t>
  </si>
  <si>
    <t>73:23:010101:9103</t>
  </si>
  <si>
    <t>Свидетельство о государственной регистрации права муниципальной собственности от 24.02.2015 №73-73/002-73/002/052/2015-618/1</t>
  </si>
  <si>
    <t>Газопровод высокого давления ул.Куйбышева, ул.Трудовая - Куйбышева на котельную Россельхозтехники</t>
  </si>
  <si>
    <t>Ульяновская область, город Димитровград,  ул.Куйбышева, ул.Трудовая - Куйбышева на котельную Россельхозтехники</t>
  </si>
  <si>
    <t>73:23:010507:2518</t>
  </si>
  <si>
    <t>Свидетельство о государственной регистрации права муниципальной собственности от 24.02.2015 №73-73/002-73/002/052/2015-621/1</t>
  </si>
  <si>
    <t>Реквизиты документов оснований</t>
  </si>
  <si>
    <t>Амортизация, руб</t>
  </si>
  <si>
    <t>Газопровод внутренний по ул.Пестеля, д.25</t>
  </si>
  <si>
    <t>м.к. 136 от 27.10.2010</t>
  </si>
  <si>
    <t>ул.Пестеля, д.25</t>
  </si>
  <si>
    <t>Газопровод к ж/д 26А, 27 по ул.9 Линия</t>
  </si>
  <si>
    <t>м.к. 182 от 28.12.2010</t>
  </si>
  <si>
    <t>ул. 9Линия, д.27, 26а</t>
  </si>
  <si>
    <t>Газопровод к жилому 4-х квартирному дому №32 по ул.Пестеля кв.3</t>
  </si>
  <si>
    <t>м.к. 137 от 27.10.2010</t>
  </si>
  <si>
    <t>ул.Пестеля, д.32</t>
  </si>
  <si>
    <t>Газопровод к ж/д по ул.Победы,17</t>
  </si>
  <si>
    <t>м.к. 1408-002-06/1 от 17.12.2010</t>
  </si>
  <si>
    <t xml:space="preserve"> ул.Победы,17</t>
  </si>
  <si>
    <t>Наружный и внутренний газопровод 1/2 ж/д 75 кв.2 по ул.Масленникова</t>
  </si>
  <si>
    <t>м.к. 123 от 24.09.2010</t>
  </si>
  <si>
    <t>ул.Масленникова, д.75</t>
  </si>
  <si>
    <t>Газопровод по ул.Куйбышева к домам №14 (кв.4,11,12), 16 (кв.10), 22 (кв.4), 28а(кв.3,7,11,21)</t>
  </si>
  <si>
    <t>м.к. 59/ЭА от 24.08.2011</t>
  </si>
  <si>
    <t>ул.Куйбышева</t>
  </si>
  <si>
    <t>Газопровод уличный по ул.Комсомольская до д.№ 33</t>
  </si>
  <si>
    <t>Комсомольская, д.33</t>
  </si>
  <si>
    <t>Газопровод высокого давления от ГРП до кот.№25, 2243</t>
  </si>
  <si>
    <t xml:space="preserve">Хозяйственное ведение </t>
  </si>
  <si>
    <t>Мунипальное унитарное предприятие "Гортепло"</t>
  </si>
  <si>
    <t>счет-фактура №107 от 31.07.14</t>
  </si>
  <si>
    <t>Надземный и подземный газопровод Луговая 40, 000002258</t>
  </si>
  <si>
    <t>Луговая 40</t>
  </si>
  <si>
    <t>Надземный и подземный газопровод 3 Интернационала,146в, 000002259</t>
  </si>
  <si>
    <t>73:23:010507:2520</t>
  </si>
  <si>
    <t>3 Интернационала,146в</t>
  </si>
  <si>
    <t>Надземный и подземный газопровод Гагарина,26г, 000002259</t>
  </si>
  <si>
    <t>73:23:010507:2521</t>
  </si>
  <si>
    <t>Гагарина,26г</t>
  </si>
  <si>
    <t>"Гидротехнические сооружения"</t>
  </si>
  <si>
    <t xml:space="preserve">Кадастровый номер </t>
  </si>
  <si>
    <t>Гидротехническое сооружение - шандора</t>
  </si>
  <si>
    <t>Объем 12,1 куб.м, год постройки - 1974. Имеет земляную плотину и водосбросное сооружение (шандору). Земляная плотина проходит по преулку Речной и используется  для проезда автотранспорта</t>
  </si>
  <si>
    <t>73:23:014011:57</t>
  </si>
  <si>
    <t>Муниципальное казенное учреждение «Служба охраны окружающей среды»</t>
  </si>
  <si>
    <t>пер. Речной - ул. Лермонтова</t>
  </si>
  <si>
    <t>73:40:50:000 002 227</t>
  </si>
  <si>
    <t>Постановление Администрации города от 16.03.2011 №834. Свидетельство о государственной регистрации права муниципальной собственности от 04.07.2011 № 73-73-02/030/2011-004. Постановление Администрации города от 21.11.2012 №4037. Договор о пользовании муниципальным имуществом на праве оперативного управления от 05.12.2012 № 39-12/ОУ. Свидетельство о государственной регистрации права оперативного управления от 25.12.2012  № 73-73-02/191/2012-430</t>
  </si>
  <si>
    <t>Гидротехническое сооружение</t>
  </si>
  <si>
    <t xml:space="preserve">Объем 105,4 куб.м, год постройки - 1964. </t>
  </si>
  <si>
    <t>73:23:011310:619</t>
  </si>
  <si>
    <t>в 11 метрах в северном направлении от земельного участка по ул.Больничной, 1</t>
  </si>
  <si>
    <t>73:40:50:000 002 228</t>
  </si>
  <si>
    <t>Постановление Администрации города от 19.12.2011 №4783. Свидетельство о государственной регистрации права муниципальной собственности от 21.03.2012 № 73-73-02/045/2012-246. Постановление Администрации города от 21.11.2012 №4037. Договор о пользовании муниципальным имуществом на праве оперативного управления от 05.12.2012 № 40-12/ОУ. Свидетельство о государственной регистрации права оперативного управления от 25.12.2012  № 73-73-02/191/2012-431</t>
  </si>
  <si>
    <t>Год постройки - 1965. Водохранилище на реке Мелесске, плотина Верхнего пруда. Плотина земляная насыпная однородная, простейший тип, длина плотины - 120 м, ширина - 5 м, высота - 4 м. Общая площадь 1476 кв.м</t>
  </si>
  <si>
    <t>73:23:000000:1541</t>
  </si>
  <si>
    <t>в 15 метрах в западном направлении от земельного участка № 150 по ул.Куйбышева</t>
  </si>
  <si>
    <t>73:40:50:000 002 230</t>
  </si>
  <si>
    <t>Распоряжение Главы города от 10.09.2002 № 296-р. Постановление Администрации города от 21.11.2012 №4037. Постановление Администрации города от 19.02.2013 №556. Свидетельство о государственной регистрации права муниципальной собственности от 09.12.2013 № 73-73-02/210/2013-970. Договор о пользовании муниципальным имуществом на праве оперативного управления от 20.12.2013 № 32-13/ОУ. Свидетельство о государственной регистрации права оперативного управления от 09.01.2014 № 73-73-02/148/2013-479</t>
  </si>
  <si>
    <t>Гидротехническое сооружение "Дамба вдоль по ул.Восточной"</t>
  </si>
  <si>
    <t>Год постройки - 1958. 57,3 м, ширина по верху - 3 м,  высота - 2,6м. Плотина земляная насыпная однородная. Общая площадь 21128 кв.м</t>
  </si>
  <si>
    <t>73:23:000000:1615</t>
  </si>
  <si>
    <t>в 10 метрах в северо-западном направлении от земельного участка № 237 в С/Т "Металлист"</t>
  </si>
  <si>
    <t>73:40:50:000 019 667</t>
  </si>
  <si>
    <t>Распоряжение Главы города от 10.09.2002 № 296-р. Постановление Администрации города от 21.11.2012 №4037. Постановление Администрации города от 24.05.2013 № 1688. Свидетельство о государственной регистрации права муниципальной собственности от 09.12.2013 № 73-73-02/210/2013-969. Договор о пользовании муниципальным имуществом на праве оперативного управления от 20.12.2013 № 31-13/ОУ. Свидетельство о государственной регистрации права оперативного управления от 09.01.2014 № 73-73-02/148/2013-478</t>
  </si>
  <si>
    <t xml:space="preserve">Земляная плотина и водосбросное сооружение </t>
  </si>
  <si>
    <t>Год постройки 1964. Протяженность 760 м.</t>
  </si>
  <si>
    <t>73:23:010101:8977</t>
  </si>
  <si>
    <t>г.Димитровград</t>
  </si>
  <si>
    <t>73:40:50:000 025 783</t>
  </si>
  <si>
    <t>Постановление Администрации города от 22.02.2019 № 355. Протокол № 1 от 22.02.2019. Договор безвозмездной передачи от 15.03.2019 № 64/10374-Д. Постановление Администрации города от 22.02.2019 № 356. Собственность № 73:23:010101:8977-73/033/2019-2. Оперативное управление от 25.04.2019 № 73:23:010101:8977-73/033/2019-3</t>
  </si>
  <si>
    <t>Раздел "Движимое имущество"</t>
  </si>
  <si>
    <t>"Фонтаны"</t>
  </si>
  <si>
    <t>№</t>
  </si>
  <si>
    <t>Наименование движимого имущества</t>
  </si>
  <si>
    <t>Физические параметры движимого имущества</t>
  </si>
  <si>
    <t>Правообладатель муниципального движимого имущества</t>
  </si>
  <si>
    <t>Адрес (месторасположение) движимого имущества</t>
  </si>
  <si>
    <t>Фонтан "Мост влюбленных"</t>
  </si>
  <si>
    <t>Металлическая конструкция</t>
  </si>
  <si>
    <t>73:40:50:000 001 576</t>
  </si>
  <si>
    <t>Постановление Администрации города от 24.09.2012 №3313</t>
  </si>
  <si>
    <t>Фонтан "Верхний пруд"</t>
  </si>
  <si>
    <t>73:40:50:000 001 572</t>
  </si>
  <si>
    <t>ул.Лермонтова</t>
  </si>
  <si>
    <t>Фонтан "Марков Парк"</t>
  </si>
  <si>
    <t>73:40:50:000 019 668</t>
  </si>
  <si>
    <t xml:space="preserve">Постановление Администрации города от 27.09.2012 № 3387 </t>
  </si>
  <si>
    <t>ул.Гагарина</t>
  </si>
  <si>
    <t>"Жилой фонд"</t>
  </si>
  <si>
    <t>Площадь, кв.м</t>
  </si>
  <si>
    <t>Адрес</t>
  </si>
  <si>
    <t>Кадастровая стоимость, руб.</t>
  </si>
  <si>
    <t>Балансовая стоимость, руб</t>
  </si>
  <si>
    <t>Улица</t>
  </si>
  <si>
    <t xml:space="preserve">Дом </t>
  </si>
  <si>
    <t>квартира</t>
  </si>
  <si>
    <t>Пользователь</t>
  </si>
  <si>
    <t>Жилое помещение</t>
  </si>
  <si>
    <t>Ленина</t>
  </si>
  <si>
    <t>73:40:50:000 018 237</t>
  </si>
  <si>
    <t>73:23:010101:6678</t>
  </si>
  <si>
    <t xml:space="preserve">Оперативное управление </t>
  </si>
  <si>
    <t>Комитет по физической культуре и спорту Администрации города</t>
  </si>
  <si>
    <t>Постановление Администрации города от 04.05.2017 № 774. Свидетельство о государственной регистрации права муниципальной собственности от 15.01.2015 № 73-73/002-02/282/2014-440/2. Оперативное управление № 73:23:010101:6678-73/002/2017-25 от 31.07.2017, доля в праве 149/1000</t>
  </si>
  <si>
    <t>73:40:50:000 019 609</t>
  </si>
  <si>
    <t>73:23:010101:6776</t>
  </si>
  <si>
    <t>19.03.2008</t>
  </si>
  <si>
    <t>Постановление Администрации города от 04.05.2017 № 774. Свидетельство о государственной регистрации права муниципальной собственности от 19.03.2008 № 73-73-02/034/2008-276. Оперативное управление № 73:23:010101:6776-73/002/2017-15 от 31.07.2017, доля в праве 56/1000</t>
  </si>
  <si>
    <t>73:40:50:000 020 902</t>
  </si>
  <si>
    <t>73 23 010101 6774</t>
  </si>
  <si>
    <t>26.12.2007</t>
  </si>
  <si>
    <t>Свидетельство о государственной регистрации права муниципальной собственности от 26.12.2007 № 73-73-02/121/2007-343. Постановление Администрации города от 04.05.2017 № 774. Оперативное управление № 73:23:010101:6774-73/002/2017-7 от 31.07.2017, доля в праве 39/1000</t>
  </si>
  <si>
    <t>Гвардейская</t>
  </si>
  <si>
    <t>73:40:50:000 012 250</t>
  </si>
  <si>
    <t>73:23:010103:481</t>
  </si>
  <si>
    <t>Муниципальное бюджетное учреждение культуры "Димитровградский драматический театр имени А.Н.Островского"</t>
  </si>
  <si>
    <t>Постановление Администрации города от 18.06.2014 № 1803. Договор о пользовании муниципальным имуществом на праве оперативного управления от 08.08.2014 № 13-14/ОУ. Свидетельство о государственной регистрации права муниципальной собстенности от 01.10.2014 № 73-73-02/213/2014-937. Свидетельство о государственной регистрации права оперативного управления от 21.11.2014 № 73-73-02/216/2014-412</t>
  </si>
  <si>
    <t>Договор служебного найма жилого помещения №1</t>
  </si>
  <si>
    <t>на момент трудовых отношений</t>
  </si>
  <si>
    <t>Лазарев А.В.</t>
  </si>
  <si>
    <t>73:40:50:000 016 672</t>
  </si>
  <si>
    <t>73:23:010101:7776</t>
  </si>
  <si>
    <t>Свидетельство о государственной регистрации права от 25.08.2009 № 73-73-02/007/2009-203. Постановление Администрации города от 18.06.2014 № 1803. Постановление Администрации города от 05.08.2014 № 2379. Договор о пользовании муниципальным имуществом на праве оперативного управления от 08.08.2014 № 13-14/ОУ. Свидетельство о государственной регистрации права оперативного управления от 21.11.2014 № 73-73-02/216/2014-411</t>
  </si>
  <si>
    <t>Договор служебного найма жилого помещения № 1</t>
  </si>
  <si>
    <t>Евдокимов С.Н.</t>
  </si>
  <si>
    <t>Автостроителей</t>
  </si>
  <si>
    <t>73:40:50:000 006 556</t>
  </si>
  <si>
    <t>73:23:013134:2639</t>
  </si>
  <si>
    <t>Постановление Администрации города от 25.08.2015 № 2888. Свидетельство о государственной регистрации права муниципальной собственности города от 24.12.2015 №73-73/002-73/002/131/2015-58/1. Договор о пользовании муниципальным имуществом на праве оперативного управления от 11.01.2016 №01-16/ОУ. Свидетельство о государственной регистрации права оперативного управления от 18.01.2016 № 73-73/002-73/002/028/2016-3/1</t>
  </si>
  <si>
    <t>Договор служебного найма жилого помещения № 4</t>
  </si>
  <si>
    <t>Костинкин И.С.</t>
  </si>
  <si>
    <t>73:40:50:000 021 092</t>
  </si>
  <si>
    <t>73:23:013133:1635</t>
  </si>
  <si>
    <t>Свидетельство о государственной регистрации права муниципальной собственности от 19.03.2015 № 73-73/002-73/002/053/2015-67/1. Постановление Администрации города от 30.07.2018 № 1661. Оперативное управление №73:23:013133:1635-73/033/2018-1 от 02.10.2018</t>
  </si>
  <si>
    <t xml:space="preserve">Договор служебного найма жилого помещения б/н </t>
  </si>
  <si>
    <t>Маннапов Д.Н.</t>
  </si>
  <si>
    <t>Димитрова</t>
  </si>
  <si>
    <t>73:40:50:000 019 371</t>
  </si>
  <si>
    <t>73:23:010907:224</t>
  </si>
  <si>
    <t>Постановление Администрации города от 30.07.2018 № 1662.  Собственность № 73:23:010907:224-73/033/2018-1 от 07.11.2018. Оператитивное управление № 73:23:010907:224-73/033/2018-2 от 12.11.2018.</t>
  </si>
  <si>
    <t>Наливайко Е.О.</t>
  </si>
  <si>
    <t>"Котельные и тепловые сети"</t>
  </si>
  <si>
    <t>Тепловая сеть</t>
  </si>
  <si>
    <t>протяжённость трассы 95,0 м, протяжённость трубопровода 190 м, материал-сталь, диаметр-76*3 мм, колодец 1 штука</t>
  </si>
  <si>
    <t>73-73-02/143/2010-311</t>
  </si>
  <si>
    <t>15.09.2010</t>
  </si>
  <si>
    <t>Постановление Администрации города от 30.09.2009 №2800. Свидетельство о государственной регистрации права муниципальной собственности от 15.09.2010 №73-73-02/143/2010-311</t>
  </si>
  <si>
    <t>восточнее жилого дома № 81 по ул.Баданова</t>
  </si>
  <si>
    <t>Физические параметры</t>
  </si>
  <si>
    <t>Тепловые сети</t>
  </si>
  <si>
    <t>трубопровод от точки врезки по ул.Мориса Тореза до жилого дома №5Г, непроходные каналы (лотки), теплоизоляция минвата, рубероид, протяженность 119,2 м</t>
  </si>
  <si>
    <t>73:23:010902:2235</t>
  </si>
  <si>
    <t>02.11.2012</t>
  </si>
  <si>
    <t>Постановление Администрации города от 09.07.2012 № 2459. Свидетельство о государственной регистрации права муниципальной собственности города от 02.11.2012 № 73-73-02/176/2012-112. Свидетельство о государственной регистрации права хозяйственного ведения от 06.03.2013 № 73-73-02/028/2013-294</t>
  </si>
  <si>
    <t>трубопровод от существующего колодца по ул.Братской до жилого дома №17, непроходные каналы (лотки), теплоизоляция пенополиуретан, утеплитель - полипропилен, протяженность - 101,6 м</t>
  </si>
  <si>
    <t>73:23:010211:1672</t>
  </si>
  <si>
    <t>04.05.2011</t>
  </si>
  <si>
    <t>Свидетельство о государственной регистрации права муниципальной собственности города от 04.05.2011 №73-73-02/055/2011-295. Постановление Администрации города от 09.07.2012 № 2459. Свидетельство о государственной регистрации права хозяйственного ведения от 06.03.2013 № 73-73-02/028/2013-293</t>
  </si>
  <si>
    <t>трубопровод от колодца до жилого дома №57а, трубопровод от точки врезки по ул.Алтайской до колодца, колодец ж/бетонный d-1,0 м, h-2,0 м, протяженность трассы -15,6 м</t>
  </si>
  <si>
    <t>73:23:011604:2350</t>
  </si>
  <si>
    <t>Постановление Администрации города от 31.03.2014 № 903. Свидетельство о государственной регистрации права муниципальной собственности города от 30.12.2012 № 73-73-02/202/2012-016</t>
  </si>
  <si>
    <t>ул.Алтайская, д.57А</t>
  </si>
  <si>
    <t>Теплотрасса</t>
  </si>
  <si>
    <t>теплотрасса от ТК-15а до ж/дома № 2 - протяженность трассы - 154м, протяженность трубопровода - 308 м</t>
  </si>
  <si>
    <t>73:08:020501:1178</t>
  </si>
  <si>
    <t>30.11.2011</t>
  </si>
  <si>
    <t>Свидетельство о государственной регистрации права муниципальной собственности города от 30.11.2011 № 73-73-02/112/2011-074. Постановление Администрации города от 09.07.2012 № 2459</t>
  </si>
  <si>
    <t>От ТК-15а до ж/домов № 2, 2Б, 2В, 3 по пер.Гвардейский</t>
  </si>
  <si>
    <t>Теплосеть от ТК-15 по пр.Димитрова до ТК-48А по пр.Ленина (теплосеть-перемычка)</t>
  </si>
  <si>
    <t>377*10 в изоляции ППУ Ф560*31,7, протяженность 770 м</t>
  </si>
  <si>
    <t>73:23:010101:8992</t>
  </si>
  <si>
    <t>21.03.2012</t>
  </si>
  <si>
    <t>Свидетельство о государственной регистрации права муниципальной собственности от 21.03.2012 № 73-73-02/013/2012-317. Постановление Администрации города от 23.10.2014 №3311</t>
  </si>
  <si>
    <t>от ТК-15 по пр.Димитрова до ТК-48А по пр.Ленина (теплосеть-перемычка)</t>
  </si>
  <si>
    <t>d 2*76 мм, 2-трубное измерение, протяженность 364 м</t>
  </si>
  <si>
    <t>Постановление Администрации города от 16.10.2012 №3601</t>
  </si>
  <si>
    <t>от ТК-11 по пр Димитрова до теплоузла, находящегося в здании стадиона "Строитель" по пр.Димитрова, д.14а</t>
  </si>
  <si>
    <t>Тепловые сети отопления от котельной №1 по ул. Куйбышева, д.301А</t>
  </si>
  <si>
    <t>протяженность - 4333,90 м</t>
  </si>
  <si>
    <t>73:23:010609:1029</t>
  </si>
  <si>
    <t>25.04.2005</t>
  </si>
  <si>
    <t>Постановление Администрации города от 31.03.2014 № 903. Свидетельство о государственной регистрации права муниципальной собственности от 25.04.2005 №73-73-02/013/2005-27</t>
  </si>
  <si>
    <t>от котельной №1 по ул.Куйбышева к объектам по ул.Куйбышева, 285,287,289,291,291А,293,293А,295,297,301,303,305,307,309,311,313,315,317,319,321,323,325,327, ул. Власть труда 33,35,37,39,41,43,45</t>
  </si>
  <si>
    <t>Тепловые сети отопления от котельной №2 по ул.III Интернационала, д.85А</t>
  </si>
  <si>
    <t>протяженность - 5625 м</t>
  </si>
  <si>
    <t>73:23:013207:84</t>
  </si>
  <si>
    <t>21.04.2005</t>
  </si>
  <si>
    <t>Постановление Администрации города от 31.03.2014 № 903. Свидетельство о государственной регистрации права муниципальной собственности от 21.04.2005 №73-73-02/013/2005-25</t>
  </si>
  <si>
    <t>от котельной №2 по ул.III Интернационала, 85А к объектам по ул. Гагарина 3,6,9,10,11,16,19,21,25,27,31, ул.Комсомольская 79,83,84,85,86,88,89,90,91,92,93,97,97А,106,108, ул.III Интернационала 74,76,79,81,81А,81Б,81В, ул.Куйбышева 144,144А,148,150,169А,179,203,209,209А,211,213, ул.Пушкина 119,129, пл. Советов 3,5, ул.Дзержинского 19,27,29,33,21, ул.Хмельницкого 75,75А,81,83,90,98,104,106, ул. Аблова 102,11,113,108, ул.Серебрякова 6,14,67,67А,67Б</t>
  </si>
  <si>
    <t>Тепловые сети отопления и горячего водоснабжения от котельной №3 по ул.Потаповой, д.171А</t>
  </si>
  <si>
    <t>протяженность - 4387,16 м</t>
  </si>
  <si>
    <t>73:23:011405:312</t>
  </si>
  <si>
    <t>03.05.2005</t>
  </si>
  <si>
    <t>Постановление Администрации города от 31.03.2014 № 903. Свидетельство о государственной регистрации права муниципальной собственности от 03.05.2005 №73-73-02/015/2005-84</t>
  </si>
  <si>
    <t>от котельной №3 по ул. Потаповой 171А к объектампо ул. Потаповой 169,171,226,167, ул. Парковая 74, пос. Лесхоза 2А</t>
  </si>
  <si>
    <t>Тепловые сети отопления и горячего водоснабжения от котельной №4 по пр.  Автостроителей, 20В</t>
  </si>
  <si>
    <t>протяженность - 907,90 м</t>
  </si>
  <si>
    <t>73:23:012609:89</t>
  </si>
  <si>
    <t>29.04.2005</t>
  </si>
  <si>
    <t>Постановление Администрации города от 31.03.2014 № 903. Свидетельство о государственной регистрации права муниципальной собственности от 29.04.2005 №73-73-02/015/2005-76</t>
  </si>
  <si>
    <t>от котельной № 4 по пр. Автостроителей, 20 В к объектам по пр.Автостроитей 20,22, ул. Пестеля 18,19,21,24,25,26,27,28,30,31,32,33, ул. Баумана 39</t>
  </si>
  <si>
    <t xml:space="preserve">Тепловые сети отопления от котельной №5 по ул.Хмельницкого, д.19а
</t>
  </si>
  <si>
    <t>протяженность - 1734,3 м</t>
  </si>
  <si>
    <t>73:23:013308:45</t>
  </si>
  <si>
    <t>Постановление Администрации города от 31.03.2014 № 903. Свидетельство о государственной регистрации права муниципальной собственности от 03.05.2005 №73-73-02/015/2005-88</t>
  </si>
  <si>
    <t>от котельной №5 по ул. Хмельницкого, 19А  к объектам  по ул. Черемшанская 3,10,13,24,26,28,30, ул. Хмельницкого 17,38, ул. Куйбышева 155, Комсомольская 33,40, Серебрякова 4, ул.III Интернационала 24</t>
  </si>
  <si>
    <t>Тепловые сети отопления от котельной № 6 по ул.III Интернационала, д.146б</t>
  </si>
  <si>
    <t>протяженность - 2379,80 м</t>
  </si>
  <si>
    <t>73:23:010611:221</t>
  </si>
  <si>
    <t>27.04.2005</t>
  </si>
  <si>
    <t>Постановление Администрации города от 31.03.2014 № 903. Свидетельство о государственной регистрации права муниципальной собственности от 27.04.2005 №73-73-02/013/2005-37</t>
  </si>
  <si>
    <t>от котельной №6 по ул. III Интернационала146Б к объектам по ул. Парковая 3,5,7,8,9,11, ул. Бурцева 1,2,4,5,6,7,8,9,10,11,12,13,17,19, ул. Герцена 1, ул. Парковая 10,15</t>
  </si>
  <si>
    <t>Тепловые сети отопления от котельной №7 по ул. Лермонтова, д.53а</t>
  </si>
  <si>
    <t>протяженность - 1955,88 м</t>
  </si>
  <si>
    <t>73:23:010509:2471</t>
  </si>
  <si>
    <t>17.12.2004</t>
  </si>
  <si>
    <t>Постановление Администрации города от 31.03.2014 № 903. Свидетельство о государственной регистрации права муниципальной собственности города от 17.12.2004 №73-01/01-14/2004-257</t>
  </si>
  <si>
    <t>от котельной №7 по ул. Лермонтова 53А к оъектам по ул. Куйбышева 274,276,278,280,282,286,286А,288,290, ул. Лермонова 18,20,49,51,53</t>
  </si>
  <si>
    <t>Тепловые сети отопления и горячего водоснабжения от котельной №8 по ул.Толстого, д.51а</t>
  </si>
  <si>
    <t>протяженность - 1367,32 м</t>
  </si>
  <si>
    <t>73:23:013129:62</t>
  </si>
  <si>
    <t>Постановление Администрации города от 31.03.2014 № 903. Свидетельство о государственной регистрации права муниципальной собственности города от 03.05.2005 №73-73-02/015/2005-90</t>
  </si>
  <si>
    <t xml:space="preserve">от котельной №8 по ул. Толстого, 51А к объектам по ул. Победы 75А, ул. Ленинградская 49,53,54,55,66, ул. Октябрьская 15,17,  ул.Толстого 53,69 </t>
  </si>
  <si>
    <t>Тепловые сети отопления и горячего водоснабжения от котельной №9 по ул. Куйбышева, д.333А</t>
  </si>
  <si>
    <t>протяженность - 7310,60 м</t>
  </si>
  <si>
    <t>73:23:010604:457</t>
  </si>
  <si>
    <t>Постановление Администрации города от 31.03.2014 № 903. Свидетельство о государственной регистрации права муниципальной собственности города от 29.04.2005 №73-73-02/015/2005-78. Постановление Администрации города от 12.10.2018 № 2258</t>
  </si>
  <si>
    <t>от котельной №9 поул. Куйбышева 333А к объектам по ул. Куйбышева 258,262,264,268,270,272,284,284А,286,329,333,400, ул. Лермонтова 2,2А,4,6,8,10,12,12А,14,16,18,20,47</t>
  </si>
  <si>
    <t>Тепловые сети отопления от котельной №10 по ул. Куйбышева, д.292А</t>
  </si>
  <si>
    <t>протяженность - 1488,8 м</t>
  </si>
  <si>
    <t>73:23:010508:1112</t>
  </si>
  <si>
    <t>Постановление Администрации города от 31.03.2014 № 903. Свидетельство о государственной регистрации права муниципальной собственности города от 25.04.2005 №73-73-02/013/2005-29</t>
  </si>
  <si>
    <t>от котельной №10 по ул. Куйбышева 292А, к объектам по ул. Куйбышева 282А, 284А, 292,294,335</t>
  </si>
  <si>
    <t>Тепловые сети отопления от котельной №12 по ул. Земина, д.59а</t>
  </si>
  <si>
    <t>протяженность - 2969,48 м</t>
  </si>
  <si>
    <t>73:23:013230:185</t>
  </si>
  <si>
    <t>Постановление Администрации города от 31.03.2014 № 903. Свидетельство о государственной регистрации права муниципальной собственности города от 03.05.2005 №73-73-02/015/2005-86</t>
  </si>
  <si>
    <t>от котельной №12 по ул. Земина 59А,  к объектам по ул. Баданова 71,79,79А,81,85,86А,86Б,92,90, ул. Базарная 24,27, ул. Конная 21,23,26,33, ул. Матвеева 23,24, ул. Черемшанская 69,90,92,96,98,100</t>
  </si>
  <si>
    <t>Тепловые сети отопления от котельной №13 по ул.III Интернационала, д.91А</t>
  </si>
  <si>
    <t>протяженность - 5663,0 м</t>
  </si>
  <si>
    <t>73:23:011428:63</t>
  </si>
  <si>
    <t>Постановление Администрации города от 31.03.2014 № 903. Свидетельство о государственной регистрации права муниципальной собственности города от 03.05.2005 №73-73-02/015/2005-98</t>
  </si>
  <si>
    <t>от котельной №13 по ул. III Интернационала 91А, к объктам по ул.Гагарина16,17,18,19,22, ул. III Интернационала 82,88,94,95,101, ул. Хмельницкого 93,99,99А,101,103,110,112,118,120, ул. Красноармейская 8, ул.Пушкина 135,139,147, ул. Аблова 106, ул.Комсомольская 123, ул. Самарская 2,10,12,14,16, ул.Садовая 136</t>
  </si>
  <si>
    <t>Тепловые сети отопления от котельной №14, расположенной по адресу: с. Бригадировка, Курортное шоссе, д.3/1</t>
  </si>
  <si>
    <t>протяженность - 451,0 м</t>
  </si>
  <si>
    <t>73:08:020101:1418</t>
  </si>
  <si>
    <t>15.09.2006</t>
  </si>
  <si>
    <t>Постановление Администрации города от 31.03.2014 № 903. Свидетельство о государственной регистрации права муниципальной собственности от 15.09.2006 №73-73-02/016/2006-155</t>
  </si>
  <si>
    <t>от котельной №14 по аресу: Мелекесский район, село Бригадировка, ул.Курортное шоссе 3/1 к объектам по адресу: Мелекесский район, с.Бригадировка, ул.Лесная, лагерь "Юность"</t>
  </si>
  <si>
    <t>Тепловые сети отопления от котельной № 15 по ул.Потаповой, д.129б</t>
  </si>
  <si>
    <t>протяженность - 1999,46 м</t>
  </si>
  <si>
    <t>73:23:013213:169</t>
  </si>
  <si>
    <t>Постановление Администрации города от 31.03.2014 № 903. Свидетельство о государственной регистрации права муниципальной собственности от 03.05.2005 №73-73-02/015/2005-82</t>
  </si>
  <si>
    <t>от котельной № 15 по ул.Потаповой, д.129б</t>
  </si>
  <si>
    <t>Тепловые сети отопления и горячего водоснабжения от котельной №16 по ул.Чайкиной, д.12</t>
  </si>
  <si>
    <t>протяженность - 2850,0 м</t>
  </si>
  <si>
    <t>73:23:013007:1968</t>
  </si>
  <si>
    <t>Постановление Администрации города от 31.03.2014 № 903. Свидетельство о государственной регистрации права муниципальной собственности от 03.05.2005 №73-73-02/015/2005-94</t>
  </si>
  <si>
    <t>от  котельной №16 по ул.Чайкиной 12, к объектам по ул. Чайкиной 12,12Г,22, ул. Свирская 22,41, ул. 9 линия 23Б, ул. Октябрьская 63,67,69,71,73</t>
  </si>
  <si>
    <t>Тепловые сети отопления и горячего водоснабжения от котельной №17 по ул.Крымской, д.96а</t>
  </si>
  <si>
    <t>протяженность - 2194,68 м</t>
  </si>
  <si>
    <t>73:23:012924:110</t>
  </si>
  <si>
    <t>Постановление Администрации города от 31.03.2014 № 903. Свидетельство о государственной регистрации права муниципальной собственности от 25.04.2005 №73-73-02/013/2005-31</t>
  </si>
  <si>
    <t>от котельной №17 по ул. Крымская 96 А, к объектам по ул. Крымская 96, ул. Шмидта 1, ул. Масленникова 68,84,87, ул. II Пятилетки 94,96</t>
  </si>
  <si>
    <t>Тепловые сети отопления и горячего водоснабжения от котельной №18 по ул. 9 Линия, 21А</t>
  </si>
  <si>
    <t>протяженность - 5204,60 м</t>
  </si>
  <si>
    <t>73:23:012908:120</t>
  </si>
  <si>
    <t>Постановление Администрации города от 31.03.2014 № 903. Свидетельство о государственной регистрации права муниципальной собственности от 27.04.2005 №73-73-02/013/2005-35</t>
  </si>
  <si>
    <t>от котельной №18 по ул. 9 линия 21А, к объектам по ул. Чехова 2, ул. 9 линия 5,6,10,12,13,14,16,17,17А,18,18А,19,19А,19Б,21,23,24,25,26,26А,27,28,32,34,40, ул. Масленникова 89</t>
  </si>
  <si>
    <t>Тепловые сети отопления и горячего водоснабжения от котельной №19 по ул. Калугина, д.48А</t>
  </si>
  <si>
    <t>протяженность - 4597,6 м</t>
  </si>
  <si>
    <t>73:23:014103:43</t>
  </si>
  <si>
    <t>20.12.2004</t>
  </si>
  <si>
    <t>Постановление Администрации города от 31.03.2014 № 903.Свидетельство о государственной регистрации права муниципальной собственности города от  20.12.2004 №73-01/01-14/2004-278</t>
  </si>
  <si>
    <t>от котельной №19 по ул. Калугина 48А к объектам по ул.Куйбышева 42,44,46, ул. Кирпичная 4,7, ул. Рабочая 2,7, ул. Пугачёва 13,15,20, ул. Трудовая1А, ул.Свердлова 10,17, ул. Калугина 48,52,53,62,62А,66</t>
  </si>
  <si>
    <t>Тепловые сети отопления и горячего водоснабжения от котельной №20 по ул. Восточная, д.48</t>
  </si>
  <si>
    <t>протяженность - 12356,12 м</t>
  </si>
  <si>
    <t>73:23:011601:709</t>
  </si>
  <si>
    <t>Постановление Администрации города от 31.03.2014 № 903.Свидетельство о государственной регистрации права муниципальной собственности города от  20.12.2004 №73-01/01-14/2004-272</t>
  </si>
  <si>
    <t>от котельной №20 по ул. Восточная 48, к объектам по ул. Алтайская 49,51,53,55,59,61,63,65,67,69,71, ул. Черемшанская 85,87,91,93,112,114,116,118,120,122,124,126,128,130, ул. Восточная 20,20А,22,32,34,36,38,40,42, ул. Гагарина 141,141Б,143</t>
  </si>
  <si>
    <t>Тепловые сети отопления от котельной №21 по ул. Куйбышева, д.2</t>
  </si>
  <si>
    <t>протяженность - 410,9 м</t>
  </si>
  <si>
    <t>73:23:014821:107</t>
  </si>
  <si>
    <t>Постановление Администрации города от 31.03.2014 № 903.Свидетельство о государственной регистрации права муниципальной собственности города от  27.04.2005 №73-73-02/013/2005-33</t>
  </si>
  <si>
    <t>от котельной №21 по ул.Куйбышева 2, к объектам по ул.Куйбышева 2,2А</t>
  </si>
  <si>
    <t>Тепловые сети отопления и горячего водоснабжения от котельной №22 по ул. Прониной, д.8А</t>
  </si>
  <si>
    <t>протяженность - 2156,7 м</t>
  </si>
  <si>
    <t>73:23:011310:606</t>
  </si>
  <si>
    <t>20.06.2011</t>
  </si>
  <si>
    <t>Постановление Администрации города от 31.03.2014 № 903. Свидетельство о государственной регистрации права муниципальной собственности города от 20.06.2011 №73-73-02/043/2011-461</t>
  </si>
  <si>
    <t>от котельной №22 по ул. Прониной 8 к объектам по ул. Прониной 2,4,6,7,11,12А,12Б,13,15,17,19, ул. Мелекесская 28,29,30,34,39, ул. 50 лет Октября 1А,3, ул. Больничная 9,13, от котельной ПАТП по ул. Ульяновская 51, к объектам по ул. Ульяновская 72</t>
  </si>
  <si>
    <t>Тепловые сети отопления и горячего водоснабжения от котельной № 23 по ул.Куйбышева, д.235</t>
  </si>
  <si>
    <t>протяженность - 4652,8 м</t>
  </si>
  <si>
    <t>73:23:010611:241</t>
  </si>
  <si>
    <t>17.06.2011</t>
  </si>
  <si>
    <t>Свидетельство о государственной регистрации права муниципальной собственности от 17.06.2011 №73-73-02/043/2011-465. Постановление Администрации города от 31.03.2014 № 903. Постановление Администрации города от 12.10.2018 № 2257</t>
  </si>
  <si>
    <t>от котельной Мелекесской ткацко-прядильной мануфктуры (МПТМ) по ул. Куйбышева 226 к объектам по ул. Куйбышева 245,247,255,255А,257,259, ул. Власть Труда 16,19,21,22,23,24,25,26,27,28,29,31, пер. Горный 3. от котельной Комбината хлебопродуктов  по ул. Куйбышева 235 к объектам по ул.Куйбышева 235, к объектам по ул. Прониной 7,9,11,13,15,17,19,21, ул. Мелекесская 33,34,35А,37А,37А,39, ул. Куйбышева 206</t>
  </si>
  <si>
    <t>Тепловые сети отопления от котельной завода "Химмаш" по ул. Куйбышева, д.256</t>
  </si>
  <si>
    <t>протяженность - 2203,28 м</t>
  </si>
  <si>
    <t>73:23:010510:44</t>
  </si>
  <si>
    <t>Постановление Администрации города от 31.03.2014 № 903. Свидетельство о государственной регистрации права муниципальной собственности города от 20.12.2004 №73-01/01-14/2004-276</t>
  </si>
  <si>
    <t>от котельной завода "Химмаш"по ул. Куйбышева 256, к объектам по ул. Лермонтова 2,2А,4,6,8,10,12,14,16,47, ул.Куйбышева 258,261,262,264,268,270,272,305А, ул.50 лет Октября 82,123</t>
  </si>
  <si>
    <t>Тепловые сети отопления и горячего водоснабжения от котельной ОАО "ДИКОМ" по ул. Куйбышева, д.396</t>
  </si>
  <si>
    <t>протяженность - 5160,29 м</t>
  </si>
  <si>
    <t>73:08:020101:1388</t>
  </si>
  <si>
    <t>Постановление Администрации города от 10.06.2015 № 1642. Свидетельство о государственной регистрации права муниципальной собственности города от 17.12.2004 №73-01/01-14/2004-270</t>
  </si>
  <si>
    <t>от котельной ОАО "ДИКОМ" по ул. Куйбышева 396, к объектам поул. Луговая 16,20,24,26,28,31,32,36,40</t>
  </si>
  <si>
    <t>Тепловые сети отопления и горячего водоснабжения от котельной завода "ХИММАШ" по ул. Куйбышева, 256 и центрального теплового пункта 6 квартала по ул. Вокзальная, 73а</t>
  </si>
  <si>
    <t>протяженность - 3086,70 м</t>
  </si>
  <si>
    <t>73:23:011301:636</t>
  </si>
  <si>
    <t>Постановление Администрации города от 31.03.2014 № 903. Свидетельство о государственной регистрации права муниципальной собственности города от 03.05.2005 №73-73-02/014/2005-383</t>
  </si>
  <si>
    <t>от котельной завода "Химмаш" по ул. Куйбышева 256 и Центрального теплового пункта 6 квартала по ул. Вокзальной 73А, к объектам по ул. Вокзальная 7,8,9,10,12,22,30,34,36,38,40,42,44,50,51,52,54,56,58,73,75,77,79,83,85,86,88,91,92,96, ул. 50 лет Октября 80,90,94,106,112, ул. Куйбышева 261,262</t>
  </si>
  <si>
    <t>Тепловые сети отопления и горячего водоснабжения от котельной ОАО "Мелекесскремтехпред" по ул. Куйбышева, 30</t>
  </si>
  <si>
    <t>протяженность - 5049,56 м</t>
  </si>
  <si>
    <t>73:23:014113:107</t>
  </si>
  <si>
    <t>Свидетельство о государственной регистрации права муниципальной собственности города от 20.12.2004 №73-01/01-14/2004-268. Постановление Администарции города от 25.07.2016 № 1501</t>
  </si>
  <si>
    <t>от котельной ОАО "Мелекесскремтехпред" (МРТП) по ул. Куйбышева 30, к объектам по ул. Куйбышева 14,16,20,28В,28А, 42,44,46, ул. Кирпичная 4,7, ул. Рабочая 2,6,7</t>
  </si>
  <si>
    <t>Тепловые сети отопления и горячего водоснабжения от котельной ЮИ-78/3 по ул. Осипенко, 22 и центрального теплового пункта ДОСААФ по ул. Куйбышева, 300а</t>
  </si>
  <si>
    <t>протяженность - 11520,96 м</t>
  </si>
  <si>
    <t>73:23:010303:936</t>
  </si>
  <si>
    <t>Постановление Администрации города от 31.03.2014 № 903. Свидетельство о государственной регистрации права муниципальной собственности города от 21.04.2005 №73-01/01-14/2004-266</t>
  </si>
  <si>
    <t>от котельной ЮИ-78/3 по ул. Осипенко 22 и Центрального теплового пункта ДОСААФ по ул. Куйбышева 300А,  к объектам по ул. Осипенко 3,5,7,9,11,13,15,17,19,19А,19Б,24,26,29, ул. 50 лет Октября 130,187, ул. Куйбышева 306,308</t>
  </si>
  <si>
    <t>протяженность 107 пог.м., трубопровод d-108, l = 33,0 сталь (литер I); трубопровод d-133, l = 73,7 сталь (литер II); тепловая камера ТК-2, теплоизоляция: пенополиуретан, утеплитель - полипропилен</t>
  </si>
  <si>
    <t>73:23:000000:1770</t>
  </si>
  <si>
    <t>Постановление Администрации города от 17.09.2013 № 2961. Свидетельство о государственной регистрации права муниципальной собственности от 21.01.2016 № 73-73/002-73/002/127/2016-26/1</t>
  </si>
  <si>
    <t>ул.Свирская, д.4Д</t>
  </si>
  <si>
    <t xml:space="preserve">трубопровод  подземной прокладки d-76,  L=41,9 сталь (Литер VI); трубопровод  подземной прокладки d-57, d-38 L=41,9 сталь (Литер VII);   тепловая камера (литер ТК), протяженность -  42 м </t>
  </si>
  <si>
    <t>73-73-02/202/2013-239</t>
  </si>
  <si>
    <t>Постановление Администрации города от 31.03.2014 № 903. Свидетельство о государственной регистрации права муниципальной собственности от 22.01.2013 № 73-73-02/202/2013-239</t>
  </si>
  <si>
    <t>Наружные сети теплового и горячего водоснабжения</t>
  </si>
  <si>
    <t>Трубы стальные электросварные, диаметр теплосети 70 м.п.и 50 п.м., горячее водоснабжение 120 п.м. и 120 п.м</t>
  </si>
  <si>
    <t>Постановление Администрации города от 31.03.2014 №903. Свидетельство о государственной регистрации права муниципальной собственности от 27.03.2009 №73-73-02/039/2009-179</t>
  </si>
  <si>
    <t>Тепловая сеть от ТК по пр.Автостроителей до ТК по ул.Дрогобычской</t>
  </si>
  <si>
    <t>трубопровод подземной прокладки, сталь, диаметр 108, изоляция пенополиуритан, двухтрубное исполение</t>
  </si>
  <si>
    <t>73:23:000000:2704</t>
  </si>
  <si>
    <t>Постановление Администрации города от 06.04.2016 №716. Свидетельство о государственной регистрации права муниципальной собственности от 21.04.2016 №73-73/002-73/002/134/2016-452/1. Хозяйственное ведение: 73-73/002-73/002/028/2016-839/1  от 04.07.2016</t>
  </si>
  <si>
    <t>ул.Баумана, от ТК по пр.Автостроителей до ТК по ул.Дрогобычской</t>
  </si>
  <si>
    <t>Тепловая сеть ГВС от коетльной № 20 до ЦТП №7</t>
  </si>
  <si>
    <t>протяженность 1261 м</t>
  </si>
  <si>
    <t>ул.Восточная, 48 до микрорайона № 7</t>
  </si>
  <si>
    <t>Теплосеть БМК ул.3 Интернационала, 146в, 000002254</t>
  </si>
  <si>
    <t>протяженность 27,2м</t>
  </si>
  <si>
    <t>Теплосеть и горячее водоснабжение БМК пос.Дачный, 40а, 000002253</t>
  </si>
  <si>
    <t>протяженность 106,65м</t>
  </si>
  <si>
    <t>пос.Дачный, 40а</t>
  </si>
  <si>
    <t>Теплосеть БМК Гагарина 26г (ул.3 Интернационала, 91а), 000002278</t>
  </si>
  <si>
    <t>протяженность 52,5м</t>
  </si>
  <si>
    <t>ул.3 Интернационала, 91а</t>
  </si>
  <si>
    <t>"Котельные"</t>
  </si>
  <si>
    <t>Дом</t>
  </si>
  <si>
    <t>Срок действия ограничения (обременения)</t>
  </si>
  <si>
    <t xml:space="preserve">Здание </t>
  </si>
  <si>
    <t>73:40:50:000 003 012</t>
  </si>
  <si>
    <t>73 23 013133 69</t>
  </si>
  <si>
    <t>Московская</t>
  </si>
  <si>
    <t>52 А</t>
  </si>
  <si>
    <t>Постановление Администрации города от 01.06.2015 № 1556. Свидетельство о государственной регистрации права муниципальной собственности от 27.09.2004 № 73-01/07-208/2004-293</t>
  </si>
  <si>
    <t>Договор аренды муниципального имущества от 17.06.2015 № 04-15/ДС</t>
  </si>
  <si>
    <t>ООО "Ресурс"</t>
  </si>
  <si>
    <t>73:40:50:000 003 013</t>
  </si>
  <si>
    <t>73 23 013902 10</t>
  </si>
  <si>
    <t>Дрогобычская</t>
  </si>
  <si>
    <t>25А</t>
  </si>
  <si>
    <t>Постановление Администрации города от 01.06.2015 № 1556. Свидетельство о государственной регистрации права муниципальной собственности от 27.09.2004 № 73-01/07-208/2004-286</t>
  </si>
  <si>
    <t>73:40:50:000 008 327</t>
  </si>
  <si>
    <t>73 23 013007 1970</t>
  </si>
  <si>
    <t>Свирская</t>
  </si>
  <si>
    <t>17Б</t>
  </si>
  <si>
    <t>Постановление Администрации города от 01.06.2015 № 1556. Свидетельство о государственной регистрации права муниципальной собственности от 27.09.2004 № 73-01/07-209/2004-140</t>
  </si>
  <si>
    <t>Приложение 1.2.7</t>
  </si>
  <si>
    <t>Раздел "Недвижиое имущество"</t>
  </si>
  <si>
    <t>"Мосты и путепроводы"</t>
  </si>
  <si>
    <t>Пересекаемое препятствие</t>
  </si>
  <si>
    <t>Длина, м</t>
  </si>
  <si>
    <t>Ширина, м</t>
  </si>
  <si>
    <t>Конструкции пролётных строений</t>
  </si>
  <si>
    <t>Мост – плотина Верхнего пруда по пер.Речному</t>
  </si>
  <si>
    <t>Монолитный ж/б, отдельные стержни. Тип пролётных строений - плитное, разрезное</t>
  </si>
  <si>
    <t>73:40:50:000 010 533</t>
  </si>
  <si>
    <t>Распоряжение Главы города от 28.04.2007 №143-р. Постановление Администрации города от 04.10.2012 №3469</t>
  </si>
  <si>
    <t>плотина Верхнего пруда, пер. Речной</t>
  </si>
  <si>
    <t>р. Мелекесска, водосброс</t>
  </si>
  <si>
    <t>Мост через реку Мелекесска по ул.Прониной</t>
  </si>
  <si>
    <t>Сборочный ж/б. Тип пролётных строений-балочное, разрезное</t>
  </si>
  <si>
    <t>73:40:50:000 010 535</t>
  </si>
  <si>
    <t>р.Мелекесска</t>
  </si>
  <si>
    <t>Мост – плотина Нижнего пруда по ул.Энгельса</t>
  </si>
  <si>
    <t>Индивидуальный проект монолитный ж/б. Тип пролётных строений-плитное, разрезное</t>
  </si>
  <si>
    <t>73:40:50:000 010 536</t>
  </si>
  <si>
    <t>плотина Нижнего пруда, ул.Энгельса</t>
  </si>
  <si>
    <t>Мост через реку Мелекесска по пр.Автостроителей</t>
  </si>
  <si>
    <t>Конструкции пролётных строений изготовлены в 1994 году применительно инв №710/5. Сборный ж/б. Каркасное строение. Тип пролётных строений -балочное, температурно-неразделенное</t>
  </si>
  <si>
    <t>73:40:50:000 010 537</t>
  </si>
  <si>
    <t>пр.Автостроителей</t>
  </si>
  <si>
    <t>р. Мелекесска</t>
  </si>
  <si>
    <t>Мост через проток из Черного озера по ул.Куйбышева</t>
  </si>
  <si>
    <t>Конструкции пролётных строений изготовлены применительно инв №710 и инв №384. Сборный ж/б. Каркасное строение. Тип пролётных строений -балочное, разрезное</t>
  </si>
  <si>
    <t>73:40:50:000 010 538</t>
  </si>
  <si>
    <t>протока из Черного озера</t>
  </si>
  <si>
    <t>Пешеходный мост через Марков пруд ("Мост Влюбленных")</t>
  </si>
  <si>
    <t>73:40:50:000 010 541</t>
  </si>
  <si>
    <t>Распоряжение Главы города от 28.04.2007 №143-р. Постановление Администрации города от 27.09.2012 №3381</t>
  </si>
  <si>
    <t>Марков пруд</t>
  </si>
  <si>
    <t>Пешеходный мост через р.Мелекесска у сквера</t>
  </si>
  <si>
    <t>Конструкции пролётных строений-индивидуальные балки - металлопрокат, плита - монолитный ж/б</t>
  </si>
  <si>
    <t>73:40:50:000 010 542</t>
  </si>
  <si>
    <t>ул. Куйбышева</t>
  </si>
  <si>
    <t>Пешеходный мост через р.Мелекесска у автовокзала</t>
  </si>
  <si>
    <t>Индивидуальный проект, конструкции из металлических труб и деревянного настила</t>
  </si>
  <si>
    <t>73:40:50:000 010 543</t>
  </si>
  <si>
    <t>ул.Вокзальная</t>
  </si>
  <si>
    <t>Пешеходный мост через р.Мелекесска по ул. Краснознаменной</t>
  </si>
  <si>
    <t>Индивидуальный проект, конструкции металл, кабель-канат д-40, опдвески, арматура д-18. Тип пролётного строения-висячее с кабелем и подвесками</t>
  </si>
  <si>
    <t>73:40:50:000 010 544</t>
  </si>
  <si>
    <t>ул.Краснознаменной</t>
  </si>
  <si>
    <t>Пешеходный мост через протоку из Черного озера</t>
  </si>
  <si>
    <t>Индивидуальный проект, конструкции металл, кабель-канат д-40, подвески, арматура д-18</t>
  </si>
  <si>
    <t>73:40:50:000 010 545</t>
  </si>
  <si>
    <t>Путепровод через ж.д. пути и автодорогу по ул.Куйбышева</t>
  </si>
  <si>
    <t>Конструкции пролётных строений изготовлены применительно инв №710 и инв №384. Тип пролётных строений -балочное, разрезное</t>
  </si>
  <si>
    <t>73:40:50:000 010 546</t>
  </si>
  <si>
    <t xml:space="preserve">ул.Куйбышева </t>
  </si>
  <si>
    <t>2 ж. д. пути (неэлектрофицированы), автодорога (Г-15,0 м)</t>
  </si>
  <si>
    <t>Путепровод через ж.д. пути по ул.Гоголя</t>
  </si>
  <si>
    <t>Конструкции пролётных строений изготовлены применительно инв №384/6 и инв №147/2. Сборный ж/б. Каркасное строение. Тип пролётных строений -балочное, разрезное</t>
  </si>
  <si>
    <t>73:40:50:000 010 547</t>
  </si>
  <si>
    <t>ул.Гоголя</t>
  </si>
  <si>
    <t>4 ж. д. пути (неэлектрофицированы)</t>
  </si>
  <si>
    <t xml:space="preserve"> "Жилой фонд"</t>
  </si>
  <si>
    <t>Площадь (кв.м)</t>
  </si>
  <si>
    <t>Этажность</t>
  </si>
  <si>
    <t xml:space="preserve">Дата возникновения права муниципальной собственности  </t>
  </si>
  <si>
    <t>Реквизиты документов – оснований возникновения права муниципальной собственности (вид собственности, дата, № регистрации)</t>
  </si>
  <si>
    <t>Балансовая стоимость, руб*</t>
  </si>
  <si>
    <t>Остаточная стоимость, руб*</t>
  </si>
  <si>
    <t>Сведения об установленных в отношении муниципального имущества ограничениях (обременениях)</t>
  </si>
  <si>
    <t xml:space="preserve">Отнесение жилого помещения к специализированному жил фонду/коммерческого использования </t>
  </si>
  <si>
    <t>Лицо, в пользу которого установлено ограничение</t>
  </si>
  <si>
    <t>Площадь в обременении (кв.м)</t>
  </si>
  <si>
    <t>Улица/проспект</t>
  </si>
  <si>
    <t>Номер помещения</t>
  </si>
  <si>
    <t>Долевая собственность (кв.м)</t>
  </si>
  <si>
    <t>Общая площадь (кв.м)</t>
  </si>
  <si>
    <t>73:40:50:000 017 376</t>
  </si>
  <si>
    <t>II Пятилетка</t>
  </si>
  <si>
    <t>94</t>
  </si>
  <si>
    <t>4</t>
  </si>
  <si>
    <t>2</t>
  </si>
  <si>
    <t>Постановление Администрации города от 08.02.2010 №334, от 17.10.2011 №3988, от 31.08.2012 № 3122, от 15.05.2013 № 1589, от 11.07.2013 № 2168, от 06.06.2014 № 1715,от 25.11.2015 №3873</t>
  </si>
  <si>
    <t>73:40:50:000 017 386</t>
  </si>
  <si>
    <t>12</t>
  </si>
  <si>
    <t>постановление Администрации города от 01.08.2012 №2800, внес изм. от 14.08.2012 №2926</t>
  </si>
  <si>
    <t>бессрочно</t>
  </si>
  <si>
    <t>ООО "ДимитровградЖгутКомплект"</t>
  </si>
  <si>
    <t>73:40:50:000 017 387</t>
  </si>
  <si>
    <t>14</t>
  </si>
  <si>
    <t>Договор социального найма жилого помещения №04/25-2012/48-СН  от 12.12.2012 (постановление Администрации города от 26.11.2012 №4073)</t>
  </si>
  <si>
    <t>Харламов Николай Константинович</t>
  </si>
  <si>
    <t>73:40:50:000 017 390</t>
  </si>
  <si>
    <t>15</t>
  </si>
  <si>
    <t>5</t>
  </si>
  <si>
    <t>73:23:013109:257</t>
  </si>
  <si>
    <t>73:40:50:000 017 392</t>
  </si>
  <si>
    <t>31</t>
  </si>
  <si>
    <t>73:40:50:000 017 393</t>
  </si>
  <si>
    <t>32</t>
  </si>
  <si>
    <t>Ордер от 14.03.1991 №9644</t>
  </si>
  <si>
    <t>Мурзина Тамара Петровна</t>
  </si>
  <si>
    <t>73:23:013109:198</t>
  </si>
  <si>
    <t>73:40:50:000 017 395</t>
  </si>
  <si>
    <t>65</t>
  </si>
  <si>
    <t>Ордер от 04.02.1992 №10529</t>
  </si>
  <si>
    <t>Зотова Елена Александровна</t>
  </si>
  <si>
    <t>73:23:013109:142</t>
  </si>
  <si>
    <t>73:40:50:000 017 760</t>
  </si>
  <si>
    <t>96</t>
  </si>
  <si>
    <t>49</t>
  </si>
  <si>
    <t>Постановление Администрации города от 25.06.2010 №2029, от 15.05.2013 № 1589, от 31.03.2015 №973,от 25.11.2015 №3873</t>
  </si>
  <si>
    <t>Ордер от 01.02.1984 №14836</t>
  </si>
  <si>
    <t>Сайфутдинов Магдан Инсафович</t>
  </si>
  <si>
    <t>73:23:013109:150</t>
  </si>
  <si>
    <t>73:40:50:000 017 762</t>
  </si>
  <si>
    <t>53</t>
  </si>
  <si>
    <t>Ордер от 07.02.1984 №14835</t>
  </si>
  <si>
    <t>Крюков Сергей Николаевич</t>
  </si>
  <si>
    <t>73:23:013109:169</t>
  </si>
  <si>
    <t>73:40:50:000 021</t>
  </si>
  <si>
    <t>64</t>
  </si>
  <si>
    <t>7</t>
  </si>
  <si>
    <t>Постановление Администрации города от 22.12.2015 №4185, Свидетельство от 10.11.2015 №73-73/002-73/002/128/2015-257/1, решение Димитровградского городского суда от 11.09.2015 дело №2-2545/20, Собственность 73-73/002-73/002/128/2015-257/1 10.11.2015</t>
  </si>
  <si>
    <t>Договор социального найма жилого помещения №462 от 27.03.2017 (постановление Администрации города от 24.03.2017 №469)</t>
  </si>
  <si>
    <t>Скулкин Александр Викторович (опекун -Фролова Наталия Николаевна)</t>
  </si>
  <si>
    <t>73:40:50:000 017 561</t>
  </si>
  <si>
    <t>50 лет Октября</t>
  </si>
  <si>
    <t>1а</t>
  </si>
  <si>
    <t>24</t>
  </si>
  <si>
    <t>Постановление Администрации города от 07.04.2010 №1054, от 17.10.2011 №3988, от 17.09.2012 № 3275, от 09.11.2012 №3936, от 10.01.2013 № 10, от 11.07.2013 № 2168, от 06.06.2014 № 1715, от 15.12.2014 № 3968, от 31.03.2015 №973</t>
  </si>
  <si>
    <t>Договор найма №3462 от 21.05.2005</t>
  </si>
  <si>
    <t>Гатин Руслан Рашитьевич</t>
  </si>
  <si>
    <t>73:40:50:000 017 572</t>
  </si>
  <si>
    <t>33</t>
  </si>
  <si>
    <t>73:40:50:000 017 560</t>
  </si>
  <si>
    <t>48</t>
  </si>
  <si>
    <t>73:23:010305:157</t>
  </si>
  <si>
    <t>73:40:50:000 017 564</t>
  </si>
  <si>
    <t>62</t>
  </si>
  <si>
    <t xml:space="preserve">Постановление Администрации города от 07.04.2010 №1054, от 17.10.2011 №3988, от 17.09.2012 № 3275, от 09.11.2012 №3936, от 10.01.2013 № 10, от 11.07.2013 № 2168, от 06.06.2014 № 1715, от 15.12.2014 № 3968, от 31.03.2015 №973, Собственность 73-73-02/130/2012-490 </t>
  </si>
  <si>
    <t xml:space="preserve">Договор № 3456 социального найма жилого помещения муниципального жилищного фонда от 21.02.2005 </t>
  </si>
  <si>
    <t>Хуснуллина Гулькей Ривхатовна</t>
  </si>
  <si>
    <t>73:40:50:000 014 794</t>
  </si>
  <si>
    <t>Постановление Главы города от 18.09.2008 №3057, от 27.06.2012 № 2289</t>
  </si>
  <si>
    <t>Договор социального найма жилого помещения №546 от 22.09.2017 (постановление Администрации города от 22.09.2017 №1730)</t>
  </si>
  <si>
    <t>Звайгзне Анатолий Владимирович</t>
  </si>
  <si>
    <t>73:40:50:000 014 793</t>
  </si>
  <si>
    <t>Жилой дом</t>
  </si>
  <si>
    <t>73:23:011307:137</t>
  </si>
  <si>
    <t>73:40:50:2974</t>
  </si>
  <si>
    <t>Постановление Главы города от 29.01.2007 № 222</t>
  </si>
  <si>
    <t>73:23:011307:79</t>
  </si>
  <si>
    <t>73:40:50:2894</t>
  </si>
  <si>
    <t>380/1000 долей жилого дома общей площадью 135,1 кв.м.</t>
  </si>
  <si>
    <t>Постановление Главы Администрации города от  06.02.2009 №168, от 15.03.2013 № 852. Собственность №73:23:011307:79-73/033/2019-1 ОТ 07.08.2019</t>
  </si>
  <si>
    <t>Договор социального найма жилого помещения №04/25-2012/1СН  от 10.01.2012 (постановление Администрации города от 30.08.2010 №2947)
 (кв. 2)</t>
  </si>
  <si>
    <t xml:space="preserve">Хайруллина Гельнур Асхатовна
</t>
  </si>
  <si>
    <t>73:23:011304:102</t>
  </si>
  <si>
    <t>73:40:50:000 014 808</t>
  </si>
  <si>
    <t>Постановление Главы города от 18.09.2008 №3057, от 27.06.2012 № 2289, от 17.09.2012 № 3275, от 26.02.2013 № 614, от 15.12.2014 № 3968, от 31.03.2015 №973</t>
  </si>
  <si>
    <t>73:23:011304:91</t>
  </si>
  <si>
    <t>73:40:50:000 014 817</t>
  </si>
  <si>
    <t>Договор социального найма жилого помещения №04/25-2012/56-СН (решение ДГС от 05.09.2012 по делу №2-1896/2012)</t>
  </si>
  <si>
    <t>Пастбин Владимир Алексеевич</t>
  </si>
  <si>
    <t>73:23:011304:76</t>
  </si>
  <si>
    <t>73:40:50:000 014 820</t>
  </si>
  <si>
    <t>Ордер от 11.10.1977 №2916</t>
  </si>
  <si>
    <t>Ермолаев Владимир Иванович</t>
  </si>
  <si>
    <t>73:23:011301:305</t>
  </si>
  <si>
    <t>73:40:50:000 014 824</t>
  </si>
  <si>
    <t>Постановление Главы города от 18.09.2008 №3057. Постановление Администрации города от 30.06.2014 № 1983</t>
  </si>
  <si>
    <t>73:23:011301:317</t>
  </si>
  <si>
    <t>73:40:50:000 017 184</t>
  </si>
  <si>
    <t>Соглашение о безвозмездной передачи недвижимого имущества в муниципальную собственность от 04.05.2009. Свидетельство о государственной регистрации права от 22.12.2009 №73-73-02/007/2009-453. Постановление Администрации города от 30.06.2014 № 1983, Собственность 73-73-02/007/2009-453 от 22.12.2009</t>
  </si>
  <si>
    <t>Договор социального найма жилого помещения №739 от 19.06.2019</t>
  </si>
  <si>
    <t>Маркелова Валентина Васильевна</t>
  </si>
  <si>
    <t>73:40:50:000 014 823</t>
  </si>
  <si>
    <t>Типовой договор найма жилого помещения в домах государсвенного, муниципального и общественного жилищного фонда в РСФСР от 20.11.2002</t>
  </si>
  <si>
    <t>Юртаев Евгений Михайлович</t>
  </si>
  <si>
    <t>73:23:011301:155</t>
  </si>
  <si>
    <t>73:40:50:000 021 572</t>
  </si>
  <si>
    <t>29/100 доли от общей площади 102,44 кв.м.</t>
  </si>
  <si>
    <t>Постановление Администрации города от 30.09.2016 №1973</t>
  </si>
  <si>
    <t>73:23:011301:158</t>
  </si>
  <si>
    <t>73:40:50:000 022 773</t>
  </si>
  <si>
    <t>403/1000 доли от общей площади 102,5 кв.м</t>
  </si>
  <si>
    <t>Постановление Администрации города от 12.12.2017 №2334</t>
  </si>
  <si>
    <t>73:23:011301:160</t>
  </si>
  <si>
    <t>73:40:50:000 014 828</t>
  </si>
  <si>
    <t>17/50 доли от общей площади 91,2 кв.м</t>
  </si>
  <si>
    <t>Постановление Главы города от 18.09.2008 №3057</t>
  </si>
  <si>
    <t>73:23:011301:546</t>
  </si>
  <si>
    <t>73:40:50:000 014 831</t>
  </si>
  <si>
    <t>73:23:011301:560</t>
  </si>
  <si>
    <t>73:40:50:000 014 833</t>
  </si>
  <si>
    <t>Договор социального найма жилого помещения №63 от 21.02.2014 (постановление Администрации города от 20.02.2014 №435)</t>
  </si>
  <si>
    <t>Матросов Владимир Владимирович</t>
  </si>
  <si>
    <t>73:23:011301:556</t>
  </si>
  <si>
    <t>73:40:50:000 014 840</t>
  </si>
  <si>
    <t>Ордер от 08.06.1983 №13367</t>
  </si>
  <si>
    <t>Исаев Сергей Александрович</t>
  </si>
  <si>
    <t>73:23:010305:363</t>
  </si>
  <si>
    <t>73:40:50:000 014 834</t>
  </si>
  <si>
    <t>73:23:011301:582</t>
  </si>
  <si>
    <t>73:40:50:000 014 843</t>
  </si>
  <si>
    <t>Ордер от 14.11.1989 №6221</t>
  </si>
  <si>
    <t>Бутяева Галина Михайловна</t>
  </si>
  <si>
    <t>73:40:50:000 014 852</t>
  </si>
  <si>
    <t>73:40:50:000 014 858</t>
  </si>
  <si>
    <t>ордер 6476 от 14.12.1989</t>
  </si>
  <si>
    <t>Кочетков Владимир Васильевич</t>
  </si>
  <si>
    <t>73:23:011301:381</t>
  </si>
  <si>
    <t>73:40:50:000 014 867</t>
  </si>
  <si>
    <t>Постановление Главы города от 18.09.2008 №3057, от 27.06.2012 № 2289, от 09.11.2012 № 3936, от 11.07.2013 № 2168, от 17.09.2013 № 2960, от 15.12.2014 № 3968</t>
  </si>
  <si>
    <t>Договор социального найма жилого помещения № 673 от 27.07.2018 (постановление Администрации города от 27.07.2018 №1657)</t>
  </si>
  <si>
    <t>Логинова Наталья Геннадьевна</t>
  </si>
  <si>
    <t>73:23:011301:93</t>
  </si>
  <si>
    <t>73:40:50:000 014 888</t>
  </si>
  <si>
    <t>Ордер от 01.08.1973 №1274</t>
  </si>
  <si>
    <t>Гатин Ирик Тагирович</t>
  </si>
  <si>
    <t>73:23:011301:418</t>
  </si>
  <si>
    <t>73:40:50:000 014 864</t>
  </si>
  <si>
    <t>Договор найма №399 от 11.11.2003</t>
  </si>
  <si>
    <t>Матяшина Нина Петровна</t>
  </si>
  <si>
    <t>73:23:011301:365</t>
  </si>
  <si>
    <t>73:40:50:000 014 886</t>
  </si>
  <si>
    <t>Ордер №18626 от 17.02.1998</t>
  </si>
  <si>
    <t>Аглиуллов Галлям Габбазович</t>
  </si>
  <si>
    <t>73:40:50:000 014 871</t>
  </si>
  <si>
    <t>Ордер 6741</t>
  </si>
  <si>
    <t>Конопаткин Иван Петрович</t>
  </si>
  <si>
    <t>73:23:010310:34</t>
  </si>
  <si>
    <t>73:40:50:2838</t>
  </si>
  <si>
    <t>200/1000 долей жилого дома общей площадью 142,27 кв.м.</t>
  </si>
  <si>
    <t>Постановление Администрации города от 18.05.2012 № 1704, Долевая сосбтвенность 200/1000 №73-73-02/130/2005-259</t>
  </si>
  <si>
    <t>73:23:010310:532</t>
  </si>
  <si>
    <t>73:40:50:2881</t>
  </si>
  <si>
    <t>346/1000 долей жилого дома общей площадью 126,3 кв.м.</t>
  </si>
  <si>
    <t>Постановление Главы Администрации города от  06.02.2009 №168, от 26.03.2012 № 1031, от 15.03.2013 № 852</t>
  </si>
  <si>
    <t>73:40:50:000 014 897</t>
  </si>
  <si>
    <t>1/2 доля жилого дома общей площадью 50,2 кв.м.</t>
  </si>
  <si>
    <t>Постановление Главы города от 18.09.2008 №3057. Собственность № 73:23:010305:955-73/033/2018-1 от 06.08.2018</t>
  </si>
  <si>
    <t>73:40:50:000 014 647</t>
  </si>
  <si>
    <t>9 Линия</t>
  </si>
  <si>
    <t>Постановление Главы  города от 16.09.2008 №2992, от 14.04.2011 №1384, от 29.05.2012 № 1891</t>
  </si>
  <si>
    <t>73:23:012917:864</t>
  </si>
  <si>
    <t>73:40:50:000 020 635</t>
  </si>
  <si>
    <t>Постановление Администрации города от 06.06.2014 № 1719. Свидетельство о государственной регистрации права от 20.06.2014 № 73-73-02/261/2014-034. Постановление Администрации города от 26.09.2014 № 2963, от 15.12.2014 № 3968,от 13.05.2015 №1351, от 26.06.2015 №1833, Собственность 73-73-02/261/2014-035 20.06.2014</t>
  </si>
  <si>
    <t>Договор социального найма жилого помещения №72 от 14.03.2014 (постановление Администрации города от 13.03.2014 №646)</t>
  </si>
  <si>
    <t>Ильмуков Николай Петрович</t>
  </si>
  <si>
    <t>73:23:012908:946</t>
  </si>
  <si>
    <t>73:40:50:000 014 648</t>
  </si>
  <si>
    <t>Постановление Главы  города от 16.09.2008 №2992, от 03.02.2014 № 274, Собственность, № 73:23:012908:946-73/002/2017-1 от 02.08.2017</t>
  </si>
  <si>
    <t>Договор социального найма жилого помещения №345 от 04.02.2016 (постановление Администрации города от 04.02.2016 №265)</t>
  </si>
  <si>
    <t>Чекменева Татьяна Александровна</t>
  </si>
  <si>
    <t>73:40:50:000 014 650</t>
  </si>
  <si>
    <t>Постановление Главы  города от 16.09.2008 №2992, от 03.02.2014 № 274</t>
  </si>
  <si>
    <t>Ордер от 02.11.1969 №648</t>
  </si>
  <si>
    <t>Кауркина Елизавета Ивановна</t>
  </si>
  <si>
    <t>73:23:012917:770</t>
  </si>
  <si>
    <t>73:40:50:000 014 664</t>
  </si>
  <si>
    <t>Постановление Главы  города от 16.09.2008 №2992, от 03.02.2014 № 274, от 15.12.2014 № 3968</t>
  </si>
  <si>
    <t>Ордер №9057 от 16.10.1990</t>
  </si>
  <si>
    <t>Тойгильдин Валерий Алексеевич</t>
  </si>
  <si>
    <t>73:23:012917:773</t>
  </si>
  <si>
    <t>73:40:50:000 014 665</t>
  </si>
  <si>
    <t>Ордер № 9056 от 04.10.1990</t>
  </si>
  <si>
    <t>Соловьева Светлана Александровна</t>
  </si>
  <si>
    <t>73:23:012908:770</t>
  </si>
  <si>
    <t>73:40:50:000 014 681</t>
  </si>
  <si>
    <t>Постановление Главы  города от 16.09.2008 №2992, постановление Администрации города от 12.02.2015 № 357</t>
  </si>
  <si>
    <t>Ордер от 05.10.1992 №13421</t>
  </si>
  <si>
    <t>Мухаметзянов Нурулла Хусаинович</t>
  </si>
  <si>
    <t>73:23:012917:260</t>
  </si>
  <si>
    <t>73:40:50:000 014 690</t>
  </si>
  <si>
    <t>Постановление Главы  города от 16.09.2008 №2992. Постановление Администрации города от 14.04.2011 №1384,от 14.08.2015 № 2764</t>
  </si>
  <si>
    <t>Договор социального найма жилого помещения №244 от 11.03.2015 (постановление Администрации города от 11.03.2015 №741)</t>
  </si>
  <si>
    <t>Хисматуллина Рауза Рашитовна</t>
  </si>
  <si>
    <t>73:40:50:000 014 699</t>
  </si>
  <si>
    <t>Постановление Главы  города от 16.09.2008 №2992, от 18.04.2013 № 1296, от 26.06.2015 №1833</t>
  </si>
  <si>
    <t>Ордер от 17.06.1987 №1036</t>
  </si>
  <si>
    <t>Улитин Александр Петрович</t>
  </si>
  <si>
    <t>73:23:012917:289</t>
  </si>
  <si>
    <t>73:40:50:000 014 705</t>
  </si>
  <si>
    <t>Постановление Главы  города от 16.09.2008 №2992, от 18.04.2013 № 1296</t>
  </si>
  <si>
    <t>Ордер от 27.01.1983 №12-694</t>
  </si>
  <si>
    <t>Семенова Любовь Ивановна</t>
  </si>
  <si>
    <t>73:23:012917:1351</t>
  </si>
  <si>
    <t>73:40:50:000 014 715</t>
  </si>
  <si>
    <t>Постановление Главы  города от 16.09.2008 №2992. Постановление Администрации города от 13.11.2010 №3983, от 22.03.2012 № 973. Собственность №73:23:012917:1351-73/033/2019-1</t>
  </si>
  <si>
    <t>73:23:012908:658</t>
  </si>
  <si>
    <t>73:40:50:000 018 457</t>
  </si>
  <si>
    <t>297/1000 долей от общей площади 54,93 кв.м.</t>
  </si>
  <si>
    <t>Постановление Администрации города от 13.11.2010 №3982, от 22.03.2012 № 973</t>
  </si>
  <si>
    <t>73:23:012908:317</t>
  </si>
  <si>
    <t>73:40:50:000 019 278</t>
  </si>
  <si>
    <t>318/1000 долей от общей площади 67,75 кв.м.</t>
  </si>
  <si>
    <t>Постановление Администрации города от 18.05.2012 № 1708</t>
  </si>
  <si>
    <t>73:23:012917:1108</t>
  </si>
  <si>
    <t>73:40:50:000 020 950</t>
  </si>
  <si>
    <t xml:space="preserve">9 Линия  </t>
  </si>
  <si>
    <t xml:space="preserve">24а </t>
  </si>
  <si>
    <t>Муниципальный контракт №465-ПП от 19.10.2015, Свидетельство от 10.03.2016 №182165, Собственность 73-73/002-73/002/134/2016-252/2 10.03.2016</t>
  </si>
  <si>
    <t>Договор социального найма жилого помещения №01 от 12.04.2016 (постановление Администрации города от 31.03.2016 №648)</t>
  </si>
  <si>
    <t>Старцева Елена Станиславовна</t>
  </si>
  <si>
    <t>73:23:012917:1017</t>
  </si>
  <si>
    <t>73:40:50:000 020 979</t>
  </si>
  <si>
    <t>Муниципальный контракт №544-ПП от 25.12.2015, Постановление Администрации города от 21.01.2016 № 135, Свидетельство от 21.03.2016 №183186, Собственность 73-73/002-73/002/134/2016-225/2 21.03.2016</t>
  </si>
  <si>
    <t>Договор социального найма жилого помещения №09 от 12.04.2016 (постановление Администрации города от 31.03.2016 №648)</t>
  </si>
  <si>
    <t>Овчаров Олег Евгеньевич</t>
  </si>
  <si>
    <t>73:23:012917:1033</t>
  </si>
  <si>
    <t>73:40:50:000 020 963</t>
  </si>
  <si>
    <t>Муниципальный контракт №498-ПП от 09.11.2015, Постановление Администрации города от 21.01.2016 № 135, Собственность от 21.03.2016 №182882, Собственность 73-73/002-73/002/127/2016-238/2 21.03.2016</t>
  </si>
  <si>
    <t>Договор социального найма жилого помещения №395 от 07.07.2016 (постановление Администрации города от 07.07.2016 №1386)</t>
  </si>
  <si>
    <t>Попов Евгений Алексеевич</t>
  </si>
  <si>
    <t>73:23:012917:935</t>
  </si>
  <si>
    <t>73:40:50:000 020 971</t>
  </si>
  <si>
    <t>Муниципальный контракт №498-ПП от 09.11.2015, Постановление Администрации города от 21.01.2016 № 135, Собственность от 21.03.2016 №183221, Собственность 73-73/002-73/002/127/2016-254/2 21.03.2016</t>
  </si>
  <si>
    <t>Договор социального найма жилого помещения №28 от 12.04.2016 (постановление Администрации города от 31.03.2016 №648)</t>
  </si>
  <si>
    <t>Ямаева Мунира Валиевна</t>
  </si>
  <si>
    <t>73:23:012917:936</t>
  </si>
  <si>
    <t>73:40:50:000 020 977</t>
  </si>
  <si>
    <t>Муниципальный контракт №544-ПП от 25.12.2015, Постановление Администрации города от 21.01.2016 № 135, Свидетельство от 21.03.2016 №182969, Собственность 73-73/002-73/002/134/2016-221/2 21.03.2016</t>
  </si>
  <si>
    <t>Договор социального найма жилого помещения №24 от 12.04.2016 (постановление Администрации города от 31.03.2016 №648)</t>
  </si>
  <si>
    <t>Хатыпов Равиль Минрахимович</t>
  </si>
  <si>
    <t>73:23:012917:933</t>
  </si>
  <si>
    <t>73:40:50:000 021 636</t>
  </si>
  <si>
    <t>24а</t>
  </si>
  <si>
    <t>Муниципальный контракт от 04.10.2016 №Ф.2016.285243, Постановление Администрации города от 10.03.2017 №371, Собственность №73:23:012917:933-73/002/2017-1 от 10.01.2017</t>
  </si>
  <si>
    <t>Договор социального найма жилого помещения  №19 от 07.04.2017 (постановление от 20.02.017 №266, от 17.02.2017 №5</t>
  </si>
  <si>
    <t>Рахуба Надежда Михайловна</t>
  </si>
  <si>
    <t>73:23:012917:1080</t>
  </si>
  <si>
    <t>73:40:50:000 021 638</t>
  </si>
  <si>
    <t>Муниципальный контракт от 04.10.2016 №Ф.2016.285243, Собственность № 73:23:012917:1080-73/002/2017-2  от 10.01.2017, Постановление Администрации города от 10.03.2017 №371</t>
  </si>
  <si>
    <t>Договор социального найма жилого помещения  №01 от 02.03.2017 (постановление от 20.02.017 №266, от 17.02.2017 №5</t>
  </si>
  <si>
    <t>Кудряшева Алена Витальевна</t>
  </si>
  <si>
    <t>73:23:012917:1125</t>
  </si>
  <si>
    <t>73:40:50:000 021 640</t>
  </si>
  <si>
    <t>Муниципальный контракт от 04.10.2016 №Ф.2016.285243, Собственность № 73:23:012917:1125-73/002/2017-1  от 10.01.2017, Постановление Администрации города от 10.03.2017 №371</t>
  </si>
  <si>
    <t>Договор социального найма жилого помещения  №08 от 01.03.2017 (постановление от 20.02.2017 №266, от 17.02.2017 №5)</t>
  </si>
  <si>
    <t>Щеголенков Вячеслав Владимирович</t>
  </si>
  <si>
    <t>73:23:012917:990</t>
  </si>
  <si>
    <t>73:40:50:000 021 641</t>
  </si>
  <si>
    <t>Муниципальный контракт от 04.10.2016 №Ф.2016.285243, Собственность № 73:23:012917:990-73/002/2017-2  от 10.01.2017, Постановление Администрации города от 10.03.2017 №371</t>
  </si>
  <si>
    <t>Договор социального найма жилого помещения №06 от 03.02.2017 (от 20.02.2017 №266, от 17.02.2017 №5)</t>
  </si>
  <si>
    <t>Утина Галина Борисовна</t>
  </si>
  <si>
    <t>73:23:012917:1035</t>
  </si>
  <si>
    <t>73:40:50:000 020 949</t>
  </si>
  <si>
    <t>Муниципальный контракт №465-ПП от 19.10.2015, Постановление Администрации города от 21.01.2016 № 135, Свидетельство от 10.03.2016 №182472, Собственность 73-73/002-73/002/134/2016-250/2 10.03.2016</t>
  </si>
  <si>
    <t>Договор социального найма жилого помещения №15 от 12.04.2016 (постановление Администрации города от 31.03.2016 №648)</t>
  </si>
  <si>
    <t>Бурлаков Валерий Валерьевич</t>
  </si>
  <si>
    <t>73:23:012917:887</t>
  </si>
  <si>
    <t>73:40:50:000 020 974</t>
  </si>
  <si>
    <t>Муниципальный контракт №543-ПП от 16.12.2015, Постановление Администрации города от 21.01.2016 № 135, Свидетельство от 14.03.2016 №171095, Собственность 73-73/002-73/002/130/2016-182/2 14.03.2016</t>
  </si>
  <si>
    <t>Договор социального найма жилого помещения №13 от 12.04.2016 (постановление Администрации города от 31.03.2016 №648)</t>
  </si>
  <si>
    <t>Аверьянов Игорь Николаевич</t>
  </si>
  <si>
    <t>73:23:012917:1126</t>
  </si>
  <si>
    <t>73:40:50:000 021 643</t>
  </si>
  <si>
    <t>Муниципальный контракт от 04.10.2016 №Ф.2016.285243, Собственность № 73:23:012917:1126-73/002/2017-2  от 11.01.2017, Постановление Администрации города от 10.03.2017 №371</t>
  </si>
  <si>
    <t>Договор социального найма жилого помещения  №9 от 01.03.2017 (постановление от 20.02.2017 №266, от 17.02.2017 №5)</t>
  </si>
  <si>
    <t>Щеголенков Юрий Владимирович</t>
  </si>
  <si>
    <t>73:23:012917:1091</t>
  </si>
  <si>
    <t>73:40:50:000 020 968</t>
  </si>
  <si>
    <t>Муниципальный контракт №498-ПП от 09.11.2015, Постановление Администрации города от 21.01.2016 № 135, Свидетельство от 21.03.2016 №183452, Собственность 73-73/002-73/002/127/2016-246/2 21.03.2016</t>
  </si>
  <si>
    <t>Договор социального найма жилого помещения №20 от 12.04.2016 (постановление Администрации города от 31.03.2016 №648)</t>
  </si>
  <si>
    <t>Еруков Иван Павлович</t>
  </si>
  <si>
    <t>73:23:012917:1074</t>
  </si>
  <si>
    <t>73:40:50:000 020 966</t>
  </si>
  <si>
    <t>Муниципальный контракт №498-ПП от 09.11.2015, Постановление Администрации города от 21.01.2016 № 135, Собственность 73-73/002-73/002/127/2016-244/2 21.03.2016</t>
  </si>
  <si>
    <t>Договор социального найма жилого помещения №27 от 12.04.2016 (постановление Администрации города от 31.03.2016 №648)</t>
  </si>
  <si>
    <t>Чикирней Геннадий Викторович</t>
  </si>
  <si>
    <t>73:23:012917:1045</t>
  </si>
  <si>
    <t>73:40:50:000 021 644</t>
  </si>
  <si>
    <t xml:space="preserve">Муниципальный контракт от 04.10.2016 №Ф.2016.285243, Собственность № 73:23:012917:1045-73/002/2017-2  от 11.01.2017, Постановление Администрации города от 10.03.2017 №371 </t>
  </si>
  <si>
    <t>Договор социального найма жилого помещения №07 от 01.03.2017 (постановление от 20.02.2017 №266, от 17.02.2017 №5)</t>
  </si>
  <si>
    <t>Самаранов Искандер Хакимович</t>
  </si>
  <si>
    <t>73:23:012917:1004</t>
  </si>
  <si>
    <t>73:40:50:000 020 932</t>
  </si>
  <si>
    <t>Постановление Администрации города от 29.12.2014 № 4227. Муниципальный контракт от 28.11.2014 № 682-ПП. Свидетельство о государственной регистрации права от 24.12.2014 № 73-73-02/289/2014-200, Собственность 73-73-02/289/2014-200 24.12.2014</t>
  </si>
  <si>
    <t>Договор социального найма жилого помещения №22 от 16.06.2015 (постановление Администрации города от 24.12.2014 №4107)</t>
  </si>
  <si>
    <t>Минькеев Марат Мухаметшаевич</t>
  </si>
  <si>
    <t>73:23:012917:1000</t>
  </si>
  <si>
    <t>73:40:50:000 021 646</t>
  </si>
  <si>
    <t>Муниципальный контракт от 02.12.2016 №Ф.2016.359800, Собственность №73-73/002-73/002/049/2016-694/2 от 24.12.2016, Постановление Администрации города от 10.03.2017 №371</t>
  </si>
  <si>
    <t>73:23:012917:1029</t>
  </si>
  <si>
    <t>73:40:50:000 020 938</t>
  </si>
  <si>
    <t>Постановление Администрации города от 29.12.2014 № 4227. Муниципальный контракт от 28.11.2014 № 682-ПП, Свидетельство от 24.12.2014 № 73-73-02/289/2014-208, Собственность 73-73-02/289/2014-208 24.12.2014</t>
  </si>
  <si>
    <t>Договор социального найма жилого помещения №268 от 28.05.2015 (постановление Администрации города от 28.05.2015 №1518)</t>
  </si>
  <si>
    <t>Акбашева Юлия Рамильевна</t>
  </si>
  <si>
    <t>73:23:012917:1052</t>
  </si>
  <si>
    <t>73:40:50:000 020 940</t>
  </si>
  <si>
    <t>Постановление Администрации города от 29.12.2014 № 4227. Муниципальный контракт от 28.11.2014 № 682-ПП. Свидетельство о государственной регистрации права от 24.12.2014 № 73-73-02/289/2014-214, Собственность 73-73-02/289/2014-214 24.12.2014</t>
  </si>
  <si>
    <t>Договор социального найма жилого помещения №11 от 20.03.2015 (постановление Администрации города от 24.12.2014 №4107)</t>
  </si>
  <si>
    <t>Галактионов Олег Вениаминович</t>
  </si>
  <si>
    <t>73:23:012917:972</t>
  </si>
  <si>
    <t>73:40:50:000 020 944</t>
  </si>
  <si>
    <t>Постановление Администрации города от 29.12.2014 № 4227. Муниципальный контракт от 28.11.2014 № 682-ПП. Свидетельство о государственной регистрации права от 24.12.2014 № 73-73-02/289/2014-220</t>
  </si>
  <si>
    <t>73:23:012917:931</t>
  </si>
  <si>
    <t>73:40:50:000 020 945</t>
  </si>
  <si>
    <t>Постановление Администрации города от 29.12.2014 № 4227. Муниципальный контракт от 28.11.2014 № 682-ПП. Свидетельство о государственной регистрации права от 24.12.2014 № 73-73-02/289/2014-222</t>
  </si>
  <si>
    <t>Договор социального найма жилого помещения №15 от 30.03.2015 (постановление Администрации города от 24.12.2014 №4107)</t>
  </si>
  <si>
    <t>Стремоусова Наталья Александровна</t>
  </si>
  <si>
    <t>73:23:012917:999</t>
  </si>
  <si>
    <t>73:40:50:000 020 947</t>
  </si>
  <si>
    <t>Постановление Администрации города от 29.12.2014 № 4227. Муниципальный контракт от 28.11.2014 № 682-ПП. Свидетельство о государственной регистрации права от 24.12.2014 № 73-73-02/289/2014-226</t>
  </si>
  <si>
    <t>Договор найма №27/01 от 21.06.2016</t>
  </si>
  <si>
    <t>Куликов Павел Сергеевич</t>
  </si>
  <si>
    <t>73:23:012917:515</t>
  </si>
  <si>
    <t>73:40:50:000 014 760</t>
  </si>
  <si>
    <t>Постановление Главы  города от 16.09.2008 №2992,постановление Администрации города от 04.02.2015 № 264, от 31.03.2015 №973</t>
  </si>
  <si>
    <t>Ордер от 26.04.1993 №13698</t>
  </si>
  <si>
    <t>Долгов Владимир Иванович</t>
  </si>
  <si>
    <t>Многоквартирный жилой дом</t>
  </si>
  <si>
    <t>73:23:012908:905</t>
  </si>
  <si>
    <t>73:40:50:1225</t>
  </si>
  <si>
    <t>26а</t>
  </si>
  <si>
    <t>414/1000 доля жилого дома общей площадью 100,5 кв.м.</t>
  </si>
  <si>
    <t>Постановление Администрации города от 20.10.2014 № 3271</t>
  </si>
  <si>
    <t>73:23:012908:925</t>
  </si>
  <si>
    <t>73:40:50:1226</t>
  </si>
  <si>
    <t>Постановление Администрации города от 05.10.2018 № 2195. Свидетельство о государственной регистрации права от 30.08.2018 № 73:23:012908:925-73/033/2018-2, от 31.08.2018 № 73:23:012908:925-73/033/2018-5 от 31.08.2018, от 18.09.2018 № 73:23:012908:925-73/033/2018-9</t>
  </si>
  <si>
    <t>73:23:012917:547</t>
  </si>
  <si>
    <t>73:40:50:000 014 776</t>
  </si>
  <si>
    <t>Постановление Главы  города от 16.09.2008 №2992,Постановление Администрации города от 09.09.2015 №3048</t>
  </si>
  <si>
    <t>Договор социального найма жилого помещения №440 от 20.02.2017 (постановление Администрации города от 20.02.2017 №267)</t>
  </si>
  <si>
    <t>Бычков Анатолий Александрович</t>
  </si>
  <si>
    <t>73:23:012917:540</t>
  </si>
  <si>
    <t>73:40:50:000 014 773</t>
  </si>
  <si>
    <t>73:23:012917:680</t>
  </si>
  <si>
    <t>73:40:50:000 021 193</t>
  </si>
  <si>
    <t>1/2 доля жилого помещения общей площадью 62,16 кв.м.</t>
  </si>
  <si>
    <t>Постановление Администрации города от 09.09.2015 №3048</t>
  </si>
  <si>
    <t>73:23:010101:602</t>
  </si>
  <si>
    <t>73:40:50:000 001 428</t>
  </si>
  <si>
    <t>981 км</t>
  </si>
  <si>
    <t>Постановление Главы города от 22.03.2004 № 571. Собственность №73:23:010101:602-73/033/2019-1 от 08.08.2019</t>
  </si>
  <si>
    <t xml:space="preserve">                                                   </t>
  </si>
  <si>
    <t>73:23:011201:48</t>
  </si>
  <si>
    <t>73:40:50:000 001 430</t>
  </si>
  <si>
    <t>Постановление Главы города от 22.03.2004 № 571</t>
  </si>
  <si>
    <t>73:23:011201:50</t>
  </si>
  <si>
    <t>73:40:50:000 001 434</t>
  </si>
  <si>
    <t>989 км</t>
  </si>
  <si>
    <t>73:40:50:000 001 435</t>
  </si>
  <si>
    <t>73:23:011201:52</t>
  </si>
  <si>
    <t>73:40:50:000 001 437</t>
  </si>
  <si>
    <t>73:23:014401:3</t>
  </si>
  <si>
    <t>73:40:50:000 010 745</t>
  </si>
  <si>
    <t>990 км</t>
  </si>
  <si>
    <t>73:23:013236:85</t>
  </si>
  <si>
    <t>73:40:50:000 017 033</t>
  </si>
  <si>
    <t>III Интернационала</t>
  </si>
  <si>
    <t>Постановление Главы Администрации города от  05.02.2009 №160</t>
  </si>
  <si>
    <t>Договор социального найма жилого помещения №427 от 21.11.2016 (постановление Администрации города от 21.11.2016 №2303)</t>
  </si>
  <si>
    <t>Мерзличенко Любовь Николаевна</t>
  </si>
  <si>
    <t>73:23:013236:84</t>
  </si>
  <si>
    <t>73:40:50:000 017 034</t>
  </si>
  <si>
    <t>73:23:013223:66</t>
  </si>
  <si>
    <t>73:40:50:000 017 037</t>
  </si>
  <si>
    <t>Постановление Главы Администрации города от  05.02.2009 №160. Постановление Администрации города от 27.07.2011 №2811</t>
  </si>
  <si>
    <t xml:space="preserve">Договор коммерческого найма жилого помещения №319 от 05.11.2015 (постановление Администрации города от 05.11.2015 №3642);
</t>
  </si>
  <si>
    <t xml:space="preserve">05.11.2015;
</t>
  </si>
  <si>
    <t xml:space="preserve">04.11.2020;
</t>
  </si>
  <si>
    <t xml:space="preserve">Артамонова Людмила Владимировна;
</t>
  </si>
  <si>
    <t xml:space="preserve">32,8;
</t>
  </si>
  <si>
    <t>коммерческого использования</t>
  </si>
  <si>
    <t>73:23:010706:211</t>
  </si>
  <si>
    <t>73:40:50:000 018 917</t>
  </si>
  <si>
    <t>Постановление Администрации города от 27.07.2011 №2811</t>
  </si>
  <si>
    <t>73:40:50:000 018 844</t>
  </si>
  <si>
    <t>Договор коммерческого найма жилого помещения №113 от 04.07.2014 (постановление Администрации города от 02.07.2014 №2001);</t>
  </si>
  <si>
    <t>Карасева Елена Владимировна</t>
  </si>
  <si>
    <t>73:23:013223:58</t>
  </si>
  <si>
    <t>73:40:50:000 017 021</t>
  </si>
  <si>
    <t xml:space="preserve">III Интернационала </t>
  </si>
  <si>
    <t>Постановление Главы Администрации города от 23.12.2008 №4256</t>
  </si>
  <si>
    <t>Договор социального найма жилого помещения №27 от 23.09.2013 (постановление Администрации города от 20.09.2013 №3068)</t>
  </si>
  <si>
    <t>Махаметзянов Владимир Владимирович</t>
  </si>
  <si>
    <t>73:40:50:000 026 084</t>
  </si>
  <si>
    <t>Постановление Администрации города от 19.07.2019 №1913.</t>
  </si>
  <si>
    <t>73:23:010706:186</t>
  </si>
  <si>
    <t>73:40:50:000 016 134</t>
  </si>
  <si>
    <t>71а</t>
  </si>
  <si>
    <t>515/1000 долей жилого дома общей площадью 81,03 кв.м.</t>
  </si>
  <si>
    <t>Постановление Главы Администрации города от 21.11.2008 №3828</t>
  </si>
  <si>
    <t>73:23:013207:47</t>
  </si>
  <si>
    <t>73:40:50:000 017 039</t>
  </si>
  <si>
    <t>73:40:50:000 017 040</t>
  </si>
  <si>
    <t>73:40:50:000 017 041</t>
  </si>
  <si>
    <t>73:40:50:000 017 042</t>
  </si>
  <si>
    <t>73:40:50:000 017 043</t>
  </si>
  <si>
    <t>73:23:011402:44</t>
  </si>
  <si>
    <t>73:40:50:3791</t>
  </si>
  <si>
    <t>664/1000 долей жилого дома общей площадью 95,28 кв.м.</t>
  </si>
  <si>
    <t>Постановление Главы города от 17.10.2008 №3383</t>
  </si>
  <si>
    <t>73:23:011408:45</t>
  </si>
  <si>
    <t>73:40:50:3793</t>
  </si>
  <si>
    <t>356/1000 долей жилого дома общей площадью 133,80 кв.м.</t>
  </si>
  <si>
    <t>Постановление Главы Администрации города от 18.12.2008 №4226</t>
  </si>
  <si>
    <t>Договор социального найма жилого помещения №759 от 08.10.2019</t>
  </si>
  <si>
    <t>Мухаметова Файруза Насыбулловна</t>
  </si>
  <si>
    <t>73:23:011408:88</t>
  </si>
  <si>
    <t>73:40:50:000 016 187</t>
  </si>
  <si>
    <t>Постановление Главы Администрации города от 03.12.2008 №4009</t>
  </si>
  <si>
    <t>Ордер № 3183 от 25.06.1985</t>
  </si>
  <si>
    <t>Поповская Зоя Филипповна</t>
  </si>
  <si>
    <t>73:40:50:000 006 402</t>
  </si>
  <si>
    <t>Аблова</t>
  </si>
  <si>
    <t>Постановление Главы Администрации города от 03.12.2008 №4009. Постановление Администрации города от 11.11.2013 № 3533</t>
  </si>
  <si>
    <t>Договор социального найма жилого помещения №297 от 17.09.2015 (постановление Администрации города от 17.09.2015 №3144)</t>
  </si>
  <si>
    <t>Марина Елена Николаевна</t>
  </si>
  <si>
    <t>73:23:013224:48</t>
  </si>
  <si>
    <t>73:40:50:3173</t>
  </si>
  <si>
    <t>512/1000 долей жилого дома общей площадью 67,36 кв.м.</t>
  </si>
  <si>
    <t>Договор социального найма жилого помещения №04/25-2010/17-СН от 24.08.2010 (постановление Администрации города от 21.09.2009 №2735)</t>
  </si>
  <si>
    <t>Фролов Николай Викторович</t>
  </si>
  <si>
    <t>73:23:013207:70</t>
  </si>
  <si>
    <t>73:40:50:3175</t>
  </si>
  <si>
    <t>341/1000 долей жилого дома общей площадью 154,38 кв.м.</t>
  </si>
  <si>
    <t>Постановление Главы Администрации города от 18.12.2008 №4226. Постановление Администрации города от 19.07.2010 №2355</t>
  </si>
  <si>
    <t>73:40:50:3178</t>
  </si>
  <si>
    <t>94А</t>
  </si>
  <si>
    <t>Постановление Главы города от 18.05.2005 № 1097</t>
  </si>
  <si>
    <t>73:40:50:3179</t>
  </si>
  <si>
    <t>94Б</t>
  </si>
  <si>
    <t>73:23:011420:81</t>
  </si>
  <si>
    <t>73:40:50:3038</t>
  </si>
  <si>
    <t xml:space="preserve">367/1000 доли от жилого дома общей площадью 91,5 кв.м </t>
  </si>
  <si>
    <t xml:space="preserve">ордер 6583 от 26.12.1989 (кв. 2,3)
</t>
  </si>
  <si>
    <t xml:space="preserve">14.06.1992
</t>
  </si>
  <si>
    <t xml:space="preserve">бессрочно
</t>
  </si>
  <si>
    <t xml:space="preserve">Катиркин Павел Евдокимович
</t>
  </si>
  <si>
    <t xml:space="preserve">23,49
</t>
  </si>
  <si>
    <t>73:40:50:000 006 415</t>
  </si>
  <si>
    <t>Постановление Главы Администрации города от 03.12.2008 №4009, от 12.12.2013 № 3987</t>
  </si>
  <si>
    <t>Договор социального найма жилого помещения №105 от 23.05.2014 (постановление Администрации города от 23.05.2014 №1493)</t>
  </si>
  <si>
    <t>Емелюкова Раиса Дмитриевна</t>
  </si>
  <si>
    <t>73:40:50:000 006 416</t>
  </si>
  <si>
    <t>73:40:50:000 006 418</t>
  </si>
  <si>
    <t>Договор социального найма жилого помещения № 672 от 20.06.2018 (постановление Администрации города от 20.06.2018 №1089)</t>
  </si>
  <si>
    <t>Филиппова Нина Анатольевна</t>
  </si>
  <si>
    <t>73:23:011409:61</t>
  </si>
  <si>
    <t>73:40:50:000 006 419</t>
  </si>
  <si>
    <t>73:40:50:000 011 611</t>
  </si>
  <si>
    <t>Постановление Администрации города от 30.11.2007 №3475</t>
  </si>
  <si>
    <t>Ордер № 14975 от 17.03.1994</t>
  </si>
  <si>
    <t>Маланина Валентина Викторовна</t>
  </si>
  <si>
    <t>73:23:013134:2521</t>
  </si>
  <si>
    <t>73:40:50:000 004 959</t>
  </si>
  <si>
    <t>Постановление Администрации города от 30.11.2007 №3475, Постановление Администрации города от 09.09.2015 №3048</t>
  </si>
  <si>
    <t>Ордер № 9768 от 12.02.1991</t>
  </si>
  <si>
    <t>Потапчева Наталья Аркадьевна</t>
  </si>
  <si>
    <t>73:23:013135:150</t>
  </si>
  <si>
    <t>73:40:50:000 017 191</t>
  </si>
  <si>
    <t>21А</t>
  </si>
  <si>
    <t xml:space="preserve"> Решение Городской Думы от 23.12.2009 №24/325, Постановление Администрации города от 24.12.2009 №3980, от 22.03.2012 № 973, от 10.01.2013 № 10, от 15.05.2013 № 1589, от 17.09.2013 № 2960, от 06.06.2014 № 1715, от 26.06.2015 №1833, Собственность 73-73-02/190/2009-002 28.12.2009</t>
  </si>
  <si>
    <t>Договор социального найма жилого помещения №04/25-2009/7 от 29.12.2009</t>
  </si>
  <si>
    <t>Кулиев Эльбрус Кариб Оглы</t>
  </si>
  <si>
    <t>73:23:013135:151</t>
  </si>
  <si>
    <t>73:40:50:000 017 192</t>
  </si>
  <si>
    <t xml:space="preserve"> Решение Городской Думы от 23.12.2009 №24/325, Постановление Администрации города от 24.12.2009 №3980, от 22.03.2012 № 973, от 10.01.2013 № 10, от 15.05.2013 № 1589, от 17.09.2013 № 2960, от 06.06.2014 № 1715, от 26.06.2015 №1833, Собственность 73-73-02/190/2009-003 28.12.2009</t>
  </si>
  <si>
    <t>Договор социального найма жилого помещения №04/25-2009/72 от 29.12.2009</t>
  </si>
  <si>
    <t>Ратникова Любовь Павловна</t>
  </si>
  <si>
    <t>73:23:013134:1563</t>
  </si>
  <si>
    <t>73:40:50:000 006 454</t>
  </si>
  <si>
    <t xml:space="preserve">Решение Димитровградского городского суда Ульяновской области от 27.02.2009. Определение суда Димитровградского суда Ульяновской области от 10.06.2010. Свидетельство от 06.08.2010 №73-73-02/112/2010-304. Постановление Администрации города от 17.10.2011 №3992, от 29.05.2012 № 1891, от 29.03.2013 № 1060, от 11.07.2013 № 2168, от 17.09.2013 № 2960, от 12.12.2013 № 3987, от 15.12.2014 № 3968,от 25.08.2015 №2888, Собственность 73-73-02/112/2010-304 </t>
  </si>
  <si>
    <t>Договор социального найма жилого помещения  №731 от 15.03.2019</t>
  </si>
  <si>
    <t>Ерофеев Вадим Александрович</t>
  </si>
  <si>
    <t>73:23:013134:2017</t>
  </si>
  <si>
    <t>73:40:50:000 006 690</t>
  </si>
  <si>
    <t>Постановление Администрации города от 30.11.2007 №3475, Постановление Администрации города от 28.11.2016 №2359</t>
  </si>
  <si>
    <t>73:23:012609:731</t>
  </si>
  <si>
    <t>73:40:50:000 006 709</t>
  </si>
  <si>
    <t>Постановление Главы города  № 1097 от 18.05.2005, Постановление Администрации города от 28.11.2016 №2360</t>
  </si>
  <si>
    <t xml:space="preserve">Ордер № 4092 от 15.12.1988 </t>
  </si>
  <si>
    <t>Глухов Иван Петрович</t>
  </si>
  <si>
    <t>73:23:012609:744</t>
  </si>
  <si>
    <t>73:40:50:000 006 710</t>
  </si>
  <si>
    <t>Постановление Главы города  № 1097 от 18.05.2005, Постановление Администрации города от 28.11.2016 №2361</t>
  </si>
  <si>
    <t>73:23:013134:2044</t>
  </si>
  <si>
    <t>73:40:50:000 006 718</t>
  </si>
  <si>
    <t>Ордер № 4073 от 06.12.1988</t>
  </si>
  <si>
    <t>Иширейкина(Мухлинская) Галина Ильинична</t>
  </si>
  <si>
    <t>73:23:012609:277</t>
  </si>
  <si>
    <t>73:40:50:000 004 751</t>
  </si>
  <si>
    <t>Ордер № 18489 от 08.01.1998</t>
  </si>
  <si>
    <t>Платонов Николай Николаевич</t>
  </si>
  <si>
    <t>73:40:50:000 004 766</t>
  </si>
  <si>
    <t>Ордер № 4498 от 18.01.1989</t>
  </si>
  <si>
    <t>Парская Надежда Павловна</t>
  </si>
  <si>
    <t>73:23:012609:305</t>
  </si>
  <si>
    <t>73:40:50:000 004 755</t>
  </si>
  <si>
    <t>Ордер № 4202 от 05.01.1989</t>
  </si>
  <si>
    <t>Морев Сергей В</t>
  </si>
  <si>
    <t>73:40:50:000 004 834</t>
  </si>
  <si>
    <t>Ордер №  4466 от 03.01.1989</t>
  </si>
  <si>
    <t>Борисова Татьяна Сергеевна</t>
  </si>
  <si>
    <t>73:23:012609:377</t>
  </si>
  <si>
    <t>73:40:50:000 004 808</t>
  </si>
  <si>
    <t xml:space="preserve">589/1000 доли от общей площади 50 кв.м </t>
  </si>
  <si>
    <t>Постановление Администрации города от 30.11.2007 №3475. Собственность 73:23:012609:377-73/033/2019-1 от 30.04.2019</t>
  </si>
  <si>
    <t>Ордер №4472 от 03.01.1989</t>
  </si>
  <si>
    <t>Лисин Юрий Анатольевич</t>
  </si>
  <si>
    <t>73:23:013134:1143</t>
  </si>
  <si>
    <t>73:40:50:000 003 959</t>
  </si>
  <si>
    <t>Договор социального найма жилого помещения №752 от 17.10.2019</t>
  </si>
  <si>
    <t>Немцева Зинаида Ивановна</t>
  </si>
  <si>
    <t>73:23:013134:1150</t>
  </si>
  <si>
    <t>73:40:50:000 004 058</t>
  </si>
  <si>
    <t>Ордер №  4445 от 17.07.1989</t>
  </si>
  <si>
    <t>Борисова Нина Петровна</t>
  </si>
  <si>
    <t>73:23:013134:1172</t>
  </si>
  <si>
    <t>73:40:50:000 004 116</t>
  </si>
  <si>
    <t>Ордер №  5952 от 17.07.1989</t>
  </si>
  <si>
    <t>Трошенькина Татьяна Михайловна</t>
  </si>
  <si>
    <t>73:23:013134:1650</t>
  </si>
  <si>
    <t>73:40:50:000 004 029</t>
  </si>
  <si>
    <t>Договор социального найма жилого помещения №771 от 23.12.2019</t>
  </si>
  <si>
    <t>Елизарова Светлана Изотовна</t>
  </si>
  <si>
    <t>73:23:013134:1668</t>
  </si>
  <si>
    <t>73:40:50:000 004 048</t>
  </si>
  <si>
    <t>Ордер №  535 от 20.05.1987</t>
  </si>
  <si>
    <t>Каляева Наталия Александровна</t>
  </si>
  <si>
    <t>73:23:013134:1918</t>
  </si>
  <si>
    <t>73:40:50:000 006 366</t>
  </si>
  <si>
    <t>Постановление Администрации города от 30.11.2007 №3475, от 26.02.2013 № 614</t>
  </si>
  <si>
    <t>73:23:013134:1924</t>
  </si>
  <si>
    <t>73:40:50:000 006 372</t>
  </si>
  <si>
    <t>73:23:013134:235</t>
  </si>
  <si>
    <t>73:40:50:000 008 575</t>
  </si>
  <si>
    <t>1/3 доля от общей площади 64,60 кв.м.</t>
  </si>
  <si>
    <t>Постановление Администрации города от 10.04.2012 № 1207, от 10.04.2012 № 1207, от 31.08.2012 № 3122, от 15.05.2013 № 1589, от 28.05.2013 № 1751, от 12.12.2013 № 3987,от 23.10.2015 № 3524</t>
  </si>
  <si>
    <t>73:40:50:000 011 655</t>
  </si>
  <si>
    <t>Постановление Администрации города от 30.11.2007 №3475, от 10.04.2012 № 1207, от 31.08.2012 № 3122, от 15.05.2013 № 1589, от 28.05.2013 № 1751, от 12.12.2013 № 3987,т 23.10.2015 № 3524</t>
  </si>
  <si>
    <t>73:23:014002:1292</t>
  </si>
  <si>
    <t>73:40:50:000 011 658</t>
  </si>
  <si>
    <t>Постановление Администрации города от 30.11.2007 №3475. Постановление Администрации города от 17.10.2011 №3992</t>
  </si>
  <si>
    <t xml:space="preserve">Ордер № 2230 от  05.03.1988    </t>
  </si>
  <si>
    <t>Смольникова Тамара Дмитриевна</t>
  </si>
  <si>
    <t>73:23:013134:1475</t>
  </si>
  <si>
    <t>73:40:50:000 016 894</t>
  </si>
  <si>
    <t>Постановление Администрации города от 17.10.2011 №3992, от 11.07.2013 № 2168, от 12.12.2013 № 3987</t>
  </si>
  <si>
    <t>Ордер № 8707 от 27.09.1991</t>
  </si>
  <si>
    <t>Давыдов Степан Филиппович</t>
  </si>
  <si>
    <t>73:23:013134:1462</t>
  </si>
  <si>
    <t>73:40:50:000 011 666</t>
  </si>
  <si>
    <t>Постановление Администрации города от 30.11.2007 №3475, от 17.10.2011 №3992, от 11.07.2013 № 2168, от 12.12.2013 № 3987</t>
  </si>
  <si>
    <t>Ордер № 1665 от 09.10.1987</t>
  </si>
  <si>
    <t>Чуйков Александр Исакович</t>
  </si>
  <si>
    <t>73:23:014002:1130</t>
  </si>
  <si>
    <t>73:40:50:000 011 674</t>
  </si>
  <si>
    <t>Ордер №1484 от  18.09.1987</t>
  </si>
  <si>
    <t>Паршин Александр Алексеевич</t>
  </si>
  <si>
    <t>73:23:013134:1732</t>
  </si>
  <si>
    <t>73:40:50:000 011 676</t>
  </si>
  <si>
    <t>73:23:013134:1769</t>
  </si>
  <si>
    <t>73:40:50:000 011 680</t>
  </si>
  <si>
    <t>Ордер № 984 от 14.07.1987</t>
  </si>
  <si>
    <t>Шепелева Галина Александровна</t>
  </si>
  <si>
    <t>73:40:50:000 011 702</t>
  </si>
  <si>
    <t>73:23:014002:2080</t>
  </si>
  <si>
    <t>73:40:50:000 011 698</t>
  </si>
  <si>
    <t>Постановление Администрации города от 30.12.2019 №3509. Собственность №73:23:014002:2082-73/033/2019-3 от 17.11.2019</t>
  </si>
  <si>
    <t>73:40:50:000 011 704</t>
  </si>
  <si>
    <t>73:23:012609:167</t>
  </si>
  <si>
    <t>73:40:50:000 011 707</t>
  </si>
  <si>
    <t>Ордер №20973 от  20.05.2004</t>
  </si>
  <si>
    <t>Присадин Игорь Юрьевич</t>
  </si>
  <si>
    <t>73:23:013133:1640</t>
  </si>
  <si>
    <t>73:40:50:000 021 065</t>
  </si>
  <si>
    <t>Постановление Администрации города от 19.06.2014 № 1829, от 10.03.2015 № 727. Свидетельство о государственной регистрации права от 19.03.2015 № 73-73/002-73/002/053/2015-38/1, Собственность 73-73/002-73/002/053/2015-38/1 19.03.2015</t>
  </si>
  <si>
    <t>Договор найма жилого помещения маневренного фонда от 16.05.2019 №6</t>
  </si>
  <si>
    <t>Любушкина Наталья Геннадьевна</t>
  </si>
  <si>
    <t>маневренный фонд</t>
  </si>
  <si>
    <t>73:23:013133:1623</t>
  </si>
  <si>
    <t>73:40:50:000 021 068</t>
  </si>
  <si>
    <t>Постановление Администрации города от 19.06.2014 № 1829, от 10.03.2015 № 727. Свидетельство о государственной регистрации права от 19.03.2015 № 73-73/002-73/002/053/2015-43/1, Собственность 73-73/002-73/002/053/2015-43/1 19.03.2015</t>
  </si>
  <si>
    <t>73:23:013133:1614</t>
  </si>
  <si>
    <t>73:40:50:000 021 077</t>
  </si>
  <si>
    <t>Постановление Администрации города от 19.06.2014 № 1829, от 10.03.2015 № 727. Свидетельство о государственной регистрации права от 19.03.2015 № 73-73/002-73/002/053/2015-53/1, Собственность 73-73/002-73/002/053/2015-53/1 19.03.2015</t>
  </si>
  <si>
    <t>73:23:013133:1628</t>
  </si>
  <si>
    <t>73:40:50:000 021 081</t>
  </si>
  <si>
    <t>Постановление Администрации города от 19.06.2014 № 1829, от 10.03.2015 № 727. Свидетельство о государственной регистрации права от 19.03.2015 № 73-73/002-73/002/053/2015-57/1, Собственность 73-73/002-73/002/053/2015-57/1 19.03.2015</t>
  </si>
  <si>
    <t>73:23:013133:1627</t>
  </si>
  <si>
    <t>73:40:50:000 021 083</t>
  </si>
  <si>
    <t>Постановление Администрации города от 19.06.2014 № 1829, от 10.03.2015 № 727. Свидетельство о государственной регистрации права от 19.03.2015 № 73-73/002-73/002/053/2015-59/1, Собственность 73-73/002-73/002/053/2015-59/1 19.03.2015</t>
  </si>
  <si>
    <t>73:23:013133:1616</t>
  </si>
  <si>
    <t>73:40:50:000 021 087</t>
  </si>
  <si>
    <t>Постановление Администрации города от 19.06.2014 № 1829, от 10.03.2015 № 727. Свидетельство о государственной регистрации права от 19.03.2015 № 73-73/002-73/002/053/2015-63/1, Собственность 73-73/002-73/002/053/2015-63/1 19.03.2015</t>
  </si>
  <si>
    <t>73:23:013133:1638</t>
  </si>
  <si>
    <t>73:40:50:000 021 090</t>
  </si>
  <si>
    <t>Постановление Администрации города от 19.06.2014 № 1829, от 10.03.2015 № 727. Свидетельство о государственной регистрации права от 19.03.2015 № 73-73/002-73/002/053/2015-65/1, Собственность 73-73/002-73/002/053/2015-65/1 19.03.2015</t>
  </si>
  <si>
    <t>73:23:013020:796</t>
  </si>
  <si>
    <t>73:40:50:000 010 750</t>
  </si>
  <si>
    <t>62/1000 от общей площади 274,33 кв.м.</t>
  </si>
  <si>
    <t>Постановление Администрации города от 27.07.2011 №2809, от 31.08.2012 № 3122, от 17.09.2013 № 2960, от 15.12.2014 № 3968, Долевая собственность 62/1000 №73-73-02/010/2007-309 от 17.07.2007</t>
  </si>
  <si>
    <t>73:23:013020:809</t>
  </si>
  <si>
    <t>73:40:50:000 010 954</t>
  </si>
  <si>
    <t>90/1000 от общей площади 273,2 кв.м.</t>
  </si>
  <si>
    <t>Постановление Администрации города от 27.07.2011 №2809, от 31.08.2012 № 3122, от 17.09.2013 № 2960, от 15.12.2014 № 3968, Долевая собственность 90/1000 №73-73-02/010/2007-308 от 18.07.2007</t>
  </si>
  <si>
    <t>Договор социального найма жилого помещения №04/25-2012/53-СН от 27.12.2012 (постановление Администрации города от 29.11.2012 №4159)</t>
  </si>
  <si>
    <t>Слонь Ирина Владимировна</t>
  </si>
  <si>
    <t>73:23:013020:810</t>
  </si>
  <si>
    <t>73:40:50:000 010 816</t>
  </si>
  <si>
    <t>139/1000 от общей площади 273,75 кв.м.</t>
  </si>
  <si>
    <t>Постановление Администрации города от 27.07.2011 №2809, от 31.08.2012 № 3122, от 17.09.2013 № 2960, от 15.12.2014 № 3968, Долевая собственность 139/1000 №73-73/002-73/002/130/2015-491/3 от 23.12.2015</t>
  </si>
  <si>
    <r>
      <t xml:space="preserve">Договор социального найма жилого помещения №256 от 02.04.2015 (постановление Администрации города от 02.04.2015 №986);
</t>
    </r>
    <r>
      <rPr>
        <i/>
        <sz val="10"/>
        <rFont val="Times New Roman"/>
        <family val="1"/>
        <charset val="204"/>
      </rPr>
      <t>Договор социального найма жилого помещения №460 от 27.03.2017 (постановление Администрации города от 24.03.2017 №469)</t>
    </r>
  </si>
  <si>
    <r>
      <t xml:space="preserve">02.04.2015;
</t>
    </r>
    <r>
      <rPr>
        <i/>
        <sz val="10"/>
        <rFont val="Times New Roman"/>
        <family val="1"/>
        <charset val="204"/>
      </rPr>
      <t>27.03.2017</t>
    </r>
  </si>
  <si>
    <r>
      <t xml:space="preserve">бессрочно;
</t>
    </r>
    <r>
      <rPr>
        <i/>
        <sz val="10"/>
        <rFont val="Times New Roman"/>
        <family val="1"/>
        <charset val="204"/>
      </rPr>
      <t>бессрочно</t>
    </r>
  </si>
  <si>
    <r>
      <t xml:space="preserve">Бойкова Ольга Николаевна;
</t>
    </r>
    <r>
      <rPr>
        <i/>
        <sz val="10"/>
        <rFont val="Times New Roman"/>
        <family val="1"/>
        <charset val="204"/>
      </rPr>
      <t xml:space="preserve">Сорокина Татьяна Викторовна </t>
    </r>
  </si>
  <si>
    <t>17,72;
18,09</t>
  </si>
  <si>
    <t>73:23:013020:791</t>
  </si>
  <si>
    <t>73:40:50:000 018 918</t>
  </si>
  <si>
    <t>118/1000 от общей площади 226,9 кв.м.</t>
  </si>
  <si>
    <t>Постановление Администрации города от 27.07.2011 №2809, от 31.08.2012 № 3122, от 17.09.2013 № 2960, от 15.12.2014 № 3968, Долевая собственность 239/1000 №73-73-02/010/2007-295 от 04.07.2007, Долевая собственность 118/1000 №73:23:013020:791-73/002/2017-3 от 10.08.2017</t>
  </si>
  <si>
    <t>Договор социального найма жилого помещения №475 от 23.06.2017 (постановление Администрации города от 23.06.2017 №1128);</t>
  </si>
  <si>
    <t xml:space="preserve">Билючева Татьяна Александровна </t>
  </si>
  <si>
    <t>73:23:013020:815</t>
  </si>
  <si>
    <t>73:40:50:000 018 919</t>
  </si>
  <si>
    <t>154/1000 от общей площади 274,3 кв.м.</t>
  </si>
  <si>
    <t>Постановление Администрации города от 27.07.2011 №2809, от 31.08.2012 № 3122, от 17.09.2013 № 2960, от 15.12.2014 № 3968, Долевая собственность 154/1000 №73-73-02/010/2007-307 от 12.07.2007</t>
  </si>
  <si>
    <t>Свободный жилищный фонд (17,22 кв.м.)</t>
  </si>
  <si>
    <t>73:23:013020:784</t>
  </si>
  <si>
    <t>73:40:50:000 012 143</t>
  </si>
  <si>
    <t>64/1000 от общей площади 273,6 кв.м.</t>
  </si>
  <si>
    <t xml:space="preserve">Постановление Администрации города от 27.07.2011 №2809, от 31.08.2012 № 3122, от 17.09.2013 № 2960, от 15.12.2014 № 3968, Долевая собственность 64/1000 №73-73-02/010/2007-137 </t>
  </si>
  <si>
    <r>
      <t xml:space="preserve">Договор социального найма жилого помещения №203 от 22.01.2015 (постановление Администрации города от 22.01.2015 №115);
</t>
    </r>
    <r>
      <rPr>
        <i/>
        <sz val="10"/>
        <rFont val="Times New Roman"/>
        <family val="1"/>
        <charset val="204"/>
      </rPr>
      <t>Договор социального найма жилого помещения №420 от 31.10.2016 (постановление Администрации города от 31.10.2016 №2144);</t>
    </r>
  </si>
  <si>
    <r>
      <t xml:space="preserve">22.01.2015
</t>
    </r>
    <r>
      <rPr>
        <i/>
        <sz val="10"/>
        <rFont val="Times New Roman"/>
        <family val="1"/>
        <charset val="204"/>
      </rPr>
      <t>31.10.2016</t>
    </r>
  </si>
  <si>
    <r>
      <t xml:space="preserve">бессрочно
</t>
    </r>
    <r>
      <rPr>
        <i/>
        <sz val="10"/>
        <rFont val="Times New Roman"/>
        <family val="1"/>
        <charset val="204"/>
      </rPr>
      <t>бессрочно</t>
    </r>
  </si>
  <si>
    <r>
      <t xml:space="preserve">Ахтямова Нина Петровна;
</t>
    </r>
    <r>
      <rPr>
        <i/>
        <sz val="10"/>
        <rFont val="Times New Roman"/>
        <family val="1"/>
        <charset val="204"/>
      </rPr>
      <t>Буханова Надежда Николаевна</t>
    </r>
  </si>
  <si>
    <r>
      <t xml:space="preserve">46,24;
</t>
    </r>
    <r>
      <rPr>
        <i/>
        <sz val="10"/>
        <rFont val="Times New Roman"/>
        <family val="1"/>
        <charset val="204"/>
      </rPr>
      <t>63,71</t>
    </r>
  </si>
  <si>
    <t>73:23:013020:799</t>
  </si>
  <si>
    <t>73:40:50:000 010 943</t>
  </si>
  <si>
    <t>181/1000 от общей площади 273,5 кв.м.</t>
  </si>
  <si>
    <t>Постановление Администрации города от 27.07.2011 №2809, от 31.08.2012 № 3122, от 17.09.2013 № 2960, от 15.12.2014 № 3968, Долевая собственность 181/1000 №73-73-02/010/2007-454  от 16.08.2007</t>
  </si>
  <si>
    <t>73:23:013020:800</t>
  </si>
  <si>
    <t>73:40:50:000 011 588</t>
  </si>
  <si>
    <t xml:space="preserve">Свидетельство о государственной регистрации права от 09.01.2008 №73-73-02/131/2007-065, постановление Администрации города от 31.08.2012 № 3122, от 17.09.2013 № 2960, от 15.12.2014 № 3968, Собственность 73-73-02/131/2007-065 </t>
  </si>
  <si>
    <t>73:23:014002:978</t>
  </si>
  <si>
    <t>73:40:50:000 024 478</t>
  </si>
  <si>
    <t>Постановление Админитсрации города от 16.03.2018 №433, сосбтвеннность от 07.03.2006 №73-73-02/023/2006-88</t>
  </si>
  <si>
    <t>Договор найма служебного жилого помещения №04-25-2006/01-сл от 16.05.2006 (постановление от 10.04.2006 №08-15/128)</t>
  </si>
  <si>
    <t>на период работы в МУЗ "Детская городская больница"</t>
  </si>
  <si>
    <t>Рахманина Антонина Васильевна</t>
  </si>
  <si>
    <t>73:23:014002:1478</t>
  </si>
  <si>
    <t>73:40:50:000 011 740</t>
  </si>
  <si>
    <t>Ордер 179670 от 30.12.1985</t>
  </si>
  <si>
    <t>Ахметзянов Амерзан Рифгадьевич</t>
  </si>
  <si>
    <t>73:23:014002:556</t>
  </si>
  <si>
    <t>73:40:50:000 006 023</t>
  </si>
  <si>
    <t>Ордер №1060 от 18.10.1984</t>
  </si>
  <si>
    <t>Елышкина Зоя Николаевна</t>
  </si>
  <si>
    <t>73:23:012609:1145</t>
  </si>
  <si>
    <t>73:40:50:000 011 750</t>
  </si>
  <si>
    <t>Постановление Администрации города от 30.11.2007 №3475, от 29.03.2013 № 1060, от 11.07.2013 № 2168, от 26.12.2013 № 4225, от 31.03.2015 №973</t>
  </si>
  <si>
    <t>73:40:50:000 011 760</t>
  </si>
  <si>
    <t>Постановление Администрации города от 30.11.2007 №3475, от 02.02.2012 №343, от 29.03.2013 № 1060, от 11.04.2014 № 1040, от 26.09.2014 № 2963</t>
  </si>
  <si>
    <t>Договор социального найма жилого помещения №459 от 27.03.2017 (постановление Администрации города от 24.03.2017 №469)</t>
  </si>
  <si>
    <t>Вагизов Рашид Асхатович</t>
  </si>
  <si>
    <t>73:23:014002:684</t>
  </si>
  <si>
    <t>73:40:50:000 019 127</t>
  </si>
  <si>
    <t>Постановление Администрации города от 02.02.2012 №343, от 29.03.2013 № 1060, от 11.04.2014 № 1040, от 26.09.2014 № 2963</t>
  </si>
  <si>
    <t>Ордер 13340 от 04.05.1983</t>
  </si>
  <si>
    <t>Владимиркина Мария Федоровна</t>
  </si>
  <si>
    <t>73:40:50:000 011 767</t>
  </si>
  <si>
    <t>Ордер 13226 от 19.04.1983</t>
  </si>
  <si>
    <t>Ладзина Тамара Николаевна</t>
  </si>
  <si>
    <t>73:40:50:000 011 762</t>
  </si>
  <si>
    <t>Ордер 3131 от 30.05.1985</t>
  </si>
  <si>
    <t>Аряпова Любовь Васильевна</t>
  </si>
  <si>
    <t>73:23:011605:1319</t>
  </si>
  <si>
    <t>73:40:50:000 021 674</t>
  </si>
  <si>
    <t>Алтайская</t>
  </si>
  <si>
    <t xml:space="preserve">Муниципальный контракт от 14.10.2016 №0368300026316000476-0052623-01, Постановление Администрации города от 10.03.2017 №371,Сосьтвенность № 73:23:011605:1319-73/002/2017-1  от 16.01.2017  </t>
  </si>
  <si>
    <t>Договор социального  найма жилого помещения №14 от  14.03.2017 (постановление от 20.02.2017 №266, 17.02.2017 №5)</t>
  </si>
  <si>
    <t>Бакбардин Сергей Васильевич</t>
  </si>
  <si>
    <t>73:23:011605:1422</t>
  </si>
  <si>
    <t>73:40:50:000 021 671</t>
  </si>
  <si>
    <t>Муниципальный контракт от 14.10.2016 №0368300026316000476-0052623-01, Постановление Администрации города от 10.03.2017 №371, Собственность № 73:23:011605:1422-73/002/2017-1  от 16.01.2017</t>
  </si>
  <si>
    <t>Договор социального найма жилого помещения №13 от  14.03.2017 (постановление от 20.02.2017 №266, от 17.02.2017 №5)</t>
  </si>
  <si>
    <t>Насибуллин Гакиль Сингатович</t>
  </si>
  <si>
    <t>73:40:50:000 011 401</t>
  </si>
  <si>
    <t>Постановление Администрации города от 21.11.2007 №3334, от 02.02.2012 № 338, от 17.09.2013 № 2960, от 12.12.2013 № 3987, от 06.06.2014 № 1715,от 31.03.2015 №973</t>
  </si>
  <si>
    <t>Ордер 18405 от 11.02.1986</t>
  </si>
  <si>
    <t xml:space="preserve">Соболева Наталья Николаевна
</t>
  </si>
  <si>
    <t>73:40:50:000 011 404</t>
  </si>
  <si>
    <t>Постановление Администрации города от 21.11.2007 №3334, от 18.01.2012 №144, от 11.07.2013 № 2168, от 17.09.2013 № 2960, от 26.12.2013 № 4225</t>
  </si>
  <si>
    <t>Договор социального найма жилого помещения №420 от 31.10.2016 (постановление Администрации города от 31.10.2016 №2144)</t>
  </si>
  <si>
    <t>Буханова Надежда Николаевна</t>
  </si>
  <si>
    <t>73:23:011601:645</t>
  </si>
  <si>
    <t>73:40:50:000 019 107</t>
  </si>
  <si>
    <t>Постановление Администрации города от 18.01.2012 №144, от 11.07.2013 № 2168, от 17.09.2013 № 2960, от 26.12.2013 № 4225</t>
  </si>
  <si>
    <t>Ордер 18374 от 06.02.1986</t>
  </si>
  <si>
    <t xml:space="preserve">Ерхова Людмила Юрьевна
</t>
  </si>
  <si>
    <t>73:40:50:000 017 953</t>
  </si>
  <si>
    <t xml:space="preserve"> 12/12, 13</t>
  </si>
  <si>
    <t>Постановление Администрации города от 02.08.2010 №2548, от 17.10.2011 №3988, от 22.03.2012 № 973, от 29.05.2012 № 1891, от 31.08.2012 № 3122, от 09.11.2012 № 3936, от 15.05.2013 № 1589, от 11.07.2013 № 2168, от 17.09.2013 № 2960, от 12.12.2013 № 3987, от 06.06.2014 № 1715, от 26.09.2014 № 2963, от 15.12.2014 № 3968, от 25.12.2014 № 4178</t>
  </si>
  <si>
    <t>73:40:50:000 017 954</t>
  </si>
  <si>
    <t>13/5, 7</t>
  </si>
  <si>
    <t>73:40:50:000 017 956</t>
  </si>
  <si>
    <t>13/20</t>
  </si>
  <si>
    <t>73:23:011604:2370</t>
  </si>
  <si>
    <t>73:40:50:000 017 965</t>
  </si>
  <si>
    <t>22/11, 13</t>
  </si>
  <si>
    <t>481/1000 доля от общей площади 35,07 кв.м.</t>
  </si>
  <si>
    <t xml:space="preserve">Постановление Администрации города от 02.08.2010 №2548, от 17.10.2011 №3988, от 22.03.2012 № 973, от 29.05.2012 № 1891, от 31.08.2012 № 3122, от 09.11.2012 № 3936, от 15.05.2013 № 1589, от 11.07.2013 № 2168, от 17.09.2013 № 2960, от 12.12.2013 № 3987, от 06.06.2014 № 1715, от 26.09.2014 № 2963, от 15.12.2014 № 3968, от 25.12.2014 № 4178, Долевая собственность 481/1000 №73-73-02/100/2005-450 </t>
  </si>
  <si>
    <t>73:23:011604:2383</t>
  </si>
  <si>
    <t>73:40:50:000 017 966</t>
  </si>
  <si>
    <t>24/6, 7</t>
  </si>
  <si>
    <t>504/1000 доли от общей площади 35,33 кв.м.</t>
  </si>
  <si>
    <t xml:space="preserve">Постановление Администрации города от 02.08.2010 №2548, от 17.10.2011 №3988, от 22.03.2012 № 973, от 29.05.2012 № 1891, от 31.08.2012 № 3122, от 09.11.2012 № 3936, от 15.05.2013 № 1589, от 11.07.2013 № 2168, от 17.09.2013 № 2960, от 12.12.2013 № 3987, от 06.06.2014 № 1715, от 26.09.2014 № 2963, от 15.12.2014 № 3968, от 25.12.2014 № 4178, Долевая собственность 504/1000 №73-73-02/006/2006-398 </t>
  </si>
  <si>
    <t>73:40:50:000 017 967</t>
  </si>
  <si>
    <t>24/12</t>
  </si>
  <si>
    <t>73:40:50:000 017 973</t>
  </si>
  <si>
    <t>30/20</t>
  </si>
  <si>
    <t>73:40:50:000 017 981</t>
  </si>
  <si>
    <t>34/20</t>
  </si>
  <si>
    <t>73:23:011604:2367</t>
  </si>
  <si>
    <t>73:40:50:000 017 950</t>
  </si>
  <si>
    <t>47/12, 13</t>
  </si>
  <si>
    <t xml:space="preserve">Постановление Администрации города от 02.08.2010 №2548, от 17.10.2011 №3988, от 22.03.2012 № 973, от 29.05.2012 № 1891, от 31.08.2012 № 3122, от 09.11.2012 № 3936, от 15.05.2013 № 1589, от 11.07.2013 № 2168, от 17.09.2013 № 2960, от 12.12.2013 № 3987, от 06.06.2014 № 1715, от 26.09.2014 № 2963, от 15.12.2014 № 3968, от 25.12.2014 № 4178, Собственность 73-73-02/034/2013-006 от 12.03.2013 </t>
  </si>
  <si>
    <t xml:space="preserve">Договор социального найма жилого помещения № 721 от 18.01.2019 </t>
  </si>
  <si>
    <t>Шорникова Мария Бяйтулловна</t>
  </si>
  <si>
    <t>73:23:011604:2460</t>
  </si>
  <si>
    <t>73:40:50:000 017 957</t>
  </si>
  <si>
    <t>51/6,7</t>
  </si>
  <si>
    <t>501/1000 доля от общей площади 35,79 кв.м</t>
  </si>
  <si>
    <t>Постановление Администрации города от 02.08.2010 №2548, Долевая собственность 501/1000 №73-73-02/022/2005-89 от 17.03.2005</t>
  </si>
  <si>
    <t>Договор социального найма жилого помещения № 687 от 12.10.2018 (постановление Администрации города от 28.09.2018 №2118)</t>
  </si>
  <si>
    <t>Сафиуллов Растам Закиевич</t>
  </si>
  <si>
    <t>73:23:011604:2643</t>
  </si>
  <si>
    <t>73:40:50:000 017 964</t>
  </si>
  <si>
    <t>58/11, 13</t>
  </si>
  <si>
    <t>Артамонова Танзиля Вазыховна</t>
  </si>
  <si>
    <t>73:40:50:000 017 974</t>
  </si>
  <si>
    <t>66/7, 8</t>
  </si>
  <si>
    <t>73:40:50:000 017 976</t>
  </si>
  <si>
    <t>69/7, 8</t>
  </si>
  <si>
    <t>73:40:50:000 017 983</t>
  </si>
  <si>
    <t>71/4, 7</t>
  </si>
  <si>
    <t>Договор социального найма жилого помещения №463от 07.04.2017 (постановление Администрации города от 06.04.2017 №572)</t>
  </si>
  <si>
    <t>Комарова Екатерина Сергеевна</t>
  </si>
  <si>
    <t>73:23:011101:60</t>
  </si>
  <si>
    <t>73:40:50:000 001 067</t>
  </si>
  <si>
    <t>Ангарская</t>
  </si>
  <si>
    <t>484/1000 долей жилого дома общей площадью 102,3 кв.м.</t>
  </si>
  <si>
    <t>Постановление Администрации города от 01.03.2010 №570, от 26.12.2017 №2485</t>
  </si>
  <si>
    <t>73:23:011101:105</t>
  </si>
  <si>
    <t>73:40:50:3</t>
  </si>
  <si>
    <t>1/2 доли жилого дома общей площадью 125,26 кв.м.</t>
  </si>
  <si>
    <t>73:23:011101:108</t>
  </si>
  <si>
    <t>73:40:50:5</t>
  </si>
  <si>
    <t>3/4 долей жилого дома общей площадью 125,01 кв.м.</t>
  </si>
  <si>
    <t>73:40:50:3212</t>
  </si>
  <si>
    <t>Баданова</t>
  </si>
  <si>
    <t>Договор социального найма жилого помещения №95 от 07.05.2014 (постановление Администрации города от 07.05.2014 №1362)</t>
  </si>
  <si>
    <t xml:space="preserve">07.05.2014
</t>
  </si>
  <si>
    <t xml:space="preserve">бессрочно
</t>
  </si>
  <si>
    <t>Ильдутова Татьяна Михайловна</t>
  </si>
  <si>
    <t>73:40:50:3214</t>
  </si>
  <si>
    <t>73:23:013230:135</t>
  </si>
  <si>
    <t>73:40:50:000 011 472</t>
  </si>
  <si>
    <t>79а</t>
  </si>
  <si>
    <t>Постановление Администрации города от 21.11.2007 №3335. Постановление Администрации города от 18.11.2011 №4408, от 22.03.2012 № 973, от 12.12.2013 № 3987</t>
  </si>
  <si>
    <t>73:40:50:000 011 473</t>
  </si>
  <si>
    <t>Постановление Администрации города от 21.11.2007 №3335. Постановление Администрации города от 16.02.2011 №504</t>
  </si>
  <si>
    <t>73:40:50:000 010 495</t>
  </si>
  <si>
    <t>Распоряжение Главы города от 29.01.2007 № 222</t>
  </si>
  <si>
    <t>73:23:013319:52</t>
  </si>
  <si>
    <t>73:40:50:3270</t>
  </si>
  <si>
    <t>Базарная</t>
  </si>
  <si>
    <t>1/4 доли жилого дома общей площадью 25,4 кв.м</t>
  </si>
  <si>
    <t>Решение Димитровгрдского городского суда Ульяновской области от 11.04.2016 №2-922/2016, Долевая собственность 1/4 №73-73/002-73/002/029/2016-846/1 30.09.2016, Постановление Администрации города от 16.12.2016 №2517</t>
  </si>
  <si>
    <t>73:40:50:000 011 379</t>
  </si>
  <si>
    <t>Постановление Администрации города от 21.11.2007 №3334, от 02.04.2012 № 1092</t>
  </si>
  <si>
    <t xml:space="preserve">
</t>
  </si>
  <si>
    <t>73:23:014008:1012</t>
  </si>
  <si>
    <t>73:40:50:1369</t>
  </si>
  <si>
    <t>Баумана</t>
  </si>
  <si>
    <t>Постановление Главы города от 22.07.2008 №2255, от 24.10.2017 №1980. Собственность № 73:23:014008:1012-73/033/2018-13 от 19.12.2018</t>
  </si>
  <si>
    <t>73:23:011105:108</t>
  </si>
  <si>
    <t>73:40:50:41</t>
  </si>
  <si>
    <t>Березовая</t>
  </si>
  <si>
    <t>326/1000 долей жилого дома общей площадью 130,88 кв.м.</t>
  </si>
  <si>
    <t>Ордер 18635 от  10.02.1998</t>
  </si>
  <si>
    <t>Чудинова Галина Леонидовна</t>
  </si>
  <si>
    <t>73:40:50:3340</t>
  </si>
  <si>
    <t>Больничная</t>
  </si>
  <si>
    <t>73:40:50:000 011 380</t>
  </si>
  <si>
    <t>Постановление Администрации города от 21.11.2007 №3334</t>
  </si>
  <si>
    <t>73:23:010211:1095</t>
  </si>
  <si>
    <t>73:40:50:000 021 575</t>
  </si>
  <si>
    <t>Братская</t>
  </si>
  <si>
    <t>Постановление Администрации города от 20.04.2004 №885</t>
  </si>
  <si>
    <t>Ордер 18318 от 11.09.1997</t>
  </si>
  <si>
    <t>Белоусов Владимир Петрович</t>
  </si>
  <si>
    <t>73:40:50:000 011 047</t>
  </si>
  <si>
    <t>Постановление Администрации города от 08.11.2007 №3183</t>
  </si>
  <si>
    <t>73:40:50:000 017 059</t>
  </si>
  <si>
    <t>Постановление Администрации города от 03.12.2008 №4006</t>
  </si>
  <si>
    <t>73:23:010211:184</t>
  </si>
  <si>
    <t>73:40:50:000 011 053</t>
  </si>
  <si>
    <t>73:23:010208:188</t>
  </si>
  <si>
    <t>73:40:50:000 006 758</t>
  </si>
  <si>
    <t>Постановление Администрации города от 08.11.2007 №3183, от 13.12.2012 № 4329, от 11.07.2013 № 2168, от 12.12.2013 № 3987,Постановление Администрации города от 24.07.2015 №2547</t>
  </si>
  <si>
    <t>73:23:010208:291</t>
  </si>
  <si>
    <t>73:40:50:000 006 799</t>
  </si>
  <si>
    <t>73:23:010208:223</t>
  </si>
  <si>
    <t>73:40:50:000 019 605</t>
  </si>
  <si>
    <t>Постановление Администрации города от 13.12.2012 № 4329</t>
  </si>
  <si>
    <t>Договор найма жилого помещения  №10916 от 16.10.1991</t>
  </si>
  <si>
    <t xml:space="preserve">Феоктистов Валерий Викторович </t>
  </si>
  <si>
    <t>73:40:50:000 011 062</t>
  </si>
  <si>
    <t>Ордер 10998 от 29.10.1991</t>
  </si>
  <si>
    <t>Шкуронатская Александра Ивановна</t>
  </si>
  <si>
    <t>73:40:50:000 011 023</t>
  </si>
  <si>
    <t>Бурцева</t>
  </si>
  <si>
    <t>Постановление Администрации города от 08.11.2007 №3185, от 17.09.2013 № 2960</t>
  </si>
  <si>
    <t>Ордер 8973 от 26.12.1991</t>
  </si>
  <si>
    <t>Спирина Марина Николаевна</t>
  </si>
  <si>
    <t>73:23:010610:808</t>
  </si>
  <si>
    <t>73:40:50:000 011 024</t>
  </si>
  <si>
    <t>642/1000 доли жилого помещения общей площадью 73,9 кв.м.</t>
  </si>
  <si>
    <t>Постановление Администрации города от 08.11.2012 № 3909</t>
  </si>
  <si>
    <t>Договор социального найма жилого помещения №220 от 19.02.2015 (постановление Администрации города от 19.02.2015 №529)</t>
  </si>
  <si>
    <t>Казаков Алексей Владимирович</t>
  </si>
  <si>
    <t>73:23:010610:700</t>
  </si>
  <si>
    <t>73:40:50:000 018 504</t>
  </si>
  <si>
    <t>405/1000 доля жилого помещения общей площадью 75,32 кв.м.</t>
  </si>
  <si>
    <t>Постановление Администарции города от 30.11.2010 №4240, от 11.07.2013 № 2168</t>
  </si>
  <si>
    <t>ордер 5490 от 18.05.1989</t>
  </si>
  <si>
    <t>Калединская Надежда Ивановна</t>
  </si>
  <si>
    <t>73:23:010610:805</t>
  </si>
  <si>
    <t>73:40:50:000 018 585</t>
  </si>
  <si>
    <t>742/1000 долей от общей площади 75,7 кв.м</t>
  </si>
  <si>
    <t>Постановление Администрации города от 27.01.2011 №224, Постановение Администрации города от 12.12.2017 №2332</t>
  </si>
  <si>
    <t>73:23:010610:801</t>
  </si>
  <si>
    <t>73:40:50:000 021 778</t>
  </si>
  <si>
    <t>14.06.2017, 23.06.2017</t>
  </si>
  <si>
    <t>Общая долевая собственность 672/1000  №73:23:010610:801-73/002/2017-6 от 14.06.2017, Постановление Администрации города от 11.07.2017 №1260, постановление от 24.10.2017 №1981</t>
  </si>
  <si>
    <t>73:23:010610:803</t>
  </si>
  <si>
    <t>73:40:50:000 022 774</t>
  </si>
  <si>
    <t>25.10.2017
17.10.2017</t>
  </si>
  <si>
    <t>постановление Администрации города от 17.11.2017 №2165, общая долевая собственность651/1000  №73:23:010610:803-73/002/2017-5 от 25.10.2017, общая долевая собственность 349/1000 №73:23:010610:803-73/002/2017-4 от 17.10.2017</t>
  </si>
  <si>
    <t>73:23:010610:802</t>
  </si>
  <si>
    <t>73:40:50:000 018 586</t>
  </si>
  <si>
    <t>678/1000 долей от общей площади 60,13 кв.м</t>
  </si>
  <si>
    <t>Постановление Администрации города от 27.01.2011 №224</t>
  </si>
  <si>
    <t>Договор социального найма жилого помещения №04/25-2006/46-СН от 04.10.2006 (постановление от 12.09.2006 №2653)</t>
  </si>
  <si>
    <t>Ефанов Игорь Евгеньевич</t>
  </si>
  <si>
    <t>73:23:010610:335</t>
  </si>
  <si>
    <t>73:40:50:000 024 202</t>
  </si>
  <si>
    <t>731/1000 долю от общей площади 75,6 кв.м.</t>
  </si>
  <si>
    <t>Постановление Администрации города от 13.07.2018 № 1445</t>
  </si>
  <si>
    <t>73:40:50:000 011 030</t>
  </si>
  <si>
    <t>Постановление Администрации города от 08.11.2007 №3185, от 04.10.2012 № 3474</t>
  </si>
  <si>
    <t>Ордер 9548 от  07.04.1981</t>
  </si>
  <si>
    <t>Сидорчев Вячеслав Александрович</t>
  </si>
  <si>
    <t>73:23:010507:2322</t>
  </si>
  <si>
    <t>73:40:50:000 021 031</t>
  </si>
  <si>
    <t>Ветлаборатория</t>
  </si>
  <si>
    <t>Постановление Администрации города от 19.02.2015 № 530</t>
  </si>
  <si>
    <t>73:23:010507:737</t>
  </si>
  <si>
    <t>73:40:50:000 021 032</t>
  </si>
  <si>
    <t>73:23:010611:271</t>
  </si>
  <si>
    <t>73:40:50:3375</t>
  </si>
  <si>
    <t>Власть Труда</t>
  </si>
  <si>
    <t>1/32 доля от общей площади 60,2 кв.м</t>
  </si>
  <si>
    <t>Постановление Администрации города от 18.04.2017 №673</t>
  </si>
  <si>
    <t>Договор социального найма жилого помещения №479 от 21.08.2017 (постановление Администрации города от 21.08.2017 №1551)</t>
  </si>
  <si>
    <t>Погодина Екатерина Викторовна</t>
  </si>
  <si>
    <t>73:40:50:000 018 770</t>
  </si>
  <si>
    <t>Постановление Администрации города от 03.03.2011 №708. Постановление Администрации города от 21.04.2011 №1558</t>
  </si>
  <si>
    <t>свободный жилищный фонд</t>
  </si>
  <si>
    <t>73:23:010609:293</t>
  </si>
  <si>
    <t>73:40:50:000 017 818</t>
  </si>
  <si>
    <t>16/50 доли от общей площади 51,70 кв.м</t>
  </si>
  <si>
    <t>Постановление Администрации города от 11.05.2010 №1525</t>
  </si>
  <si>
    <t>73:23:010609:294</t>
  </si>
  <si>
    <t>73:40:50:000 017 820</t>
  </si>
  <si>
    <t>3/20  доли от общей площади 51,8 кв.м</t>
  </si>
  <si>
    <t>Постановление Администрации города от 11.05.2010 №1525, от 26.06.2015 №1832,Решение Димитровградского городского суда Ульяновской области от 22.04.2015 дело №2-1123/2015, Свидетельство о государственной регистрации права от 13.07.2015 №73-73/002-73/002/054/2015-129/1, Долевая собственность 3/20 №73-73/002-73/002/054/2015-129/1 13.07.2015. Постановление Администрации города от 21.03.2019 №699</t>
  </si>
  <si>
    <t>Договор социального найма жилого помещения №316 от 05.11.2015 (постановление Администрации города от 05.11.2015 №3642)</t>
  </si>
  <si>
    <t>Степанова Анна Сергеевна</t>
  </si>
  <si>
    <t>3/20 доли от общей площади 51,8 кв.м</t>
  </si>
  <si>
    <t>73:40:50:000 011 290</t>
  </si>
  <si>
    <t>Постановление Администрации города от 21.11.2007 №3333. Постановление Администрации города от 11.05.2010 №1525</t>
  </si>
  <si>
    <t>Договор социального найма жилого помещения №740 от 19.06.2019</t>
  </si>
  <si>
    <t>Божейкина Светлана Владимировна</t>
  </si>
  <si>
    <t>73:23:010609:299</t>
  </si>
  <si>
    <t>73:40:50:000 011 291</t>
  </si>
  <si>
    <t>Ордер № 13000 от 15.12.1992</t>
  </si>
  <si>
    <t>ИЛЮХИНА ТАМАРА ПЕТРОВНА</t>
  </si>
  <si>
    <t>73:40:50:000 011 293</t>
  </si>
  <si>
    <t>Постановление Администрации города от 21.11.2007 №3333, от 11.05.2010 №1526, от 31.08.2012 № 3122</t>
  </si>
  <si>
    <t>Договор социального найма жилого помещения № 690 от 12.10.2018 (постановление Администрации города от 28.09.2018 № 2118)</t>
  </si>
  <si>
    <t>Филенко Халимя Вильдановна</t>
  </si>
  <si>
    <t>73:40:50:000 011 294</t>
  </si>
  <si>
    <t>Постановление Администрации города от 21.11.2007 №3333</t>
  </si>
  <si>
    <t>Ордер № 3904 от 04.10.1988</t>
  </si>
  <si>
    <t>ДМИТРИЕВА ЛЮБОВЬ ВИКТОРОВНА</t>
  </si>
  <si>
    <t>73:23:010609:183</t>
  </si>
  <si>
    <t>73:40:50:000 011 296</t>
  </si>
  <si>
    <t>Постановление Администрации города от 21.11.2007 №3333. Постановление Администрации города от 11.05.2010 №1524</t>
  </si>
  <si>
    <t>Договор социального найма жилого помещения № 675 от 27.07.2018 (постановление Администрации города от 27.07.2018 № 1657)</t>
  </si>
  <si>
    <t>Кобзарь Жанна Валерьевна</t>
  </si>
  <si>
    <t>73:23:010609:182</t>
  </si>
  <si>
    <t>73:40:50:000 011 297</t>
  </si>
  <si>
    <t>Договор социального найма жилого помещения № 700 от 07.11.2018 (постановление Администрации города от 07.11.2018 № 2488)</t>
  </si>
  <si>
    <t>Князькина Галина Николаевна</t>
  </si>
  <si>
    <t>73:40:50:000 011 298</t>
  </si>
  <si>
    <t>Банкетова Маргарита Алексеевна</t>
  </si>
  <si>
    <t>73:23:010610:247</t>
  </si>
  <si>
    <t>73:40:50:000 017 599</t>
  </si>
  <si>
    <t>98/1000 долей от общей площади 240,63 кв.м.</t>
  </si>
  <si>
    <t xml:space="preserve">Постановление Администрации города от 07.04.2010 №1048, от 22.03.2012 № 973, от 17.09.2013 № 2960, от 31.03.2015 №973, постановление Администрации города от 05.02.2016 №274, Долевая собственность 98/1000 №73-73-02/010/2007-058 </t>
  </si>
  <si>
    <t>73:23:010610:266</t>
  </si>
  <si>
    <t>73:40:50:000 017 600</t>
  </si>
  <si>
    <t>132/1000 доли от общей площади 190,09 кв.м.</t>
  </si>
  <si>
    <t xml:space="preserve">Постановление Администрации города от 07.04.2010 №1048, от 22.03.2012 № 973, от 17.09.2013 № 2960, от 31.03.2015 №973, Долевая собственность 132/1000 №73-73-02/076/2006-242 </t>
  </si>
  <si>
    <t>73:23:010610:265</t>
  </si>
  <si>
    <t>73:40:50:000 017 603</t>
  </si>
  <si>
    <t>146/1000 долей от общей площади 157,10 кв.м.</t>
  </si>
  <si>
    <t>Постановление Администрации города от 07.04.2010 №1048, от 22.03.2012 № 973, от 17.09.2013 № 2960, от 31.03.2015 №973, Долевая собственность 252/1000 №73-73-02/096/2006-163 от 27.10.2006, Долевая собственность 146/1000 №73:23:010610:265-73/002/2017-2 от 21.02.2017</t>
  </si>
  <si>
    <t xml:space="preserve">                             </t>
  </si>
  <si>
    <t>73:23:010610:269</t>
  </si>
  <si>
    <t>73:40:50:000 017 604</t>
  </si>
  <si>
    <t>249/1000 долей от общей площади 179,6 кв.м.</t>
  </si>
  <si>
    <t xml:space="preserve">Постановление Администрации города от 07.04.2010 №1048, от 22.03.2012 № 973, от 17.09.2013 № 2960, от 31.03.2015 №973, Долевая собственность 249/1000 №73-73-02/010/2007-031 </t>
  </si>
  <si>
    <t>Договор социального найма жилого помещения №234 от 19.02.2015 (постановление Администрации города от 19.02.2015 №529)</t>
  </si>
  <si>
    <t>Сутягина Ирина Владимировна</t>
  </si>
  <si>
    <t>73:23:010610:262</t>
  </si>
  <si>
    <t>73:40:50:000 017 606</t>
  </si>
  <si>
    <t>247/1000 долей от общей площади 157,0 кв.м.</t>
  </si>
  <si>
    <t xml:space="preserve">Постановление Администрации города от 07.04.2010 №1048, от 22.03.2012 № 973, от 17.09.2013 № 2960, от 31.03.2015 №973, Долевая собственность 247/1000 №73-73-02/136/2006-031 </t>
  </si>
  <si>
    <t xml:space="preserve">                                         </t>
  </si>
  <si>
    <t>73:23:010610:295</t>
  </si>
  <si>
    <t>73:40:50:000 017 608</t>
  </si>
  <si>
    <t>152/1000 доли от общей площади 159,73 кв.м.</t>
  </si>
  <si>
    <t>Постановление Администрации города от 07.04.2010 №1048, от 22.03.2012 № 973, от 17.09.2013 № 2960, от 31.03.2015 №973, Долевая собственность 152/1000 №73-73-02/010/2007-134</t>
  </si>
  <si>
    <t>Договор найма жилого помещения маневренного фонда от 07.11.2018 № 3 (постановление Администрации города от 07.11.2018 № 2488). Дополнительное соглашение от 08.11.2019</t>
  </si>
  <si>
    <t>07.11.2018                       07.11.2019</t>
  </si>
  <si>
    <t>06.11.2019                06.11.2021</t>
  </si>
  <si>
    <t>Иванов Вячеслав Всеволодович</t>
  </si>
  <si>
    <t>73:23:010610:257</t>
  </si>
  <si>
    <t>73:40:50:000 017 609</t>
  </si>
  <si>
    <t>122/1000 долей от общей площади 180,11 кв.м.</t>
  </si>
  <si>
    <t xml:space="preserve">Постановление Администрации города от 07.04.2010 №1048, от 22.03.2012 № 973, от 17.09.2013 № 2960, от 31.03.2015 №973, постановление Администрации города от 05.02.2016 №274, Долевая собственность 122/1000 №73-73-02/080/2006-301 </t>
  </si>
  <si>
    <t>73:23:010610:255</t>
  </si>
  <si>
    <t>73:40:50:000 017 611</t>
  </si>
  <si>
    <t>278/1000 долей от общей площади 181,83 кв.м.</t>
  </si>
  <si>
    <t xml:space="preserve">Постановление Администрации города от 07.04.2010 №1048, от 22.03.2012 № 973, от 17.09.2013 № 2960, от 31.03.2015 №973, Долевая собственность 278/1000 №73-73-02/086/2006-205 </t>
  </si>
  <si>
    <t>73:23:010610:251</t>
  </si>
  <si>
    <t>73:40:50:000 017 613</t>
  </si>
  <si>
    <t>153/1000 долей от общей площади 179,70 кв.м.</t>
  </si>
  <si>
    <t>Постановление Администрации города от 07.04.2010 №1048, от 22.03.2012 № 973, от 17.09.2013 № 2960, от 31.03.2015 №973, постановление Администрации города от 05.02.2016 №274, Долевая собственность 153/1000 №73-73/002-73/002/088/2015-357/2</t>
  </si>
  <si>
    <t>Договор социального найма жилого помещения №239 от 19.02.2015 (постановление Администрации города от 19.02.2015  №529)</t>
  </si>
  <si>
    <t>Туренко Вячеслав Иванович</t>
  </si>
  <si>
    <t>73:40:50:000 011 299</t>
  </si>
  <si>
    <t>Постановление Администрации города от 21.11.2007 №3333. Постановление Администрации города от 11.05.2010 №1531</t>
  </si>
  <si>
    <t>Договор социального найма жилого помещения №04/25-2007/66-СН от 24.12.2007 (постановление Главы города от 18.12.2007 №3659)</t>
  </si>
  <si>
    <t>ВАРЛАМОВ ИГОРЬ ЛЕОНИДОВИЧ</t>
  </si>
  <si>
    <t>73:23:010610:180</t>
  </si>
  <si>
    <t>73:40:50:000 018 387</t>
  </si>
  <si>
    <t>Постановление Администрации города от 18.05.2005 №1097. Свидетельство о государственной регистрации права от 23.12.2010 №73-73-02/195/2010-448, Собственность 73-73-02/195/2010-448</t>
  </si>
  <si>
    <t>Договор социального найма жилого прмещения №736 от 06.05.2019</t>
  </si>
  <si>
    <t>Барченкова Екатерина Евгеньевна</t>
  </si>
  <si>
    <t>73:23:010610:343</t>
  </si>
  <si>
    <t>73:40:50:000 011 319</t>
  </si>
  <si>
    <t>Ордер №10206 от 04.08.1981</t>
  </si>
  <si>
    <t>ТИХОНОВА МАРГАРИТА ВЛАДИМИРОВНА</t>
  </si>
  <si>
    <t>73:23:010609:248</t>
  </si>
  <si>
    <t>73:40:50:000 017 821</t>
  </si>
  <si>
    <t>808/1000 долей от общей площади 131, 56 кв.м.</t>
  </si>
  <si>
    <t>Постановление Администрации города от 11.05.2010 №1529, от 15.05.2013 № 1589</t>
  </si>
  <si>
    <t xml:space="preserve">Ордер № 11360 от 25.02.1992                                                                                                                                                        Ордер №12158 от 07.05.1992                                                                                    Ордер №8766 от 09.10.1990
</t>
  </si>
  <si>
    <t>25.02.1992
07.05.1992
09.10.1990</t>
  </si>
  <si>
    <t>РАСЩУПКИНА НИНА ДМИТРИЕВНА
РЫЖОВА ОЛЬГА ВИКТОРОВНА
ТУЖИЛИН ВЛАДИМИР МИХАЙЛОВИЧ</t>
  </si>
  <si>
    <t>73:23:010609:240</t>
  </si>
  <si>
    <t>73:40:50:000 017 822</t>
  </si>
  <si>
    <t>769/1000 долей от общей площади 97,4 кв.м.</t>
  </si>
  <si>
    <t>Постановление Администрации города от 11.05.2010 №1529, от 22.03.2012 № 973, от 15.05.2013 № 1589</t>
  </si>
  <si>
    <r>
      <t xml:space="preserve">Договор социального найма жилого помещения №304 от 07.10.2015 (постановление Администрации города от 07.10.2015 №3354);
</t>
    </r>
    <r>
      <rPr>
        <i/>
        <sz val="10"/>
        <rFont val="Times New Roman"/>
        <family val="1"/>
        <charset val="204"/>
      </rPr>
      <t>Договор социального найма жилого помещения №433 от 21.12.2016 (постановление Администрации города от 21.12.2016 №2554)</t>
    </r>
  </si>
  <si>
    <r>
      <t xml:space="preserve">07.10.2015;
</t>
    </r>
    <r>
      <rPr>
        <i/>
        <sz val="10"/>
        <rFont val="Times New Roman"/>
        <family val="1"/>
        <charset val="204"/>
      </rPr>
      <t>21.12.2016</t>
    </r>
  </si>
  <si>
    <r>
      <t xml:space="preserve">Моисеева Елена Александровна;
</t>
    </r>
    <r>
      <rPr>
        <i/>
        <sz val="10"/>
        <rFont val="Times New Roman"/>
        <family val="1"/>
        <charset val="204"/>
      </rPr>
      <t>Трефилов Дмитрий Александрович</t>
    </r>
  </si>
  <si>
    <r>
      <t xml:space="preserve">15,37;
</t>
    </r>
    <r>
      <rPr>
        <i/>
        <sz val="10"/>
        <rFont val="Times New Roman"/>
        <family val="1"/>
        <charset val="204"/>
      </rPr>
      <t>17,8</t>
    </r>
  </si>
  <si>
    <t>73:23:010609:239</t>
  </si>
  <si>
    <t>73:40:50:000 017 823</t>
  </si>
  <si>
    <t>462/1000 долей от общей площади 102,6 кв.м.</t>
  </si>
  <si>
    <t>ордер 5495 от 23.05.1989</t>
  </si>
  <si>
    <t>Дегтярев Владимир Барисович</t>
  </si>
  <si>
    <t>73:23:010609:245</t>
  </si>
  <si>
    <t>73:40:50:000 012 074</t>
  </si>
  <si>
    <t>740/1000 долей от общей площади 128,46 кв.м.</t>
  </si>
  <si>
    <t xml:space="preserve">Ордер №934 от 23.02.1993                                                                                                                                                  Договор социального найма жилого помещения № 667 от 14.06.2018 (постановление Администраци города от 14.06.2018 № 1032) 
</t>
  </si>
  <si>
    <t>23.02.1993
14.06.2018</t>
  </si>
  <si>
    <t>бессрочно        бессрочно</t>
  </si>
  <si>
    <t>МАТЮШКИН ГЕННАДИЙ КУЗЬМИЧ
Пименова Валентина Ивановна</t>
  </si>
  <si>
    <t>73:40:50:000 011 336</t>
  </si>
  <si>
    <t>Договор социального найма жилого помещения №04/25-2007/67-СН от 24.12.2007 (постановление Главы Администрации от 18.12.2007 №3659)</t>
  </si>
  <si>
    <t>АДАМОВ ВЯЧЕСЛАВ АНАТОЛЬЕВИЧ</t>
  </si>
  <si>
    <t>73:40:50:000 011 335</t>
  </si>
  <si>
    <t>Ордер №18079 от 10.07.1997</t>
  </si>
  <si>
    <t>Гузанова Лидия Петровна</t>
  </si>
  <si>
    <t>73:40:50:000 011 337</t>
  </si>
  <si>
    <t>Ордер №4283 от 19.01.1989</t>
  </si>
  <si>
    <t>АБРАМОВА ВЕРА НИКОЛАЕВНА</t>
  </si>
  <si>
    <t>73:23:010609:171</t>
  </si>
  <si>
    <t>73:40:50:000 011 338</t>
  </si>
  <si>
    <t>Постановление Администрации города от 21.11.2007 №3333. Постановление Администрации города от 26.09.2014 № 2962</t>
  </si>
  <si>
    <t>Ордер от 24.01.1989</t>
  </si>
  <si>
    <t>Уралева Валентина Федоровна</t>
  </si>
  <si>
    <t>73:40:50:000 018 650</t>
  </si>
  <si>
    <t>Постановление Администрации города от 16.02.2011 №507, от 17.09.2013 № 2960,от 23.10.2015 № 3524</t>
  </si>
  <si>
    <t>Ордер №2071 от 10.02.1977</t>
  </si>
  <si>
    <t>Хвостова Инесса Викторовна</t>
  </si>
  <si>
    <t>73:40:50:000 021 041</t>
  </si>
  <si>
    <t>Договор социального найма жилого помещения №279 от 23.07.2015 (постановление Администрации города от 23.07.2015 №2500)</t>
  </si>
  <si>
    <t>Тарасова Надежда Васильевна</t>
  </si>
  <si>
    <t>73:40:50:000 021 042</t>
  </si>
  <si>
    <t>Договор социального найма жилого помещения №61 от 21.02.2014 (постановление Администрации города от 20.02.2014 №435)</t>
  </si>
  <si>
    <t>Осипов Николай Геннадьевич</t>
  </si>
  <si>
    <t>73:40:50:000 021 039</t>
  </si>
  <si>
    <t>Договор социального найма жилого помещения № 692 от 12.10.2018 (постановление Администрации города от 28.09.2018 № 2118)</t>
  </si>
  <si>
    <t>Первухина Ольга Николаевна</t>
  </si>
  <si>
    <t>73:40:50:000 017 454</t>
  </si>
  <si>
    <t>Вокзальная</t>
  </si>
  <si>
    <t>Постановление Администрации города от 02.03.2010 №580, от 17.09.2013 № 2960, от 06.06.2014 № 1715</t>
  </si>
  <si>
    <t>Ордер №17178 от 07.05.1996</t>
  </si>
  <si>
    <t>БЕЛЬДАНОВА РУЗИЛЯ ХАМИДОВНА</t>
  </si>
  <si>
    <t>73:40:50:000 017 455</t>
  </si>
  <si>
    <t>ордер 6394 от 11.01.1990</t>
  </si>
  <si>
    <t>Яровая Нина Федоровна</t>
  </si>
  <si>
    <t>73:40:50:000 017 182</t>
  </si>
  <si>
    <t>Постановление Главы Администрации города от  06.02.2009 №183</t>
  </si>
  <si>
    <t>Ордер 18020</t>
  </si>
  <si>
    <t>Шурыгин Александр Васильевич</t>
  </si>
  <si>
    <t>73:40:50:000 017 183</t>
  </si>
  <si>
    <t>Ордер №18023 от 01.07.1997</t>
  </si>
  <si>
    <t>Игоркин Александр Николаевич</t>
  </si>
  <si>
    <t>73:40:50:000 017 186</t>
  </si>
  <si>
    <t>Постановление Главы Администрации города от  06.02.2009 №183, от 29.05.2012 № 1891</t>
  </si>
  <si>
    <t>73:40:50:000 017 187</t>
  </si>
  <si>
    <t>Ордер №15196 от 26.05.1994</t>
  </si>
  <si>
    <t>СТУПИЦКАЯ ГАЛИНА ВИКТОРОВНА</t>
  </si>
  <si>
    <t>73:40:50:000 017 188</t>
  </si>
  <si>
    <t>73:23:011201:310</t>
  </si>
  <si>
    <t>73:40:50:000 011 345</t>
  </si>
  <si>
    <t>Постановление Администрации города от 21.11.2007 №3333, от 03.02.2014 № 274</t>
  </si>
  <si>
    <t>Договор социального найма жилого помещения №263 от 30.04.2015 (постановление Администрации города от 30.04.2015 №1304)</t>
  </si>
  <si>
    <t>Толмачева Наталья Викторовна</t>
  </si>
  <si>
    <t>73:40:50:000 016 800</t>
  </si>
  <si>
    <t>Постановление Главы Администрации города от  06.02.2009 №183, от 03.02.2014 № 274</t>
  </si>
  <si>
    <t>73:40:50:000 011 346</t>
  </si>
  <si>
    <t>Постановление Администрации города от 21.11.2007 №3333, Постановление Администрации города от 28.11.2016 №2356</t>
  </si>
  <si>
    <t>73:40:50:000 018 638</t>
  </si>
  <si>
    <t>Постановление Администрации города от 15.04.2009 №1018,от 23.10.2015 № 3524</t>
  </si>
  <si>
    <t>Договор социального найма жилого помещения №04/25-2012/8-СН от 27.03.2012 (постановление Администрации города от 23.03.2012 №1002)</t>
  </si>
  <si>
    <t>Рыжкова Людмила Михайловна</t>
  </si>
  <si>
    <t>площадь не указана</t>
  </si>
  <si>
    <t>73:40:50:000 018 639</t>
  </si>
  <si>
    <t>73:40:50:000 018 641</t>
  </si>
  <si>
    <t>Договор социального найма жилого помещения № 701 от 07.11.2018 (постановление Администрации города от 07.11.2018 №2488)                                   Договор социального найма жилого помещения №733 от 03.04.2019</t>
  </si>
  <si>
    <t>07.11.2018                                                                                                                                                                                                                                                                                                                                                                                                                                                                                   03.04.2019</t>
  </si>
  <si>
    <t>бессрочно                   бессрочно</t>
  </si>
  <si>
    <t>Петрова Елена Яшаровна                       Алексеева Лидия Александровна</t>
  </si>
  <si>
    <t>23,3                                22,2</t>
  </si>
  <si>
    <t>73:40:50:000 018 640</t>
  </si>
  <si>
    <t>Договор социального найма жилого помещения №469 от 28.04.2017 (постановление Администрации города от 28.04.2017 №764)</t>
  </si>
  <si>
    <t>Трукова Анна Сергеевна</t>
  </si>
  <si>
    <t>73:40:50:000 018 642</t>
  </si>
  <si>
    <t>Ордер №13490 от 27.04.1999</t>
  </si>
  <si>
    <t>Романов Николай Петрович</t>
  </si>
  <si>
    <t>73:23:011201:461</t>
  </si>
  <si>
    <t>73:40:50:000 016 801</t>
  </si>
  <si>
    <t>664/1000 доли от общей площади 97,5 кв.м.</t>
  </si>
  <si>
    <t>Ордер №17168 от 18.04.1996</t>
  </si>
  <si>
    <t>ВИНОКУРОВ ВЛАДИМИР АЛЕКСАНДРОВИЧ</t>
  </si>
  <si>
    <t>73:23:011201:288</t>
  </si>
  <si>
    <t>73:40:50:000 016 802</t>
  </si>
  <si>
    <t>73:40:50:000 011 348</t>
  </si>
  <si>
    <t>Договор найма от 05.04.2013 04/25-2013/02-СН</t>
  </si>
  <si>
    <t>СЕМЕНОВА МАРГАРИТА ВЛАДИМИРОВНА</t>
  </si>
  <si>
    <t>73:40:50:000 011 349</t>
  </si>
  <si>
    <t>Договор социального найма жилого помещения №410 от 16.08.2016 (постановление Администрации города от 16.08.2016 №1662)</t>
  </si>
  <si>
    <t>Казачук Алексей Валерьевич</t>
  </si>
  <si>
    <t>73:23:011201:445</t>
  </si>
  <si>
    <t>73:40:50:3444</t>
  </si>
  <si>
    <t>3/4 доли жилого дома общей площадью 111,81 кв.м.</t>
  </si>
  <si>
    <t>Постановление Главы Администрации города от  06.02.2009 №168</t>
  </si>
  <si>
    <t xml:space="preserve">Договор социального найма жилого помещения №334 от 17.12.2015 (постановление от 17.12.2015 №4130) (кв.3)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</si>
  <si>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Салькина Дарья Владимировна</t>
  </si>
  <si>
    <t>73:23:011301:270</t>
  </si>
  <si>
    <t>73:40:50:000 011 351</t>
  </si>
  <si>
    <t>Ордер №8 от 07.09.1971</t>
  </si>
  <si>
    <t>ГОРБАЧЕВА СВЕТЛАНА АНАТОЛЬЕВНА</t>
  </si>
  <si>
    <t>73:40:50:000 017 053</t>
  </si>
  <si>
    <t>Постановление Главы Администрации города от  06.02.2009 №183, от 18.01.2012 №143, от 31.03.2015 №973</t>
  </si>
  <si>
    <t>Договор социального найма жилого помещения №344 от 04.02.2016 (постановление Администрации города от 04.02.2016 №265)</t>
  </si>
  <si>
    <t>Васильева Галина Федоровна</t>
  </si>
  <si>
    <t>73:40:50:000 017 054</t>
  </si>
  <si>
    <r>
      <t xml:space="preserve">Договор социального найма жилого помещения №199 от 22.01.2015 (постановление Администрации города от 22.01.2015 №115)
</t>
    </r>
    <r>
      <rPr>
        <i/>
        <sz val="10"/>
        <rFont val="Times New Roman"/>
        <family val="1"/>
        <charset val="204"/>
      </rPr>
      <t>Договор социального найма жилого помещения №30 от 23.09.2013 (постановление Администрации города от 20.09.2013 №3068)</t>
    </r>
  </si>
  <si>
    <r>
      <t xml:space="preserve">22.01.2015;
</t>
    </r>
    <r>
      <rPr>
        <i/>
        <sz val="10"/>
        <rFont val="Times New Roman"/>
        <family val="1"/>
        <charset val="204"/>
      </rPr>
      <t>23.09.2013</t>
    </r>
  </si>
  <si>
    <r>
      <t xml:space="preserve">Андрюшкина Татьяна Ивановна;
</t>
    </r>
    <r>
      <rPr>
        <i/>
        <sz val="10"/>
        <rFont val="Times New Roman"/>
        <family val="1"/>
        <charset val="204"/>
      </rPr>
      <t>Семенова Евдокия Александровна</t>
    </r>
  </si>
  <si>
    <r>
      <t xml:space="preserve">61,03;
</t>
    </r>
    <r>
      <rPr>
        <u/>
        <sz val="10"/>
        <rFont val="Times New Roman"/>
        <family val="1"/>
        <charset val="204"/>
      </rPr>
      <t>61,03</t>
    </r>
  </si>
  <si>
    <t>73:40:50:000 017 055</t>
  </si>
  <si>
    <t>Договор социального найма жилого помещения №767 от 17.12.2019</t>
  </si>
  <si>
    <t>Яшмурзина Александра Сергеевна</t>
  </si>
  <si>
    <t>73:40:50:000 011 355</t>
  </si>
  <si>
    <t>Договор социального найма жилого помещения №735 от 03.04.2019</t>
  </si>
  <si>
    <t>Чернов Евгений Юрьевич</t>
  </si>
  <si>
    <t>73:40:50:000 011 356</t>
  </si>
  <si>
    <t>Ордер №16230 от 03.02.1995</t>
  </si>
  <si>
    <t>ВАРНАКОВ ЕВГЕНИЙ АЛЕКСАНДРОВИЧ</t>
  </si>
  <si>
    <t>73:40:50:000 011 358</t>
  </si>
  <si>
    <t>73:40:50:000 011 359</t>
  </si>
  <si>
    <t>73:40:50:000 017 334</t>
  </si>
  <si>
    <t>Постановление Администрации города от 19.01.2010 №46, от 17.09.2012 № 3275, от 29.03.2013 № 1060, от 26.09.2014 № 2963</t>
  </si>
  <si>
    <t>73:23:011201:284</t>
  </si>
  <si>
    <t>73:40:50:000 017 336</t>
  </si>
  <si>
    <t>Постановление Администрации города от 17.10.2013 № 3315, от 26.09.2014 № 2963, Собственность №73-73-02/201/2013-344 от 30.10.2013</t>
  </si>
  <si>
    <t>73:23:011301:864</t>
  </si>
  <si>
    <t>73:40:50:000 017 315</t>
  </si>
  <si>
    <t>Постановление Администрации города от 19.01.2010 №46, от 17.09.2012 № 3275, от 29.03.2013 № 1060, от 26.09.2014 № 2963. Собственность №73:23:011301:864-73/033/2019-1 от 30.08.2019</t>
  </si>
  <si>
    <t>Ордер №5412 от 07.03.1979</t>
  </si>
  <si>
    <t>Муравьев Виктор Сергеевич</t>
  </si>
  <si>
    <t>73:40:50:000 017 316</t>
  </si>
  <si>
    <t>Договор социального найма жилого помещения №732 от 15.03.2019</t>
  </si>
  <si>
    <t>Сырямкин Александр Анатольевич</t>
  </si>
  <si>
    <t>73:23:011605:616</t>
  </si>
  <si>
    <t>73:40:50:000 011 417</t>
  </si>
  <si>
    <t>Восточная</t>
  </si>
  <si>
    <t>Ордер №13141 от 09.03.1993</t>
  </si>
  <si>
    <t xml:space="preserve">Анисимов Виктор Михайлович
</t>
  </si>
  <si>
    <t>73:23:011604:1705</t>
  </si>
  <si>
    <t>73:40:50:000 011 451</t>
  </si>
  <si>
    <t>Постановление Администрации города от 21.11.2007 №3334, от 02.02.2012 №339, от 22.03.2012 № 973, от 09.11.2012 № 3936, от 29.03.2013 № 1060, от 17.09.2013 № 2960</t>
  </si>
  <si>
    <t>Ордер №2203 от 07.04.1988</t>
  </si>
  <si>
    <t xml:space="preserve">НЕГОДИНА ТАТЬЯНА ПЕТРОВНА
</t>
  </si>
  <si>
    <t>73:23:011604:1760</t>
  </si>
  <si>
    <t>73:40:50:000 011 454</t>
  </si>
  <si>
    <t>Договор социального найма жилого помещения №401от 20.07.2016 (постановление Администрации города от 20.07.2016 №1459)</t>
  </si>
  <si>
    <t>Красноярская Елена Владиславовна</t>
  </si>
  <si>
    <t>73:40:50:000 011 458</t>
  </si>
  <si>
    <t xml:space="preserve">Ордер №12334 от 29.05.1996
</t>
  </si>
  <si>
    <t>ШУЛЬГА ЕЛЕНА АЛЕКСЕЕВНА</t>
  </si>
  <si>
    <t>73:40:50:000 011 460</t>
  </si>
  <si>
    <t xml:space="preserve">Ордер №10795 от 15.10.1991
</t>
  </si>
  <si>
    <t xml:space="preserve">КУДАКОВА ГАЛИНА СЕРГЕЕВНА
</t>
  </si>
  <si>
    <t>73:23:011604:363</t>
  </si>
  <si>
    <t>73:40:50:000 011 461</t>
  </si>
  <si>
    <t>Ордер №10746 от 22.10.1991</t>
  </si>
  <si>
    <t>СЕМЕНОВА ЛЮДМИЛА НИКОЛАЕВНА</t>
  </si>
  <si>
    <t>73:40:50:000 004 715</t>
  </si>
  <si>
    <t>Ордер №16187 от 13.02.1995</t>
  </si>
  <si>
    <t>ТИМКИНА НАДЕЖДА НИКОЛАЕВНА</t>
  </si>
  <si>
    <t>73:40:50:000 004 745</t>
  </si>
  <si>
    <t>Гагарина</t>
  </si>
  <si>
    <t>Договор социального найма жилого помещения № 694 от 12.10.2018 (постановление Администрации города от 28.09.2018 № 2118)</t>
  </si>
  <si>
    <t>Петухова Лидия Ивановна</t>
  </si>
  <si>
    <t>73:23:011433:37</t>
  </si>
  <si>
    <t>73:40:50:000 004 746</t>
  </si>
  <si>
    <t>Договор социального найма жилого помещения № 686 от 12.10.2018 (постановление Администрации города от 28.09.2018 № 2118)</t>
  </si>
  <si>
    <t>Полякова Любовь Ивановна</t>
  </si>
  <si>
    <t>73:23:010203:26</t>
  </si>
  <si>
    <t>73:40:50:000 011 957</t>
  </si>
  <si>
    <t>Постановление Администрации города от 29.02.2008 №571</t>
  </si>
  <si>
    <t>Ордер №13535 от 21.06.1999</t>
  </si>
  <si>
    <t>ЖУРАВЛЕВ ВЛАДИМИР БОРИСОВИЧ</t>
  </si>
  <si>
    <t>73:23:010906:176</t>
  </si>
  <si>
    <t>73:40:50:000 011 958</t>
  </si>
  <si>
    <t>Договор социального найма жилого помещения №246 от 11.03.2015 (постановление Администрации города от 11.03.2015 №741)</t>
  </si>
  <si>
    <t>Грешнов Александр Викторович</t>
  </si>
  <si>
    <t>73:23:010906:210</t>
  </si>
  <si>
    <t>73:40:50:000 011 964</t>
  </si>
  <si>
    <t>8а</t>
  </si>
  <si>
    <t>73:23:010905:801</t>
  </si>
  <si>
    <t>73:40:50:000 011 972</t>
  </si>
  <si>
    <t>Постановление Администрации города от 29.02.2008 №571, от 31.03.2015 №973</t>
  </si>
  <si>
    <r>
      <t xml:space="preserve">Ордер №6701 от 18.01.1990
</t>
    </r>
    <r>
      <rPr>
        <i/>
        <sz val="10"/>
        <rFont val="Times New Roman"/>
        <family val="1"/>
        <charset val="204"/>
      </rPr>
      <t>Ордер 5598 от 18.07.1989</t>
    </r>
  </si>
  <si>
    <r>
      <t xml:space="preserve">18.01.1990
</t>
    </r>
    <r>
      <rPr>
        <i/>
        <sz val="10"/>
        <rFont val="Times New Roman"/>
        <family val="1"/>
        <charset val="204"/>
      </rPr>
      <t>18.07.1989</t>
    </r>
  </si>
  <si>
    <r>
      <t xml:space="preserve">Солдатов Анатолий Кириллович
</t>
    </r>
    <r>
      <rPr>
        <i/>
        <sz val="10"/>
        <rFont val="Times New Roman"/>
        <family val="1"/>
        <charset val="204"/>
      </rPr>
      <t>Шарипова Гульнур Минерахимовна</t>
    </r>
  </si>
  <si>
    <r>
      <t xml:space="preserve">18 
</t>
    </r>
    <r>
      <rPr>
        <i/>
        <sz val="10"/>
        <rFont val="Times New Roman"/>
        <family val="1"/>
        <charset val="204"/>
      </rPr>
      <t xml:space="preserve">15,4 </t>
    </r>
  </si>
  <si>
    <t>73:23:010905:802</t>
  </si>
  <si>
    <t>73:40:50:000 011 973</t>
  </si>
  <si>
    <t>Ордер №13471 от 02.04.1999</t>
  </si>
  <si>
    <t>СОЛОВЬЕВА ОКСАНА ВЛАДИМИРОВНА</t>
  </si>
  <si>
    <t>73:23:010905:442</t>
  </si>
  <si>
    <t>73:40:50:000 011 975</t>
  </si>
  <si>
    <t>18а</t>
  </si>
  <si>
    <t>Постановление Администрации города от 29.02.2008 №571, от 17.09.2013 № 2960</t>
  </si>
  <si>
    <t>73:23:010905:457</t>
  </si>
  <si>
    <t>73:40:50:000 012 212</t>
  </si>
  <si>
    <t>18б</t>
  </si>
  <si>
    <t>73:23:010905:346</t>
  </si>
  <si>
    <t>73:40:50:000 012 213</t>
  </si>
  <si>
    <t>73:23:010905:350</t>
  </si>
  <si>
    <t>73:40:50:000 012 214</t>
  </si>
  <si>
    <t>ордер 5034 от 21.03.1989</t>
  </si>
  <si>
    <t>Жилина Татьяна Владимировна</t>
  </si>
  <si>
    <t>73:23:010905:365</t>
  </si>
  <si>
    <t>73:40:50:000 012 217</t>
  </si>
  <si>
    <t>20а</t>
  </si>
  <si>
    <t>Постановление Администрации города от 29.02.2008 №571, от 29.03.2013 № 1060</t>
  </si>
  <si>
    <r>
      <t xml:space="preserve">Договор социального найма жилого помещения №126 от 01.09.2014 (постановление Администрации города от 15.08.2014 №2497);
</t>
    </r>
    <r>
      <rPr>
        <i/>
        <sz val="10"/>
        <rFont val="Times New Roman"/>
        <family val="1"/>
        <charset val="204"/>
      </rPr>
      <t>Договор социального найма жилого помещения №446 от 20.02.2017 (постановление Администрации города от 20.02.2017 №267);</t>
    </r>
  </si>
  <si>
    <r>
      <t xml:space="preserve">01.09.2014;
</t>
    </r>
    <r>
      <rPr>
        <i/>
        <sz val="10"/>
        <rFont val="Times New Roman"/>
        <family val="1"/>
        <charset val="204"/>
      </rPr>
      <t>20.02.2017</t>
    </r>
  </si>
  <si>
    <r>
      <t xml:space="preserve">Степанов Юрий Валерьевич;
</t>
    </r>
    <r>
      <rPr>
        <i/>
        <sz val="10"/>
        <rFont val="Times New Roman"/>
        <family val="1"/>
        <charset val="204"/>
      </rPr>
      <t>Степанов Юрий Валерьевич;</t>
    </r>
  </si>
  <si>
    <t>31,43;
31,43</t>
  </si>
  <si>
    <t>73:23:010905:93</t>
  </si>
  <si>
    <t>73:40:50:000 019 225</t>
  </si>
  <si>
    <t>613/1000 долей от общей площади 80,47 кв.м.</t>
  </si>
  <si>
    <t>Постановление Администрации города от 02.04.2012 № 1094, от 12.12.2013 № 3987</t>
  </si>
  <si>
    <t>73:40:50:000 019 224</t>
  </si>
  <si>
    <t>24б</t>
  </si>
  <si>
    <t>Постановление Администрации города от 02.04.2012 № 1094,от 13.05.2015 № 1351</t>
  </si>
  <si>
    <t>ордер 7322 от 28.02.1980</t>
  </si>
  <si>
    <t>Серюков Алексей Николаевич</t>
  </si>
  <si>
    <t>73:23:010212:1209</t>
  </si>
  <si>
    <t>73:40:50:000 012 227</t>
  </si>
  <si>
    <t>73:23:010905:396</t>
  </si>
  <si>
    <t>73:40:50:000 012 234</t>
  </si>
  <si>
    <t>Договор социального найма жилого помещения №738 от 24.05.2019</t>
  </si>
  <si>
    <t>Степанова Валентина Михайловна</t>
  </si>
  <si>
    <t>73:23:010212:413</t>
  </si>
  <si>
    <t>73:40:50:056 012 418</t>
  </si>
  <si>
    <t>Постановление Главы Администрации города от 27.01.2009 №67</t>
  </si>
  <si>
    <t>73:23:010101:8905</t>
  </si>
  <si>
    <t>73:40:50:000 021 577</t>
  </si>
  <si>
    <t>Собственность №73-73-02/059/2013-255 от 16.05.2013, Постановление Администрации города  № 4458 от 24.12.2012</t>
  </si>
  <si>
    <r>
      <t xml:space="preserve">Договор социального найма жилого помещения №53 от 22.01.2014 (постановление Администрации города от 10.01.2014 №8);
</t>
    </r>
    <r>
      <rPr>
        <i/>
        <sz val="10"/>
        <rFont val="Times New Roman"/>
        <family val="1"/>
        <charset val="204"/>
      </rPr>
      <t>Договор социального найма жилого помещения №402 от 20.07.2016 (постановление от 20.07.2016 №1459)</t>
    </r>
  </si>
  <si>
    <t>22.01.2014
20.07.2016</t>
  </si>
  <si>
    <r>
      <t xml:space="preserve">Гусинская Лариса Викторовна
</t>
    </r>
    <r>
      <rPr>
        <i/>
        <sz val="10"/>
        <rFont val="Times New Roman"/>
        <family val="1"/>
        <charset val="204"/>
      </rPr>
      <t>Гусинская Лариса Викторовна</t>
    </r>
  </si>
  <si>
    <r>
      <t xml:space="preserve">43,6
</t>
    </r>
    <r>
      <rPr>
        <i/>
        <sz val="10"/>
        <rFont val="Times New Roman"/>
        <family val="1"/>
        <charset val="204"/>
      </rPr>
      <t>43,6</t>
    </r>
  </si>
  <si>
    <t>73:23:010103:433</t>
  </si>
  <si>
    <t>73:40:50:000 012 245</t>
  </si>
  <si>
    <t>73:23:010103:522</t>
  </si>
  <si>
    <t>73:40:50:000 012 254</t>
  </si>
  <si>
    <t>Договор социального найма жилого помещения № 703 от 07.11.2018 (постановление Администрации города от 07.11.2018 № 2488)</t>
  </si>
  <si>
    <t>Бурганова Рузамин Исмаиловна</t>
  </si>
  <si>
    <t>73:23:010103:519</t>
  </si>
  <si>
    <t>73:40:50:000 012 255</t>
  </si>
  <si>
    <t>Ордер №19601 от 26.09.1986</t>
  </si>
  <si>
    <t xml:space="preserve">НАГОРНОВ ЮРИЙ АЛЕКСАНДРОВИЧ
</t>
  </si>
  <si>
    <t>73:40:50:000 012 278</t>
  </si>
  <si>
    <t>34а</t>
  </si>
  <si>
    <t xml:space="preserve">                                                                                   </t>
  </si>
  <si>
    <t>73:40:50:000 012 279</t>
  </si>
  <si>
    <t>Ордер№18403 от 18.10.1997</t>
  </si>
  <si>
    <t xml:space="preserve">СТУПИЦКАЯ РОЗАЛИЯ МЫТИГУЛЛОВНА
</t>
  </si>
  <si>
    <t>73:23:010101:2230</t>
  </si>
  <si>
    <t>73:40:50:000 012 283</t>
  </si>
  <si>
    <t>Ордер 18100 от 10.06.1997</t>
  </si>
  <si>
    <t xml:space="preserve">БАКУНИНА ЛИДИЯ ВИКТОРОВНА
</t>
  </si>
  <si>
    <t>73:40:50:000 012 288</t>
  </si>
  <si>
    <t>73:23:010212:1561</t>
  </si>
  <si>
    <t>73:40:50:000 012 290</t>
  </si>
  <si>
    <t>73:23:010103:631</t>
  </si>
  <si>
    <t>73:40:50:056 012 292</t>
  </si>
  <si>
    <t>Постановление Администрации города от 29.02.2008 №571. Постановление Администрации города от 22.03.2012 № 972, от 11.04.2014 № 1040,Постановление Администрации города от 24.07.2015 №2547</t>
  </si>
  <si>
    <t>73:23:010103:694</t>
  </si>
  <si>
    <t>73:40:50:056 012 298</t>
  </si>
  <si>
    <t>ордер 4843 от 28.02.1989</t>
  </si>
  <si>
    <t>Фирсов Юрий Арнольдович</t>
  </si>
  <si>
    <t>73:23:010103:588</t>
  </si>
  <si>
    <t>73:40:50:056 012 305</t>
  </si>
  <si>
    <t>73:23:010103:923</t>
  </si>
  <si>
    <t>73:40:50:056 012 424</t>
  </si>
  <si>
    <t>36а</t>
  </si>
  <si>
    <t>73:23:010103:950</t>
  </si>
  <si>
    <t>73:40:50:056 012 432</t>
  </si>
  <si>
    <t>Постановление Главы Администрации города от 27.01.2009 №67. Собственность №73:23:010103:950-73/033/2019-1</t>
  </si>
  <si>
    <t>Ордер 11335 от 08.06.1994</t>
  </si>
  <si>
    <t>Силаева Светлана Анатольевна</t>
  </si>
  <si>
    <t>73:23:010103:732</t>
  </si>
  <si>
    <t>73:40:50:056 012 320</t>
  </si>
  <si>
    <t>Ордер 9567 от 12.02.1991</t>
  </si>
  <si>
    <t>Блинов Вениамин Николаевич</t>
  </si>
  <si>
    <t>73:23:010103:814</t>
  </si>
  <si>
    <t>73:40:50:056 012 326</t>
  </si>
  <si>
    <t>73:23:010103:829</t>
  </si>
  <si>
    <t>73:40:50:056 012 328</t>
  </si>
  <si>
    <t>Договор социального найма жилого помещения №227от 19.02.2015 (постановление Администрации города от 19.02.2015 №529)</t>
  </si>
  <si>
    <t>Тулаева Нафися Равиловна</t>
  </si>
  <si>
    <t>73:23:010103:843</t>
  </si>
  <si>
    <t>73:40:50:056 012 332</t>
  </si>
  <si>
    <t>Договор социального найма жилого помещения №406 от 04.08.2016 (постановление Администрации города от 04.08.2016 №1568)</t>
  </si>
  <si>
    <t>Менялова Антонина Владимировна</t>
  </si>
  <si>
    <t>73:23:010103:1144</t>
  </si>
  <si>
    <t>73:40:50:056 012 336</t>
  </si>
  <si>
    <t>38а</t>
  </si>
  <si>
    <t>73:23:010103:1160</t>
  </si>
  <si>
    <t>73:40:50:056 012 338</t>
  </si>
  <si>
    <t>73:23:010103:1118</t>
  </si>
  <si>
    <t>73:40:50:056 012 345</t>
  </si>
  <si>
    <t>Договор социального найма жилого помещения №441 от 20.02.2017 (постановление Администрации города от 20.02.2017 №267)</t>
  </si>
  <si>
    <t>Машков Евгений Александрович</t>
  </si>
  <si>
    <t>73:23:010103:1264</t>
  </si>
  <si>
    <t>73:40:50:056 012 357</t>
  </si>
  <si>
    <t>38б</t>
  </si>
  <si>
    <t>73:23:010101:3890</t>
  </si>
  <si>
    <t xml:space="preserve">Постановление Администарции города  от 20.11.2017№2179, Собственность № 73:01/01:40/2003:57  от 04.04.2003 </t>
  </si>
  <si>
    <t>Договор социального найма жилого помещения № 660 от 28.04.2018 (постановление Администрации города от 28.04.2018 № 786)</t>
  </si>
  <si>
    <t>Кумсков Евгений Викторович</t>
  </si>
  <si>
    <t>73:23:010212:1692</t>
  </si>
  <si>
    <t>73:40:50:056 012 365</t>
  </si>
  <si>
    <t>Договор социального найма жилого помещения №382от 30.05.2016 (постановление Администрации города от 30.05.2016 №1112)</t>
  </si>
  <si>
    <t>Албаева Татьяна Юрьевна</t>
  </si>
  <si>
    <t>73:23:010212:1257</t>
  </si>
  <si>
    <t>Постановление Администрации города от 19.10.2017 №1936</t>
  </si>
  <si>
    <t>73:23:010212:481</t>
  </si>
  <si>
    <t>73:40:50:056 012 379</t>
  </si>
  <si>
    <t>73:40:50:056 012 384</t>
  </si>
  <si>
    <t>73:23:010212:145</t>
  </si>
  <si>
    <t>73:40:50:056 012 391</t>
  </si>
  <si>
    <t>73:23:010208:546</t>
  </si>
  <si>
    <t>73:40:50:056 012 397</t>
  </si>
  <si>
    <t>73:23:010208:661</t>
  </si>
  <si>
    <t>73:40:50:056 012 402</t>
  </si>
  <si>
    <t>51б</t>
  </si>
  <si>
    <t>73:40:50:056 012 404</t>
  </si>
  <si>
    <t>Договор социального найма жилого помещения №466 от 28.04.2017 (постановление Администрации города от 28.04.2017 №764)</t>
  </si>
  <si>
    <t>Крымкина Наталья Николаевна</t>
  </si>
  <si>
    <t>73:40:50:056 012 412</t>
  </si>
  <si>
    <t>Ордер 9886 от 11.04.1991</t>
  </si>
  <si>
    <t xml:space="preserve">Ереемева Людмила Петровна
</t>
  </si>
  <si>
    <t>73:23:010908:480</t>
  </si>
  <si>
    <t>73:40:50:000 014 376</t>
  </si>
  <si>
    <t>Гончарова</t>
  </si>
  <si>
    <t>Постановление Администрации города от 18.08.2008 №2605</t>
  </si>
  <si>
    <t>Договор социального найма жилого помещения №641 от 22.12.2017 (постановление от 22.12.2017 №2437)</t>
  </si>
  <si>
    <t>Ярковский Сергей Владимирович</t>
  </si>
  <si>
    <t>73:23:010908:517</t>
  </si>
  <si>
    <t>73:40:50:000 014 375</t>
  </si>
  <si>
    <t>Ордер 198 от 06.02.1968</t>
  </si>
  <si>
    <t>Винокурова Наталья Александровна</t>
  </si>
  <si>
    <t>73:23:010908:478</t>
  </si>
  <si>
    <t>73:40:50:000 014 377</t>
  </si>
  <si>
    <t>Договор социального найма жилого помещения №425 от 21.11.2016 (постановление Администрации города от 21.11.2016 №2303)</t>
  </si>
  <si>
    <t>Лешина Валентина Петровна</t>
  </si>
  <si>
    <t>73:23:010908:556</t>
  </si>
  <si>
    <t>73:40:50:000 019 811</t>
  </si>
  <si>
    <t>Постановление Администрации города от 03.04.2013 № 1112</t>
  </si>
  <si>
    <t>Договор социального найма жилого помещения № 710 от 29.11.2018 (постановление Администрации города от 29.11.2018 № 2631)</t>
  </si>
  <si>
    <t>Вавилов Сергей Игорьевич</t>
  </si>
  <si>
    <t>73:23:010908:568</t>
  </si>
  <si>
    <t>73:40:50:000 014 383</t>
  </si>
  <si>
    <t>Постановление Администрации города от 18.08.2008 №2605, от 03.04.2013 № 1112</t>
  </si>
  <si>
    <t>73:23:010908:574</t>
  </si>
  <si>
    <t>73:40:50:000 019 812</t>
  </si>
  <si>
    <t>Ордер 8931 от 22.01.1981</t>
  </si>
  <si>
    <t>БАШКИРОВ НИКОЛАЙ ИВАНОВИЧ</t>
  </si>
  <si>
    <t>73:23:010904:568</t>
  </si>
  <si>
    <t>73:40:50:000 014 390</t>
  </si>
  <si>
    <t>Договор социального найма жилого помещения № 657 от 16.04.2018 (постановление Администрации города от 16.04.2018 №670)</t>
  </si>
  <si>
    <t>Илларионова Лариса Анатольевна</t>
  </si>
  <si>
    <t>73:23:012003:224</t>
  </si>
  <si>
    <t>73:40:50:000 014 394</t>
  </si>
  <si>
    <t>Постановление Администрации города от 18.08.2008 №2605, от 22.07.2009 №2026, от 18.03.2011 №911, от 09.11.2012 № 3936, от 26.02.2013 № 614, от 26.12.2013 № 4225</t>
  </si>
  <si>
    <r>
      <t xml:space="preserve">Договор социального найма жилого помещения №85от 07.04.2014 (постановление Администрации города от 07.04.2014 №991)
</t>
    </r>
    <r>
      <rPr>
        <i/>
        <sz val="10"/>
        <rFont val="Times New Roman"/>
        <family val="1"/>
        <charset val="204"/>
      </rPr>
      <t>Договор социального найма жилого помещения №474 от 26.05.2017 (постановление Администрации города от 26.05.2017 №917)</t>
    </r>
  </si>
  <si>
    <r>
      <t xml:space="preserve">07.04.2014
</t>
    </r>
    <r>
      <rPr>
        <i/>
        <sz val="10"/>
        <rFont val="Times New Roman"/>
        <family val="1"/>
        <charset val="204"/>
      </rPr>
      <t>26.05.2017</t>
    </r>
  </si>
  <si>
    <r>
      <t xml:space="preserve">Жуков Константин Евгеньевич
</t>
    </r>
    <r>
      <rPr>
        <i/>
        <sz val="10"/>
        <rFont val="Times New Roman"/>
        <family val="1"/>
        <charset val="204"/>
      </rPr>
      <t>Соловьева Татьяна Геннадьевна</t>
    </r>
  </si>
  <si>
    <r>
      <t xml:space="preserve">49,65
</t>
    </r>
    <r>
      <rPr>
        <i/>
        <sz val="10"/>
        <rFont val="Times New Roman"/>
        <family val="1"/>
        <charset val="204"/>
      </rPr>
      <t>49,08</t>
    </r>
  </si>
  <si>
    <t>73:23:010904:626</t>
  </si>
  <si>
    <t>73:40:50:000 014 399</t>
  </si>
  <si>
    <t>Постановление Администрации города от 18.08.2008 №2605, Постановление Администрации города от 28.11.2016 №2357</t>
  </si>
  <si>
    <t>73:23:013201:41</t>
  </si>
  <si>
    <t>73:40:50:000 010 494</t>
  </si>
  <si>
    <t>Дзержинского</t>
  </si>
  <si>
    <t>73:23:013203:35</t>
  </si>
  <si>
    <t>73:40:50:000 018 136</t>
  </si>
  <si>
    <t>Постановление Администрации города от 23.03.2018 №509, собственность от 30.07.2010 №73-73-02/116/2010-028</t>
  </si>
  <si>
    <t>Договор социального найма жилого помещеиня от 06.12.2012№04/25-2012/41-СН (постановление от 29.11.2012№4160)</t>
  </si>
  <si>
    <t>Курмышкин Николай Александрович</t>
  </si>
  <si>
    <t>не указана</t>
  </si>
  <si>
    <t>73:23:013227:60</t>
  </si>
  <si>
    <t>73:40:50:3768</t>
  </si>
  <si>
    <t>539/1000 долей жилого дома общей площадью 73,07 кв.м.</t>
  </si>
  <si>
    <t>Постановление Главы Администрации города от 18.12.2008 №4225</t>
  </si>
  <si>
    <t>ордер №4264 от 12.12.1988</t>
  </si>
  <si>
    <t>САГИРОВА МИНЕХАЯТ МИНИАХМЕТОВНА</t>
  </si>
  <si>
    <t>73:23:012005:314</t>
  </si>
  <si>
    <t>73:40:50:0478 016 980</t>
  </si>
  <si>
    <t>Постановление Администрации города от 30.10.2007 №3080</t>
  </si>
  <si>
    <t>73:23:012004:449</t>
  </si>
  <si>
    <t>73:40:50:000 016 445</t>
  </si>
  <si>
    <t xml:space="preserve">Димитрова </t>
  </si>
  <si>
    <t>Постановление Администрации города от 27.01.2009 №67, Собственность 73-73-02/212/2014-189 от 25.08.2014, Постановление Администрации города от 28.01.2016 №215</t>
  </si>
  <si>
    <t>73:23:010902:1568</t>
  </si>
  <si>
    <t>73:40:50:000 012 425</t>
  </si>
  <si>
    <t>9б</t>
  </si>
  <si>
    <t>Постановление Администрации города от 29.02.2008 №570, Постановление Администрации города от 15.12.2015 №4114</t>
  </si>
  <si>
    <t>73:23:012004:531</t>
  </si>
  <si>
    <t>73:40:50:0478 016 993</t>
  </si>
  <si>
    <t>73:23:010908:643</t>
  </si>
  <si>
    <t>73:40:50:078 012 424</t>
  </si>
  <si>
    <t>Постановление Администрации города от 29.02.2008 №570,от 13.05.2015 № 1351,Постановление Администрации города от 15.12.2015 №4114</t>
  </si>
  <si>
    <t>Ордер 11925 от 08.06.1995</t>
  </si>
  <si>
    <t>Сидорова Ольга Михайловна</t>
  </si>
  <si>
    <t>73:23:010908:628</t>
  </si>
  <si>
    <t>73:40:50:078 012 425</t>
  </si>
  <si>
    <t>73:23:010908:676</t>
  </si>
  <si>
    <t>73:40:50:078 012 429</t>
  </si>
  <si>
    <t>Постановление Администрации города от 29.02.2008 №570,от 13.05.2015 № 1351</t>
  </si>
  <si>
    <t>Договор социального найма жилого помещения №762 от 31.10.2019</t>
  </si>
  <si>
    <t>Голубев Владимир Александрович</t>
  </si>
  <si>
    <t>73:23:010902:1598</t>
  </si>
  <si>
    <t>73:40:50:078 012 440</t>
  </si>
  <si>
    <t>17а</t>
  </si>
  <si>
    <t>Постановление Администрации города от 29.02.2008 №570,Постановление Администрации города от 15.12.2015 №4114</t>
  </si>
  <si>
    <t>73:23:010902:1586</t>
  </si>
  <si>
    <t>73:40:50:078 012 442</t>
  </si>
  <si>
    <t>73:23:011005:254</t>
  </si>
  <si>
    <t>73:40:50:000 021 578</t>
  </si>
  <si>
    <t>303/1000 доли от общей площади 65,91 кв.м</t>
  </si>
  <si>
    <t>Постановление Главы города от 18.05.2005 № 1097, Долевая собственность 303/1000 №73-73-02/132/2005-19, Постановление Администрации города от 26.12.2016 №2596</t>
  </si>
  <si>
    <t>договор соц. найма 3976 от 28.02.2005</t>
  </si>
  <si>
    <t>Старцева Ольга Ивановна</t>
  </si>
  <si>
    <t>73:23:010902:740</t>
  </si>
  <si>
    <t>73:40:50:000 009 950</t>
  </si>
  <si>
    <t>164/1000 доли от общей площади 82,13 кв.м</t>
  </si>
  <si>
    <t>Постановление Главы города от 18.05.2005 № 1097, Долевая собственность 164/1000 №73-73-02/100/2007-280, Постановление Администрации города от 26.12.2016 №2596</t>
  </si>
  <si>
    <t>Договор социального найма жилого помещения №04/25-2006/57-СН от 10.11.2006 (постановление от 10.10.2006 №2985)</t>
  </si>
  <si>
    <t>Трофимова Надежда Ивановна</t>
  </si>
  <si>
    <t>73:23:010902:749</t>
  </si>
  <si>
    <t>73:40:50:000 021 579</t>
  </si>
  <si>
    <t>503/1000 доли от общей площади 68,05 кв.м</t>
  </si>
  <si>
    <t>Постановление Главы города от 18.05.2005 № 1097, Долевая собственность 503/1000 №73-73-02/139/2005-71, Постановление Администрации города от 26.12.2016 №2596</t>
  </si>
  <si>
    <t>73:23:011005:257</t>
  </si>
  <si>
    <t>73:40:50:000 021 580</t>
  </si>
  <si>
    <t>300/1000 доли от общей площади от 69 кв.м</t>
  </si>
  <si>
    <t>Постановление Главы города от 18.05.2005 № 1097, Долевая собственность 300/1000 №73-73-02/091/2008-456, Постановление Администрации города от 26.12.2016 №2596</t>
  </si>
  <si>
    <t>Договор социального найма жилого помещения №04/25-2007/37-СН  от 04.10.2007, дополнительное соглашение к догвору то 07.07.2009 (постановления Администрации города от 27.09.20077 №2717, от 17.08.2009 №2297)</t>
  </si>
  <si>
    <t>Манняпова Альбина Муратовна</t>
  </si>
  <si>
    <t>73:23:010902:760</t>
  </si>
  <si>
    <t>73:40:50:000 020 350</t>
  </si>
  <si>
    <t>302/1000 доли от общей площади 67,7 кв.м</t>
  </si>
  <si>
    <t>Постановление Главы города от 18.05.2005 № 1097, Долевая собственность 302/1000 №73-73-02/126/2005-108, Постановление Администрации города от 26.12.2016 №2596</t>
  </si>
  <si>
    <t>договор соц.найма 287 от 06.06.2005</t>
  </si>
  <si>
    <t>Сафронова Анна Анатольевна</t>
  </si>
  <si>
    <t>73:23:011005:212</t>
  </si>
  <si>
    <t>73:40:50:000 021 581</t>
  </si>
  <si>
    <t>298/1000 доли от общей площади от 66,24 кв.м</t>
  </si>
  <si>
    <t>Постановление Главы города от 18.05.2005 № 1097, Долевая собственность 298/1000 №73-73-02/134/2008-192, Постановление Администрации города от 26.12.2016 №2596</t>
  </si>
  <si>
    <t>73:23:010902:753</t>
  </si>
  <si>
    <t>73:40:50:000 021 582</t>
  </si>
  <si>
    <t>161/1000  доли от общей площади 81,54 кв.м</t>
  </si>
  <si>
    <t>Постановление Главы города от 18.05.2005 № 1097, Долевая собственность 161/1000 №73-73-02/006/2006-391, Постановление Администрации города от 26.12.2016 №2596</t>
  </si>
  <si>
    <t xml:space="preserve">договор соц.найма 3965 от 28.02.2005
</t>
  </si>
  <si>
    <t xml:space="preserve">Гончарук Владимир Николаевич
</t>
  </si>
  <si>
    <t>73:23:010902:720</t>
  </si>
  <si>
    <t>73:40:50:000 009 260</t>
  </si>
  <si>
    <t>303/1000 доли от общей площаи 67,95 кв.м</t>
  </si>
  <si>
    <t>Постановление Главы города от 18.05.2005 № 1097, Долевая собственность 303/1000 №73-73-02/010/2007-305, Постановление Администрации города от 26.12.2016 №2596</t>
  </si>
  <si>
    <t>73:23:010902:722</t>
  </si>
  <si>
    <t>73:40:50:000 021 583</t>
  </si>
  <si>
    <t>205/1000 доли от общей площади  от 65,47 кв.м</t>
  </si>
  <si>
    <t>Постановление Главы города от 18.05.2005 № 1097, Долевая собственность 500/1000 №73-73-02/086/2006-207 от 19.08.2006, Постановление Администрации города от 26.12.2016 №2596, Долевая собственность 205/1000 №73:23:010902:722-73/002/2017-7от 28.02.2017</t>
  </si>
  <si>
    <t>договор соц. найма 3854 от 28.02.2005</t>
  </si>
  <si>
    <t>Шаронов Петр Павлович</t>
  </si>
  <si>
    <t>73:23:010902:745</t>
  </si>
  <si>
    <t>73:40:50:000 021 584</t>
  </si>
  <si>
    <t>200/1000 доли от общей площади 67,9 кв.м</t>
  </si>
  <si>
    <t>Постановление Главы города от 18.05.2005 № 1097, Долевая собственность 200/1000 №73-73-02/121/2007-309, Постановление Администрации города от 26.12.2016 №2596</t>
  </si>
  <si>
    <t>73:23:010902:704</t>
  </si>
  <si>
    <t>73:40:50:000 016 691</t>
  </si>
  <si>
    <t>396/1000 доли от общей площади 82 кв.м</t>
  </si>
  <si>
    <t>Постановление Главы города от 18.05.2005 № 1097, Долевая собственность 396/1000 №73-73-02/139/2005-74, Постановление Администрации города от 26.12.2016 №2596</t>
  </si>
  <si>
    <t>73:23:011005:238</t>
  </si>
  <si>
    <t>73:40:50:000 021 585</t>
  </si>
  <si>
    <t>485/1000 доли от общей площади 82 кв.м</t>
  </si>
  <si>
    <t>Постановление Главы города от 18.05.2005 № 1097, Долевая собственность 646/1000 №73-73-02/004/2006-109 от 20.03.2006, Постановление Администрации города от 26.12.2016 №2596, Долевая собственность 485/1000 №73:23:011005:238-73/002/2017-3 от 01.06.2017</t>
  </si>
  <si>
    <t>73:23:011005:242</t>
  </si>
  <si>
    <t>73:40:50:000 010 276</t>
  </si>
  <si>
    <t>493/1000 доли от общей площади 68,18 кв.м</t>
  </si>
  <si>
    <t>Постановление Главы города от 18.05.2005 № 1097, Долевая собственность 493/1000 №73-73-02/139/2005-108, Постановление Администрации города от 26.12.2016 №2596</t>
  </si>
  <si>
    <t>73:23:011005:243</t>
  </si>
  <si>
    <t>73:40:50:000 021 586</t>
  </si>
  <si>
    <t>494/1000 доли от общей площади 68,5 кв.м</t>
  </si>
  <si>
    <t>Постановление Главы города от 18.05.2005 № 1097,Долевая собственность 494/1000 №73-73-02/046/2006-289, Постановление Администрации города от 26.12.2016 №2596</t>
  </si>
  <si>
    <t>Договор соц.найма 3967 от 28.02.2005</t>
  </si>
  <si>
    <t>ДЕРГАЧЁВ МИХАИЛ ВИКТОРОВИЧ</t>
  </si>
  <si>
    <t>73:23:011005:406</t>
  </si>
  <si>
    <t>73:40:50:000 004 993</t>
  </si>
  <si>
    <t>403/1000 доли от общей плоащади 33,85 кв.м</t>
  </si>
  <si>
    <t>Постановление Главы города от 18.05.2005 № 1097,Долевая собственность 403/1000 №73-73-02/111/2006-151, Постановление Администрации города от 26.12.2016 №2549</t>
  </si>
  <si>
    <t>договор соц.найма 3698 от 24.02.2005</t>
  </si>
  <si>
    <t>Березикова Надежда Сергеевна</t>
  </si>
  <si>
    <t>73:23:011005:394</t>
  </si>
  <si>
    <t>73:40:50:000 005 007</t>
  </si>
  <si>
    <t>401/1000 доли от общей площади 34,98 кв.м</t>
  </si>
  <si>
    <t xml:space="preserve">Постановление Главы города от 18.05.2005 № 1097,Долевая собственность 401/1000 №73-73-02/055/2006-434, Постановление Администрации города от 26.12.2016 №2549 </t>
  </si>
  <si>
    <t>73:23:011005:388</t>
  </si>
  <si>
    <t>73:40:50:000 005 013</t>
  </si>
  <si>
    <t>594/1000 доли от общей площади 34,43 кв.м</t>
  </si>
  <si>
    <t xml:space="preserve">Постановление Главы города от 18.05.2005 № 1097,Долевая собственность 594/1000 №73-73-02/139/2005-100, Постановление Администрации города от 26.12.2016 №2549 </t>
  </si>
  <si>
    <t>Договор социального найма жилого помезения от 22.12.2017 №646 (постановление от 22.12.2017 №2437)</t>
  </si>
  <si>
    <t>Бахтиярова Татьяна Анатольевна</t>
  </si>
  <si>
    <t>73:23:011005:381</t>
  </si>
  <si>
    <t>73:40:50:000 005 020</t>
  </si>
  <si>
    <t xml:space="preserve">Постановление Главы города от 18.05.2005 № 1097,Собственность 73-73-02/177/2009-018, Постановление Администрации города от 20.12.2016 №2549 </t>
  </si>
  <si>
    <t>73:23:011005:357</t>
  </si>
  <si>
    <t>73:40:50:000 005 050</t>
  </si>
  <si>
    <t xml:space="preserve">Постановление Главы города от 18.05.2005 № 1097,Собственность 73-73-02/010/2007-421, Постановление Администрации города от 20.12.2016 №2549  </t>
  </si>
  <si>
    <t>73:23:011005:347</t>
  </si>
  <si>
    <t>73:40:50:000 005 057</t>
  </si>
  <si>
    <t>615/1000 доли от общей площади 34,07 кв.м</t>
  </si>
  <si>
    <t xml:space="preserve">Постановление Главы города от 18.05.2005 № 1097,Долевая собственность 615/1000 №73-73-02/126/2005-113, Постановление Администрации города от 20.12.2016 №2549  </t>
  </si>
  <si>
    <t>договор соц.найма 266 от 24.05.2005</t>
  </si>
  <si>
    <t>Насыров Эмир Гакилевич</t>
  </si>
  <si>
    <t>73:23:011005:338</t>
  </si>
  <si>
    <t>73:40:50:000 005 066</t>
  </si>
  <si>
    <t>591/1000 доли от общей площади 33,75 кв.м</t>
  </si>
  <si>
    <t xml:space="preserve">Постановление Главы города от 18.05.2005 № 1097,Долевая собственность 591/1000 №73-73-02/082/2006-104, Постановление Администрации города от 20.12.2016 №2549 </t>
  </si>
  <si>
    <t>73:23:011005:330</t>
  </si>
  <si>
    <t>73:40:50:000 005 075</t>
  </si>
  <si>
    <t>412/1000 доли от общей площади 34,5 кв.м</t>
  </si>
  <si>
    <t xml:space="preserve">Постановление Главы города от 18.05.2005 № 1097,Долевая собственность 412/1000 №73-73-02/136/2008-122, Постановление Администрации города от 20.12.2016 №2549  </t>
  </si>
  <si>
    <t>73:23:011005:320</t>
  </si>
  <si>
    <t>73:40:50:000 005 085</t>
  </si>
  <si>
    <t>415/1000 доли от общей площади 33,39 кв.м</t>
  </si>
  <si>
    <t xml:space="preserve">Постановление Главы города от 18.05.2005 № 1097,Долевая собственность 415/1000 №73-73-02/055/2008-135, Постановление Администрации города от 20.12.2016 №2549 </t>
  </si>
  <si>
    <t>73:23:010908:785</t>
  </si>
  <si>
    <t>73:40:50:078 012 448</t>
  </si>
  <si>
    <t>Постановление Администрации города от 29.02.2008 №570</t>
  </si>
  <si>
    <t>73:23:010908:793</t>
  </si>
  <si>
    <t>73:40:50:078 012 449</t>
  </si>
  <si>
    <t>73:23:010908:798</t>
  </si>
  <si>
    <t>73:40:50:078 012 451</t>
  </si>
  <si>
    <t>73:23:010908:861</t>
  </si>
  <si>
    <t>73:40:50:000 512 469</t>
  </si>
  <si>
    <t>Постановление Администрации города от 29.02.2008 №570, от 09.03.2011 №790, от 17.09.2012 № 3275, от 11.07.2013 № 2168, от 12.12.2013 № 3987</t>
  </si>
  <si>
    <t>договор социального найма №54 от 11.03.2003</t>
  </si>
  <si>
    <t>БУШМЕЛЕВА ОЛЬГА ЮРЬЕВНА</t>
  </si>
  <si>
    <t>73:23:010908:961</t>
  </si>
  <si>
    <t>73:40:50:000 512 470</t>
  </si>
  <si>
    <t>23а</t>
  </si>
  <si>
    <t>Ордер 16927 от 18.03.1996</t>
  </si>
  <si>
    <t>Афанасьев Владимир Иванович</t>
  </si>
  <si>
    <t>73:23:010908:908</t>
  </si>
  <si>
    <t>73:40:50:000 512 472</t>
  </si>
  <si>
    <t>Ордер 12315 от 16.04.1996</t>
  </si>
  <si>
    <t>Бордачев Геннадий Александрович</t>
  </si>
  <si>
    <t>73:23:010908:900</t>
  </si>
  <si>
    <t>73:40:50:000 512 475</t>
  </si>
  <si>
    <t>Договор социального найма жилого помещения № 682 от 16.08.2018 (постановление Администрации города от 16.08.2018 № 1815)</t>
  </si>
  <si>
    <t>Зенкова Галина Юрьевна</t>
  </si>
  <si>
    <t>73:23:010908:405</t>
  </si>
  <si>
    <t>73:40:50:000 512 480</t>
  </si>
  <si>
    <t>Постановление Администрации города от 03.12.2008 №4007</t>
  </si>
  <si>
    <t>Договор социального найма жилого помещения №290 от 03.09.2015 (постановление Администрации города от 03.09.2015 №2994)</t>
  </si>
  <si>
    <t>Семенова Мария Васильевна</t>
  </si>
  <si>
    <t>73:23:010908:468</t>
  </si>
  <si>
    <t>73:40:50:000 512 481</t>
  </si>
  <si>
    <t>73:23:010907:165</t>
  </si>
  <si>
    <t>73:40:50:000 019 370</t>
  </si>
  <si>
    <t>Постановление Администрации города от 09.07.2012 № 2460, от 15.05.2013 № 1589, от 12.12.2013 № 3987, от 15.12.2014 № 3968</t>
  </si>
  <si>
    <t>Договор социального найма жилого помещения №393 от 07.07.2016 (постановление Администрации города от 07.07.2016 №1386)</t>
  </si>
  <si>
    <t>Валиуллина Фаридя Юсофовна</t>
  </si>
  <si>
    <t>73:23:010907:458</t>
  </si>
  <si>
    <t>73:40:50:000 019 096</t>
  </si>
  <si>
    <t>73:23:010907:303</t>
  </si>
  <si>
    <t>73:40:50:0478 016 927</t>
  </si>
  <si>
    <t>договор соц.найма от 23.10.2001</t>
  </si>
  <si>
    <t>Артамонов Юрий Николаевич</t>
  </si>
  <si>
    <t>73:23:011005:273</t>
  </si>
  <si>
    <t>73:40:50:0478 016 932</t>
  </si>
  <si>
    <t>Договор социального найма жилого помещения №132 от 03.09.2014 (постановление Администрации города от 02.09.2014 №2724)</t>
  </si>
  <si>
    <t>Лобанов Павел Васильевич</t>
  </si>
  <si>
    <t>73:23:010902:1691</t>
  </si>
  <si>
    <t>73:40:50:0478 016 945</t>
  </si>
  <si>
    <t>37а</t>
  </si>
  <si>
    <t>73:23:010902:1459</t>
  </si>
  <si>
    <t>73:40:50:0478 016 950</t>
  </si>
  <si>
    <t>Договор социального найма жилого помещения №413 от 01.09.2016 (постановление Администрации города от 01.09.2016 №1765)</t>
  </si>
  <si>
    <t>Смолина Галина Леонидовна</t>
  </si>
  <si>
    <t>73:40:50:000 016 144</t>
  </si>
  <si>
    <t>Донская</t>
  </si>
  <si>
    <t>Постановление Главы Администрации города от 03.12.2008 №4009. Постановление Администрации города от 26.09.2014 № 2962</t>
  </si>
  <si>
    <t>Ордер 14436 от 31.08.1993</t>
  </si>
  <si>
    <t xml:space="preserve">СОЛДАТКИН АЛЕКСАНДР ГЕННАДЬЕВИЧ    </t>
  </si>
  <si>
    <t>73:40:50:000 016 146</t>
  </si>
  <si>
    <t>73:23:013114:93</t>
  </si>
  <si>
    <t>73:40:50:0478 016 1000</t>
  </si>
  <si>
    <t>Постановление Главы Администрации города от 03.12.2008 №4009. Постановление Администрации города от 26.09.2014 № 2963</t>
  </si>
  <si>
    <t>Договор социального найма жилого помещения № 670 от 20.06.2018 (постановление Администрации города от 20.06.2018 № 1089)</t>
  </si>
  <si>
    <t>Финащенко Владимир Иванович</t>
  </si>
  <si>
    <t>73:40:50:0478 016 1001</t>
  </si>
  <si>
    <t>73:40:50:0478 016 1003</t>
  </si>
  <si>
    <t>73:23:013114:96</t>
  </si>
  <si>
    <t>73:40:50:000 018 910</t>
  </si>
  <si>
    <t>Постановление Администрации города от 18.07.2011 №2628, от 26.09.2014 № 2963</t>
  </si>
  <si>
    <t>Договор социального найма жилого помещения № 663 от 16.04.2018 (постановление Администрации города от 16.04.2018 № 670)</t>
  </si>
  <si>
    <t>Вислова Елена Валерьевна</t>
  </si>
  <si>
    <t>73:23:000000:623</t>
  </si>
  <si>
    <t>73:40:50:0478 016 1031</t>
  </si>
  <si>
    <t>Постановление Администрации города от 08.11.2007 №3184</t>
  </si>
  <si>
    <r>
      <t xml:space="preserve">Договор социального найма жилого помещения №342 от 04.02.2016 (постановление Администрации города от 04.02.2016 №342);
</t>
    </r>
    <r>
      <rPr>
        <i/>
        <sz val="10"/>
        <rFont val="Times New Roman"/>
        <family val="1"/>
        <charset val="204"/>
      </rPr>
      <t>Договор социального найма жилого помещения №97 от 07.05.2014 (постановление Администрации города от 07.05.2014 №1362)</t>
    </r>
  </si>
  <si>
    <r>
      <t xml:space="preserve">04.02.2016;
</t>
    </r>
    <r>
      <rPr>
        <i/>
        <sz val="10"/>
        <rFont val="Times New Roman"/>
        <family val="1"/>
        <charset val="204"/>
      </rPr>
      <t>07.05.2014</t>
    </r>
  </si>
  <si>
    <r>
      <t xml:space="preserve">Решетова Александра Владимировна;
</t>
    </r>
    <r>
      <rPr>
        <i/>
        <sz val="10"/>
        <rFont val="Times New Roman"/>
        <family val="1"/>
        <charset val="204"/>
      </rPr>
      <t>Решетова Александра Владимировна;</t>
    </r>
  </si>
  <si>
    <r>
      <t xml:space="preserve">50,58;
</t>
    </r>
    <r>
      <rPr>
        <i/>
        <sz val="10"/>
        <rFont val="Times New Roman"/>
        <family val="1"/>
        <charset val="204"/>
      </rPr>
      <t>50,58</t>
    </r>
  </si>
  <si>
    <t>73:23:000000:629</t>
  </si>
  <si>
    <t>73:40:50:0478 016 1035</t>
  </si>
  <si>
    <t>Ордер 96 от 19.03.1987</t>
  </si>
  <si>
    <t>Федорин Евгений Николаевич</t>
  </si>
  <si>
    <t>73:40:50:0478 016 1038</t>
  </si>
  <si>
    <t>Ордер 46 от 16.03.1987</t>
  </si>
  <si>
    <t>Волкова Людмила Викторовна</t>
  </si>
  <si>
    <t>73:23:014007:186</t>
  </si>
  <si>
    <t>73:40:50:0478 016 1047</t>
  </si>
  <si>
    <t>Постановление Администрации города от 08.11.2007 №3184, от 30.05.2012 № 1910, от 26.02.2013 № 614, от 15.05.2013 № 1589, от 12.12.2013 № 3987</t>
  </si>
  <si>
    <t>Договор социального найма жилого помещения №722 от 18.01.2019</t>
  </si>
  <si>
    <t xml:space="preserve">Ежова Кристина Викторовна </t>
  </si>
  <si>
    <t>73:23:014003:529</t>
  </si>
  <si>
    <t>73:40:50:0478 016 1057</t>
  </si>
  <si>
    <t>Договор социального найма жилого помещения № 715 от 19.11.2018 (постановление Администрации города от 15.11.2018 № 2544)</t>
  </si>
  <si>
    <t>Пакратьева Марина Анатольевна</t>
  </si>
  <si>
    <t>73:23:014003:539</t>
  </si>
  <si>
    <t>73:40:50:0478 016 1060</t>
  </si>
  <si>
    <t>Ордер 183 от 23.02.1993</t>
  </si>
  <si>
    <t>Малеванный Олег Анатольевич</t>
  </si>
  <si>
    <t>73:23:014001:1068</t>
  </si>
  <si>
    <t>73:40:50:0478 016 1061</t>
  </si>
  <si>
    <t>Ордер 2087-а  от 02.03.1977</t>
  </si>
  <si>
    <t>Кочнев Григорий Ильич</t>
  </si>
  <si>
    <t>73:23:014003:587</t>
  </si>
  <si>
    <t>73:40:50:0478 016 1065</t>
  </si>
  <si>
    <t>Ордер 4379 от 28.02.1989</t>
  </si>
  <si>
    <t>Аленина Татьяна Аркадьевна</t>
  </si>
  <si>
    <t>73:23:014001:703</t>
  </si>
  <si>
    <t>73:40:50:0478 016 1079</t>
  </si>
  <si>
    <t>Ордер 6586 от 19.01.1990</t>
  </si>
  <si>
    <t>Еремеев Виталий Михайлович</t>
  </si>
  <si>
    <t>73:23:014003:767</t>
  </si>
  <si>
    <t>73:40:50:0478 016 1082</t>
  </si>
  <si>
    <t>Ордер 11381 от 14.07.1994</t>
  </si>
  <si>
    <t>Бикинеева Светлана Алексеевна</t>
  </si>
  <si>
    <t>73:23:014003:862</t>
  </si>
  <si>
    <t>73:40:50:0478 016 1083</t>
  </si>
  <si>
    <t xml:space="preserve">Ордер 2046 от 15.02.1977 </t>
  </si>
  <si>
    <t>Наваев Юрий Иванович</t>
  </si>
  <si>
    <t>73:23:014003:827</t>
  </si>
  <si>
    <t>73:40:50:0478 016 1086</t>
  </si>
  <si>
    <t>73:40:50:0478 016 1093</t>
  </si>
  <si>
    <t>ордер 7110 от 14.02.1980</t>
  </si>
  <si>
    <t>Воронов Евгений Афанасьевич</t>
  </si>
  <si>
    <t>73:40:50:0478 016 1096</t>
  </si>
  <si>
    <t>73:23:014001:2025</t>
  </si>
  <si>
    <t>73:40:50:0478 016 1097</t>
  </si>
  <si>
    <t>73:23:014001:2037</t>
  </si>
  <si>
    <t>73:40:50:0478 016 1099</t>
  </si>
  <si>
    <t>ордер №6576 от 19.12.1989</t>
  </si>
  <si>
    <t>Байкова Акулина Яковлевна</t>
  </si>
  <si>
    <t>73:23:014001:783</t>
  </si>
  <si>
    <t>73:40:50:0478 016 1103</t>
  </si>
  <si>
    <t xml:space="preserve">ордер 332 от 19.09.1989
</t>
  </si>
  <si>
    <t xml:space="preserve">Кузнецова Людмила Александровна
</t>
  </si>
  <si>
    <t>73:23:014001:1684</t>
  </si>
  <si>
    <t>73:40:50:0478 016 1110</t>
  </si>
  <si>
    <t xml:space="preserve">Ордер 185 от 16.01.1976
</t>
  </si>
  <si>
    <t>Борисов Григорий Владимирович</t>
  </si>
  <si>
    <t>73:23:014001:1688</t>
  </si>
  <si>
    <t>73:40:50:0478 016 1111</t>
  </si>
  <si>
    <t xml:space="preserve">Ордер 17360 от 12.07.1985
</t>
  </si>
  <si>
    <t xml:space="preserve">лобаев Геннадий Алексеевич
</t>
  </si>
  <si>
    <t>73:23:014001:2165</t>
  </si>
  <si>
    <t>73:40:50:0478 016 1115</t>
  </si>
  <si>
    <t>73:40:50:0478 016 1125</t>
  </si>
  <si>
    <t>Постановление Администрации города от 08.11.2007 №3184, от 12.12.2013 № 3988, от 26.12.2013 № 4225</t>
  </si>
  <si>
    <t>73:40:50:0478 016 1126</t>
  </si>
  <si>
    <t xml:space="preserve">Ордер 1005 от 08.07.1975 </t>
  </si>
  <si>
    <t>Терешков Геннадий Яковлевич</t>
  </si>
  <si>
    <t>73:23:014001:1763</t>
  </si>
  <si>
    <t>73:40:50:0478 016 1132</t>
  </si>
  <si>
    <t xml:space="preserve">Ордер 245 от 02.03.1976 </t>
  </si>
  <si>
    <t>Никирин Валентин Алесеевич</t>
  </si>
  <si>
    <t>73:23:014001:1789</t>
  </si>
  <si>
    <t>73:40:50:0478 016 1136</t>
  </si>
  <si>
    <t>73:23:014001:1809</t>
  </si>
  <si>
    <t>73:40:50:0478 016 1137</t>
  </si>
  <si>
    <t>Ордер 1111 от 29.10.1974</t>
  </si>
  <si>
    <t>Круглова Галина Юрьевна</t>
  </si>
  <si>
    <t>73:23:011102:47</t>
  </si>
  <si>
    <t>73:40:50:401</t>
  </si>
  <si>
    <t>Жигулевская</t>
  </si>
  <si>
    <t>1/3 доля жилого дома общей площадью 125,89 кв.м.</t>
  </si>
  <si>
    <t>73:23:011103:159</t>
  </si>
  <si>
    <t>73:40:50:405</t>
  </si>
  <si>
    <t>1/8 доля жилого дома общей площадью 107,65 кв.м.</t>
  </si>
  <si>
    <t>73:23:012005:228</t>
  </si>
  <si>
    <t>73:40:50:000 051 202</t>
  </si>
  <si>
    <t>Западная</t>
  </si>
  <si>
    <t>Постановление Администрации города от 08.11.2007 №3182</t>
  </si>
  <si>
    <t>Договор социального найма жилого помещения №119 от 04.08.2014 (постановление Администрации города от 22.07.2014 №2229)</t>
  </si>
  <si>
    <t>Спиридонова Мария Николаевна</t>
  </si>
  <si>
    <t>73:23:012005:229</t>
  </si>
  <si>
    <t>73:40:50:000 051 203</t>
  </si>
  <si>
    <t>Договор социального найма жилого помещения №04/25-2011/18СН от 18.11.2011 (постановление Администрации города от 29.12.2009 №4003)</t>
  </si>
  <si>
    <t>Климова Марина Владимировна</t>
  </si>
  <si>
    <t>73:23:014001:2436</t>
  </si>
  <si>
    <t>73:40:50:000 051 212</t>
  </si>
  <si>
    <t>73:23:014001:2442</t>
  </si>
  <si>
    <t>73:40:50:000 051 213</t>
  </si>
  <si>
    <t>73:23:013124:49</t>
  </si>
  <si>
    <t>73:40:50:000 051 217</t>
  </si>
  <si>
    <t xml:space="preserve">ордер 7704 от 29.04.1980 </t>
  </si>
  <si>
    <t>бесрочно</t>
  </si>
  <si>
    <t>Бикинеев Анатолий Николаевич</t>
  </si>
  <si>
    <t>73:23:013020:1594</t>
  </si>
  <si>
    <t>73:40:50:000 021 589</t>
  </si>
  <si>
    <t>1/33,34</t>
  </si>
  <si>
    <t>595/1000 доли от общей площади от 34,17 кв.м</t>
  </si>
  <si>
    <t>Постановление Администрации города от 06.05.2002 №602, Постановление Главы города от 30.12.2004 №345-р, Долевая собственность 405/1000 №73-73-02/120/2006-352, Постановление Администрации города от 20.12.2016 №2547</t>
  </si>
  <si>
    <t>73:23:013013:1832</t>
  </si>
  <si>
    <t>73:40:50:000 021 588</t>
  </si>
  <si>
    <t>1/4,5</t>
  </si>
  <si>
    <t>407/1000 доли от общей площади 34 кв.м</t>
  </si>
  <si>
    <t>Постановление Администрации города от 06.05.2002 №602, Постановление Главы города от 30.12.2004 №345-р, Долевая собственность 407/1000 №73-73-02/022/2005-71, Постановление Администрации города от 20.12.2016 №2547</t>
  </si>
  <si>
    <t>73:23:013013:1824</t>
  </si>
  <si>
    <t>73:40:50:000 021 587</t>
  </si>
  <si>
    <t>2а</t>
  </si>
  <si>
    <t>603/1000 доли от общей площади 34,8 кв.м</t>
  </si>
  <si>
    <t>Постановление Администрации города от 06.05.2002 №602, Постановление Главы города от 30.12.2004 №345-р, Долевая собственность 603/1000 №73-73/002-73/002/062/2015-427/2, Постановление Администрации города от 20.12.2016 №2547</t>
  </si>
  <si>
    <t>Договор социального найма жилого помещения №138 от 15.09.2014 (постановление Администрации города от 11.09.2014 №2804)</t>
  </si>
  <si>
    <t>Чернова Елена Александровна</t>
  </si>
  <si>
    <t>73:23:013013:1831</t>
  </si>
  <si>
    <t>73:40:50:000 021 590</t>
  </si>
  <si>
    <t>3/15,16</t>
  </si>
  <si>
    <t>586/1000 доли от общей площади 33,3 кв.м</t>
  </si>
  <si>
    <t>Постановление Администрации города от 06.05.2002 №602, Постановление Главы города от 30.12.2004 №345-р, Долевая собственность 586/1000 №73-73-02/069/2008-378, Постановление Администрации города от 20.12.2016 №2547</t>
  </si>
  <si>
    <t>73:23:013013:1887</t>
  </si>
  <si>
    <t>73:40:50:000 021 591</t>
  </si>
  <si>
    <t>5/12,13,14</t>
  </si>
  <si>
    <t>271/1000 доли от общей площади 48,71 кв.м</t>
  </si>
  <si>
    <t>Постановление Администрации города от 06.05.2002 №602, Постановление Главы города от 30.12.2004 №345-р, Долевая собственность 271/1000 №73-73-02/022/2005-209 12.05.2005, Постановление Администрации города от 20.12.2016 №2547</t>
  </si>
  <si>
    <t>Договор социального найма жилого помещения №748 от 15.08.2019</t>
  </si>
  <si>
    <t>Левшанов Анатолий Дмитриевич</t>
  </si>
  <si>
    <t>73:23:013013:1849</t>
  </si>
  <si>
    <t>73:40:50:000 021 594</t>
  </si>
  <si>
    <t>14/25,26</t>
  </si>
  <si>
    <t>594/1000 доли от общей площади 33,8 кв.м</t>
  </si>
  <si>
    <t xml:space="preserve">Постановление Администрации города от 06.05.2002 №602, Постановление Главы города от 30.12.2004 №345-р, Долевая собственность 594/1000 №73-01/01-89/2004-130, Постановление Администрации города от 20.12.2016 №2547 </t>
  </si>
  <si>
    <t>73:23:013020:1473</t>
  </si>
  <si>
    <t>73:40:50:000 021 592</t>
  </si>
  <si>
    <t>15/12,13,14</t>
  </si>
  <si>
    <t>731/1000 доли от общей площади 47,3 кв.м</t>
  </si>
  <si>
    <t xml:space="preserve">Постановление Администрации города от 06.05.2002 №602, Постановление Главы города от 30.12.2004 №345-р, Долевая собственность 731/1000 №73-01/01-89/2004-123, Постановление Администрации города от 20.12.2016 №2547 </t>
  </si>
  <si>
    <t>73:40:50:000 022 340</t>
  </si>
  <si>
    <t>16/25,26</t>
  </si>
  <si>
    <t>Постановление Администрации города от 06.05.2002 №602, Постановление Главы города от 30.12.2004 №345-р, Постановление Администрации города от 20.12.2016 №2547</t>
  </si>
  <si>
    <t>Договор социального найма жилого помещения №257 от 20.04.2015 (постановление Администрации города от 20.04.2015 №1163)</t>
  </si>
  <si>
    <t>Емелина Лариса Алексеевна</t>
  </si>
  <si>
    <t>73:23:014002:1650</t>
  </si>
  <si>
    <t>73:40:50:000 051 227</t>
  </si>
  <si>
    <t>73:23:014002:1665</t>
  </si>
  <si>
    <t>73:40:50:000 051 230</t>
  </si>
  <si>
    <t>73:23:014002:1595</t>
  </si>
  <si>
    <t>73:40:50:000 051 234</t>
  </si>
  <si>
    <t>73:40:50:000 051 236</t>
  </si>
  <si>
    <t>73:23:014002:1627</t>
  </si>
  <si>
    <t>73:40:50:000 051 237</t>
  </si>
  <si>
    <t>Договор социального найма жилого помещения №298 от 17.09.2015 (постановление Администрации города от 17.09.2015 №3144)</t>
  </si>
  <si>
    <t>Журавлева Наталья Федоровна</t>
  </si>
  <si>
    <t>73:23:013020:953</t>
  </si>
  <si>
    <t>73:40:50:000 010 731</t>
  </si>
  <si>
    <t>153/1000 доли от общей площади 272,3 кв.м</t>
  </si>
  <si>
    <t>Постановление Администрации города от 06.05.2002 №602, Распоряжение Главы города от 30.12.2004 № 345-р, Долевая собственность 153/1000 №73-73-02/080/2007-414 25.09.2007, Постановление Администрации города от 17.01.2017 №064</t>
  </si>
  <si>
    <t>Договор  социального найма жилого помещения №04/25-2008/04-СН от 03.03.2008 (постановление Администрации города от 29.06.2007 №1882, от 26.02.2008 №448)</t>
  </si>
  <si>
    <t>Иващенко Наталья Сергеевна</t>
  </si>
  <si>
    <t>73:23:013020:956</t>
  </si>
  <si>
    <t>73:40:50:000 019 087</t>
  </si>
  <si>
    <t>247/1000 доли от общей площади 271,6 кв.м</t>
  </si>
  <si>
    <t>Постановление Администрации города от 06.05.2002 №602, Распоряжение Главы города от 30.12.2004 № 345-р, Долевая собственность 247/1000 №73-73-02/010/2007-379 31.07.2007, Постановление Администрации города от 17.01.2017 №064</t>
  </si>
  <si>
    <t>Договор  социального найма жилого помещения №483 от 21.08.2017 (постановление Администрации города от 21.08.2017 №1551)</t>
  </si>
  <si>
    <t>Бойченко Николай Данилович</t>
  </si>
  <si>
    <t>Свободный жилищный фонд (16,95 кв.м.)</t>
  </si>
  <si>
    <t>73:23:013020:959</t>
  </si>
  <si>
    <t>73:40:50:000 016 664</t>
  </si>
  <si>
    <t>91/1000 доля от общей площади 271,1 кв.м</t>
  </si>
  <si>
    <t>Постановление Администрации города от 06.05.2002 №602, Распоряжение Главы города от 30.12.2004 № 345-р, Долевая собственность 153/1000 №73-73-02/010/2007-153 24.05.2007, Постановление Администрации города от 17.01.2017 №064</t>
  </si>
  <si>
    <t>Договор  социального найма жилого помещения № 716 от 29.11.2018 (постановление Администрации города от 29.11.2018 № 2631)</t>
  </si>
  <si>
    <t>Скоболев Вениамин Викторович</t>
  </si>
  <si>
    <t>73:23:013020:962</t>
  </si>
  <si>
    <t>73:40:50:000 021 596</t>
  </si>
  <si>
    <t>5 (ком. 608)</t>
  </si>
  <si>
    <t>198/1000 доли от общей площади 270,4 кв.м</t>
  </si>
  <si>
    <t>Постановление Администрации города от 06.05.2002 №602, Распоряжение Главы города от 30.12.2004 № 345-р, Долевая собственность 198/1000 №73-73-02/080/2007-206 04.09.2007, Постановление Администрации города от 17.01.2017 №064</t>
  </si>
  <si>
    <t>73:23:013020:965</t>
  </si>
  <si>
    <t>73:40:50:000 021 597</t>
  </si>
  <si>
    <t>6 (ком. 711, 712)</t>
  </si>
  <si>
    <t>538/1000 доли от общей площади 270,4 кв.м</t>
  </si>
  <si>
    <t>Постановление Администрации города от 06.05.2002 №602, Распоряжение Главы города от 30.12.2004 № 345-р, Долевая собственность 538/1000 №73-73-02/121/2007-131 10.12.2007, Постановление Администрации города от 17.01.2017 №064</t>
  </si>
  <si>
    <r>
      <t xml:space="preserve">Договор социального найма жилого помещения №400 от 20.07.2016 (постановление Администрации города от 20.07.2016 №1459);
</t>
    </r>
    <r>
      <rPr>
        <i/>
        <sz val="10"/>
        <rFont val="Times New Roman"/>
        <family val="1"/>
        <charset val="204"/>
      </rPr>
      <t>Договор социального найма жилого помещения №04/25-2012/28-СН от 21.11.2012 (постановление Администрации города от 26.09.2011 №3717)                                              Договор социального найма жилого помещения № 711 от 19.11.2018 (постановление Администрации города от 15.11.2018 №2544)</t>
    </r>
  </si>
  <si>
    <r>
      <t xml:space="preserve">20.07.2016;
</t>
    </r>
    <r>
      <rPr>
        <i/>
        <sz val="10"/>
        <rFont val="Times New Roman"/>
        <family val="1"/>
        <charset val="204"/>
      </rPr>
      <t>21.11.2012;    19.11.2018</t>
    </r>
  </si>
  <si>
    <r>
      <t xml:space="preserve">бессрочно;
</t>
    </r>
    <r>
      <rPr>
        <i/>
        <sz val="10"/>
        <rFont val="Times New Roman"/>
        <family val="1"/>
        <charset val="204"/>
      </rPr>
      <t>бессрочн;     бессрочно</t>
    </r>
  </si>
  <si>
    <r>
      <t xml:space="preserve">Колосков Андрей Викторович;
</t>
    </r>
    <r>
      <rPr>
        <i/>
        <sz val="10"/>
        <rFont val="Times New Roman"/>
        <family val="1"/>
        <charset val="204"/>
      </rPr>
      <t>Кабижаев Василий Юрьевич                 Краснова Евгения Александровна</t>
    </r>
  </si>
  <si>
    <r>
      <t xml:space="preserve">11,33;
</t>
    </r>
    <r>
      <rPr>
        <i/>
        <sz val="10"/>
        <rFont val="Times New Roman"/>
        <family val="1"/>
        <charset val="204"/>
      </rPr>
      <t>27,90;              45,24</t>
    </r>
  </si>
  <si>
    <t>73:23:013020:968</t>
  </si>
  <si>
    <t>73:40:50:000 021 598</t>
  </si>
  <si>
    <t>7 (ком. 807, 808б)</t>
  </si>
  <si>
    <t>278/1000 доли от общей площади 270,9 кв.м</t>
  </si>
  <si>
    <t>Постановление Администрации города от 06.05.2002 №602, Распоряжение Главы города от 30.12.2004 № 345-р, Долевая собственность 278/1000 №73-73-02/010/2007-132 07.05.2007, Постановление Администрации города от 17.01.2017 №064</t>
  </si>
  <si>
    <r>
      <t>Договор социального найма жилого помещения №249 от 19.03.2015 (постановление Администрации города от 19.03.2015 №838) -</t>
    </r>
    <r>
      <rPr>
        <b/>
        <sz val="10"/>
        <rFont val="Times New Roman"/>
        <family val="1"/>
        <charset val="204"/>
      </rPr>
      <t xml:space="preserve"> растогнут 01.02.2017 на основании акта приема-передачи по заявлению Ульчибекова В.Р.
</t>
    </r>
    <r>
      <rPr>
        <b/>
        <u/>
        <sz val="10"/>
        <rFont val="Times New Roman"/>
        <family val="1"/>
        <charset val="204"/>
      </rPr>
      <t>Свободный жил. фонд</t>
    </r>
  </si>
  <si>
    <t>Ульчибеков Владимир Рамазанович</t>
  </si>
  <si>
    <r>
      <t xml:space="preserve">8,71
</t>
    </r>
    <r>
      <rPr>
        <b/>
        <i/>
        <u/>
        <sz val="10"/>
        <rFont val="Times New Roman"/>
        <family val="1"/>
        <charset val="204"/>
      </rPr>
      <t>11</t>
    </r>
  </si>
  <si>
    <t>73:23:013020:971</t>
  </si>
  <si>
    <t>73:40:50:000 021 599</t>
  </si>
  <si>
    <t>8 (ком. 912а, 910)</t>
  </si>
  <si>
    <t>166/1000 доли от общей площади 257,9 кв.м</t>
  </si>
  <si>
    <t>Постановление Администрации города от 06.05.2002 №602, Распоряжение Главы города от 30.12.2004 № 345-р, Долевая собственность 166/1000 №73-73-02/010/2007-200 08.06.2007, Постановление Администрации города от 17.01.2017 №064</t>
  </si>
  <si>
    <t>73:23:013020:945</t>
  </si>
  <si>
    <t>73:40:50:000 016 444</t>
  </si>
  <si>
    <t>Постановление Администрации города от 06.05.2002 №602, Распоряжение Главы города от 30.12.2004 № 345-р, Собственность 73-73-02/007/2009-257 31.08.2009, Постановление Администрации города от 17.01.2017 №064</t>
  </si>
  <si>
    <t>73:23:013020:954</t>
  </si>
  <si>
    <t>73:40:50:000 010 684</t>
  </si>
  <si>
    <t>62/1000 доли от общей площади 270,7 кв.м</t>
  </si>
  <si>
    <t>Постановление Администрации города от 06.05.2002 №602, Распоряжение Главы города от 30.12.2004 № 345-р, Долевая собственность 62/1000 №73-73-02/010/2007-280 26.06.2007, Постановление Администрации города от 17.01.2017 №064</t>
  </si>
  <si>
    <t>73:23:013020:957</t>
  </si>
  <si>
    <t>73:40:50:000 020 141</t>
  </si>
  <si>
    <t>62/1000 доли от общей площади 270,4 кв.м</t>
  </si>
  <si>
    <t>Постановление Администрации города от 06.05.2002 №602, Распоряжение Главы города от 30.12.2004 № 345-р, Долевая собственность 62/1000 №73-73/002-73/002/111/2015-465/2 18.09.2015, Постановление Администрации города от 17.01.2017 №064</t>
  </si>
  <si>
    <r>
      <t xml:space="preserve">Договор социального найма жилого помещения №232 от 19.02.2015 (постановление Администрации города от 19.02.2015№529)
</t>
    </r>
    <r>
      <rPr>
        <i/>
        <sz val="10"/>
        <rFont val="Times New Roman"/>
        <family val="1"/>
        <charset val="204"/>
      </rPr>
      <t>Договор социального найма жилого помещения №269 от 28.05.2015 (постановление Администрации города от 28.05.2015 №1518)</t>
    </r>
  </si>
  <si>
    <r>
      <t xml:space="preserve">19.02.2015
</t>
    </r>
    <r>
      <rPr>
        <i/>
        <sz val="10"/>
        <rFont val="Times New Roman"/>
        <family val="1"/>
        <charset val="204"/>
      </rPr>
      <t>28.05.2015</t>
    </r>
  </si>
  <si>
    <r>
      <t xml:space="preserve">Сафонова Румия Эдуардовна
</t>
    </r>
    <r>
      <rPr>
        <i/>
        <sz val="10"/>
        <rFont val="Times New Roman"/>
        <family val="1"/>
        <charset val="204"/>
      </rPr>
      <t>Сафонова Румия Эдуардовна</t>
    </r>
  </si>
  <si>
    <r>
      <t>25,3</t>
    </r>
    <r>
      <rPr>
        <sz val="10"/>
        <rFont val="Times New Roman"/>
        <family val="1"/>
        <charset val="204"/>
      </rPr>
      <t xml:space="preserve">
38,69;
</t>
    </r>
  </si>
  <si>
    <t>73:23:013020:963</t>
  </si>
  <si>
    <t>73:40:50:000 010 468</t>
  </si>
  <si>
    <t>93/1000 доли от общей площади 268,29 кв.м</t>
  </si>
  <si>
    <t>Постановление Администрации города от 06.05.2002 №602, Распоряжение Главы города от 30.12.2004 № 345-р, Долевая собственность 93/1000 №73-73-02/010/2007-282 26.06.2007, Постановление Администрации города от 17.01.2017 №064</t>
  </si>
  <si>
    <t>73:23:013020:966</t>
  </si>
  <si>
    <t>73:40:50:000 021 600</t>
  </si>
  <si>
    <t>49/1000 доли от общей площади 268,46 кв.м</t>
  </si>
  <si>
    <t>Постановление Администрации города от 06.05.2002 №602, Распоряжение Главы города от 30.12.2004 № 345-р, Долевая собственность 49/1000 №73-73/002-73/002/136/2015-39/2 11.08.2015, Постановление Администрации города от 17.01.2017 №064</t>
  </si>
  <si>
    <t xml:space="preserve">Договор социального найма жилого помещения №265от 14.05.2015 (постановление Администрации города от 14.05.2015 №1385)
</t>
  </si>
  <si>
    <t>Башатова Любовь Михайловна</t>
  </si>
  <si>
    <t xml:space="preserve">17,43
</t>
  </si>
  <si>
    <t>Свободный жилищный фонд (17,43 кв.м.)</t>
  </si>
  <si>
    <t>73:23:013020:973</t>
  </si>
  <si>
    <t>73:40:50:000 011 589</t>
  </si>
  <si>
    <t>Постановление Администрации города от 06.05.2002 №602, Распоряжение Главы города от 30.12.2004 № 345-р, Собственность 73-73-02/131/2007-062 09.01.2008, Постановление Администрации города от 17.01.2017 №064</t>
  </si>
  <si>
    <t>Договор найма служебного  жилого помещения №260 от 30.04.2015 (постановление Администрации города от 30.04.2015 №1304)</t>
  </si>
  <si>
    <t>без срока</t>
  </si>
  <si>
    <t>Еткарева Татьяна Геннадьевна</t>
  </si>
  <si>
    <t>служебное жилье</t>
  </si>
  <si>
    <t>73:23:013020:972</t>
  </si>
  <si>
    <t>73:40:50:000 018 497</t>
  </si>
  <si>
    <t>155/1000 доли от общей площади 268,6 кв.м</t>
  </si>
  <si>
    <t>Постановление Администрации города от 06.05.2002 №602, Распоряжение Главы города от 30.12.2004 № 345-р, Долевая собственность 155/1000 №73-73-02/010/2007-155 25.05.2007, Постановление Администрации города от 17.01.2017 №064</t>
  </si>
  <si>
    <t>73:23:013020:1483</t>
  </si>
  <si>
    <t>73:40:50:000 021 601</t>
  </si>
  <si>
    <t>4/26,27</t>
  </si>
  <si>
    <t>590/1000 доли от общей площади 33,3 кв.м</t>
  </si>
  <si>
    <t>Постановление Администрации города от 06.05.2002 №602, Распоряжение Главы города от 30.12.2004 № 345-р, Долевая собственность 590/1000 №73-73-02/111/2008-058, Постановление Администрации города от 20.12.2016 №2545</t>
  </si>
  <si>
    <t>73:23:013020:485</t>
  </si>
  <si>
    <t>73:40:50:000 021 602</t>
  </si>
  <si>
    <t>8/16,17</t>
  </si>
  <si>
    <t>606/1000 доли от общей площади 34,71 кв.м</t>
  </si>
  <si>
    <t xml:space="preserve">Постановление Администрации города от 06.05.2002 №602, Распоряжение Главы города от 30.12.2004 № 345-р, Долевая собственность 606/1000 №73-01/01-89/2004-131, Постановление Администрации города от 20.12.2016 №2545 </t>
  </si>
  <si>
    <t>73:23:013020:1527</t>
  </si>
  <si>
    <t>73:40:50:000 021 604</t>
  </si>
  <si>
    <t>9/13,14,15</t>
  </si>
  <si>
    <t>322/1000 доли от общей площади 47,71 кв.м</t>
  </si>
  <si>
    <t xml:space="preserve">Постановление Администрации города от 06.05.2002 №602, Распоряжение Главы города от 30.12.2004 № 345-р, Долевая собственность 322/1000 №73-73-02/022/2005-98, Постановление Администрации города от 20.12.2016 №2545 </t>
  </si>
  <si>
    <t>73:23:013020:1506</t>
  </si>
  <si>
    <t>73:40:50:000 021 606</t>
  </si>
  <si>
    <t>12/27,28</t>
  </si>
  <si>
    <t>596/1000 доли от общей площади от 34,28 кв.м</t>
  </si>
  <si>
    <t>Постановление Администрации города от 06.05.2002 №602, Распоряжение Главы города от 30.12.2004 № 345-р, Долевая собственность 596/1000 №73-01/01-89/2004-24, Постановление Администрации города от 20.12.2016 №2545</t>
  </si>
  <si>
    <t>73:23:013020:1552</t>
  </si>
  <si>
    <t>73:40:50:000 021 607</t>
  </si>
  <si>
    <t>14/13,14,15</t>
  </si>
  <si>
    <t>323/1000 доли от общей площади 48,17 кв.м</t>
  </si>
  <si>
    <t xml:space="preserve">Постановление Администрации города от 06.05.2002 №602, Распоряжение Главы города от 30.12.2004 № 345-р, Долевая собственность 323/1000 №73-73-02/028/2005-221, Постановление Администрации города от 20.12.2016 №2545 </t>
  </si>
  <si>
    <t>73:23:013020:1547</t>
  </si>
  <si>
    <t>73:40:50:000 021 608</t>
  </si>
  <si>
    <t>15/13,15,16</t>
  </si>
  <si>
    <t>323/1000 доли от общей площади 47,39 кв.м</t>
  </si>
  <si>
    <t>Постановление Администрации города от 06.05.2002 №602, Распоряжение Главы города от 30.12.2004 № 345-р, Долевая собственность 323/1000 №73-01/01-119/2004-40, Постановление Администрации города от 20.12.2016 №2545</t>
  </si>
  <si>
    <t>73:23:013020:338</t>
  </si>
  <si>
    <t>73:40:50:000 021 609</t>
  </si>
  <si>
    <t>16/34,35</t>
  </si>
  <si>
    <t>595/1000 доли от общей площади от 33,8 кв.м</t>
  </si>
  <si>
    <t xml:space="preserve">Постановление Администрации города от 06.05.2002 №602, Распоряжение Главы города от 30.12.2004 № 345-р, Долевая собственность 595/1000 №73-73-02/041/2010-426, Постановление Администрации города от 20.12.2016 №2545 </t>
  </si>
  <si>
    <t>73:23:013020:1045</t>
  </si>
  <si>
    <t>73:40:50:000 051 250</t>
  </si>
  <si>
    <t>Постановление Администрации города от 08.11.2007 №3182, от 16.04.2012 № 1281, от 31.08.2012 № 3122, от 29.03.2013 № 1060, от 12.12.2013 № 3987, от 15.12.2014 № 3968, от 31.03.2015 №973</t>
  </si>
  <si>
    <t>Договор социального найма жилого помещения №77 от 02.04.2014 (постановление Администрации города от 31.03.2014 №883)</t>
  </si>
  <si>
    <t>Демина Любовь Константиновна</t>
  </si>
  <si>
    <t>73:23:013020:866</t>
  </si>
  <si>
    <t>73:40:50:000 010 083</t>
  </si>
  <si>
    <t>Постановление Администрации города от 07.06.2018 № 1010</t>
  </si>
  <si>
    <t>Договор социального найма жилого помещения № 1429 от 19.01.2000</t>
  </si>
  <si>
    <t>Гурьянова Галина Федоровна</t>
  </si>
  <si>
    <t>73:23:013020:841</t>
  </si>
  <si>
    <t>73:40:50:000 051 256</t>
  </si>
  <si>
    <t>Ордер 1501 от 31.12.1974</t>
  </si>
  <si>
    <t>Морозов Александр Петрович</t>
  </si>
  <si>
    <t>73:23:013020:834</t>
  </si>
  <si>
    <t>73:40:50:000 051 258</t>
  </si>
  <si>
    <t>Ордер 12476 от 17.10.1996</t>
  </si>
  <si>
    <t>Поповник Владимир Николаевич</t>
  </si>
  <si>
    <t>73:23:013013:3750</t>
  </si>
  <si>
    <t>73:40:50:000 051 281</t>
  </si>
  <si>
    <t>Договор социального найма жилого помещения №157 от 14.11.2014 (постановление Администрации города от 14.11.2014 №3570)</t>
  </si>
  <si>
    <t>Маланьина Ирина Владимировна</t>
  </si>
  <si>
    <t>73:23:013013:3766</t>
  </si>
  <si>
    <t>73:40:50:000 051 282</t>
  </si>
  <si>
    <t>Ордер 6820 от 28.12.1989</t>
  </si>
  <si>
    <t>Чечнев Юрий Николаевич</t>
  </si>
  <si>
    <t>73:23:013013:3822</t>
  </si>
  <si>
    <t>73:40:50:000 019 368</t>
  </si>
  <si>
    <t>Постановление Администрации города от 09.07.2012 № 2460, от 29.03.2013 № 1060, от 12.12.2013 № 3987, от 06.06.2014 № 1715,от 31.03,.2015 №973,от 23.10.2015 №3524</t>
  </si>
  <si>
    <t>73:23:013013:3878</t>
  </si>
  <si>
    <t>73:40:50:000 019 369</t>
  </si>
  <si>
    <t>73:23:013013:3884</t>
  </si>
  <si>
    <t>73:40:50:000 051 291</t>
  </si>
  <si>
    <t xml:space="preserve">.Ордер 706 от 24.04.1973
</t>
  </si>
  <si>
    <t>Тенишев Серафим Дмитриевич</t>
  </si>
  <si>
    <t>73:23:011433:81</t>
  </si>
  <si>
    <t>73:40:50:000 051 296</t>
  </si>
  <si>
    <t>Земина</t>
  </si>
  <si>
    <t>73:23:011433:98</t>
  </si>
  <si>
    <t>73:40:50:000 019 907</t>
  </si>
  <si>
    <t>Постановление Администрации города от 27.05.2013 № 1714</t>
  </si>
  <si>
    <t>73:23:011433:102</t>
  </si>
  <si>
    <t>73:40:50:000 051 299</t>
  </si>
  <si>
    <t>1/2 доли от общей площади 41,37 кв.</t>
  </si>
  <si>
    <t>Постановление Администрации города от 18.08.2008 №2605, от 27.05.2013 № 1714</t>
  </si>
  <si>
    <t>73:23:011433:75</t>
  </si>
  <si>
    <t>73:40:50:000 017 544</t>
  </si>
  <si>
    <t>Постановление Администрации города от 26.03.2010 №923, от 29.03.2013 № 1060</t>
  </si>
  <si>
    <t>Договор социального найма жилого помещения №302 от 07.10.2015 (постановление Администрации города от 07.10.2015 №3354)</t>
  </si>
  <si>
    <t>Горшунова Таисия Валентиновна</t>
  </si>
  <si>
    <t>73:23:013213:155</t>
  </si>
  <si>
    <t>73:40:50:000 017 542</t>
  </si>
  <si>
    <t>Ордер 16329 от 26.10.1984</t>
  </si>
  <si>
    <t>Рахматуллова Санья Харисовна</t>
  </si>
  <si>
    <t>73:23:013213:150</t>
  </si>
  <si>
    <t>73:40:50:000 017 543</t>
  </si>
  <si>
    <t>73:23:014211:45</t>
  </si>
  <si>
    <t>73:40:50:4056</t>
  </si>
  <si>
    <t>Камская</t>
  </si>
  <si>
    <t>1/2 доля жилого дома (приведенное в непригодное для эксплуатации состояние)</t>
  </si>
  <si>
    <t>Постановление Администрации города от 21.02.2019 №311. Собственность № 73:23:014211:45-73/033/2019-1 ОТ 31.01.2019</t>
  </si>
  <si>
    <t>73:23:011311:78</t>
  </si>
  <si>
    <t>73:40:50:4089</t>
  </si>
  <si>
    <t>К.Маркса</t>
  </si>
  <si>
    <t>1/4 доля жилого дома общей площадью 64,5 кв.м.</t>
  </si>
  <si>
    <t>Постановление Администрации города от 24.09.2013 № 3102, Долевая собственность 1/4 №73-73-02/111/2013-269 11.10.2013</t>
  </si>
  <si>
    <t>73:23:014106:381</t>
  </si>
  <si>
    <t>73:40:50:000 051 307</t>
  </si>
  <si>
    <t>Кирпичная</t>
  </si>
  <si>
    <t>Ордер 2826 от 08.04.1988</t>
  </si>
  <si>
    <t>Ломков Виктор Владимирович</t>
  </si>
  <si>
    <t>73:23:014106:291</t>
  </si>
  <si>
    <t>73:40:50:000 051 313</t>
  </si>
  <si>
    <t>Ордер 2839 от 19.07.1988</t>
  </si>
  <si>
    <t>Юдина Татьяна Викторовна</t>
  </si>
  <si>
    <t>73:23:014106:394</t>
  </si>
  <si>
    <t>73:40:50:000 051 314</t>
  </si>
  <si>
    <t>Ордер 3390 от 15.07.1988</t>
  </si>
  <si>
    <t>Глушихин Георгий Михайлович</t>
  </si>
  <si>
    <t>73:23:014106:418</t>
  </si>
  <si>
    <t>73:40:50:000 051 317</t>
  </si>
  <si>
    <t>73:23:011410:70</t>
  </si>
  <si>
    <t>73:40:50:000 051 322</t>
  </si>
  <si>
    <t>Козлова</t>
  </si>
  <si>
    <t xml:space="preserve">Ордер 4031 от 31.01.1989
</t>
  </si>
  <si>
    <t>Константинов Николай Петрович</t>
  </si>
  <si>
    <t>73:23:013233:115</t>
  </si>
  <si>
    <t>73:40:50:000 051 328</t>
  </si>
  <si>
    <t>Комсомольская</t>
  </si>
  <si>
    <t>Договор социального найма жилого помещения №197 от 25.12.2014 (постановление Администрации города от 25.12.2014 №4194)</t>
  </si>
  <si>
    <t>Быков Анатолий Юрьевич</t>
  </si>
  <si>
    <t>73:23:013233:113</t>
  </si>
  <si>
    <t>73:40:50:000 051 329</t>
  </si>
  <si>
    <t>Договор социального найма жилого помещения №373 от 26.04.2016 (постановление Администрации города от 26.04.2016 №890)</t>
  </si>
  <si>
    <t>Галченков Артур Юрикович</t>
  </si>
  <si>
    <t>73:23:013233:112</t>
  </si>
  <si>
    <t>73:40:50:000 051 330</t>
  </si>
  <si>
    <t>Договор социального найма жилого помещения №423от 31.10.2016 (постановление Администрации города от 31.10.2016 №2144)</t>
  </si>
  <si>
    <t>Титов Сергей Сергеевич</t>
  </si>
  <si>
    <t>73:23:013233:111</t>
  </si>
  <si>
    <t>73:40:50:000 051 331</t>
  </si>
  <si>
    <t>Договор социального найма жилого помещения №326 от 03.12.2015 (постановление Администрации города от 03.12.2015 №3954)</t>
  </si>
  <si>
    <t>Нюркин Юрий Николаевич</t>
  </si>
  <si>
    <t>73:40:50:4289</t>
  </si>
  <si>
    <t>73:40:50:000 051 343</t>
  </si>
  <si>
    <t>Договор социального найма жилого помещения №50 от 25.12.2013 (постановление от 20.12.2013 №4122)</t>
  </si>
  <si>
    <t>Яруткин Вячеслав Васильевич</t>
  </si>
  <si>
    <t>73:23:013221:68</t>
  </si>
  <si>
    <t>73:40:50:000 051 336</t>
  </si>
  <si>
    <t>Постановление Главы Администрации города от 23.12.2008 №4256, от 25.08.2010 №2815, от 15.05.2013 № 1589</t>
  </si>
  <si>
    <t>73:23:013221:74</t>
  </si>
  <si>
    <t>73:40:50:000 051 338</t>
  </si>
  <si>
    <t>73:23:013221:75</t>
  </si>
  <si>
    <t>73:40:50:000 051 339</t>
  </si>
  <si>
    <t>Ордер 10 от 03.03.1999</t>
  </si>
  <si>
    <t>Крупин Олег Вячеславович</t>
  </si>
  <si>
    <t>73:23:013221:77</t>
  </si>
  <si>
    <t>73:40:50:000 018 226</t>
  </si>
  <si>
    <t>Договор мены от 02.07.2010 №7. Свидетельство о государственной регистрации права от 09.08.2010 №73-73-02/100/2010-304, Собственность 73-73-02/100/2010-304 09.08.2010</t>
  </si>
  <si>
    <t>73:23:013221:76</t>
  </si>
  <si>
    <t>73:40:50:000 051 340</t>
  </si>
  <si>
    <t>73:23:013221:79</t>
  </si>
  <si>
    <t>73:40:50:000 051 341</t>
  </si>
  <si>
    <t>73:23:013221:78</t>
  </si>
  <si>
    <t>73:40:50:000 051 342</t>
  </si>
  <si>
    <t>73:23:013222:70</t>
  </si>
  <si>
    <t>73:40:50:000 051 344</t>
  </si>
  <si>
    <t>Ордер 16197 от 16.02.1995</t>
  </si>
  <si>
    <t>Федотов Петр Александрович</t>
  </si>
  <si>
    <t>73:23:013222:68</t>
  </si>
  <si>
    <t>73:40:50:000 051 345</t>
  </si>
  <si>
    <t>Договор социального найма жилого помещения №725 от 27.02.2019</t>
  </si>
  <si>
    <t>Потапова Татьяна Викторовна</t>
  </si>
  <si>
    <t>73:23:013204:45</t>
  </si>
  <si>
    <t>73:40:50:000 051 349</t>
  </si>
  <si>
    <t>628/1000 долей жилого дома общей площадью 117,9 кв.м.</t>
  </si>
  <si>
    <t>Постановление Главы города от 13.03.2008 №631</t>
  </si>
  <si>
    <t>кв.2 ордер 10539 от 13.06.1991       Договор социального найма жилого помещения № 678 от 12.07.2018. Дополнительное соглашение от 07.11.2018 к договору социального найма жилого помещения от 12.07.2018 № 678 (кв.3)</t>
  </si>
  <si>
    <t>13.06.1991
07.11.2018</t>
  </si>
  <si>
    <t>бессрочно               бессрочно</t>
  </si>
  <si>
    <t>кв .2  ЕМЕЛЮКОВА РАИСА ДМИТРИЕВНА  
кв.3 Сердюкова Любовь Васильевна</t>
  </si>
  <si>
    <t>кв.3 - 33,3 кв.м.</t>
  </si>
  <si>
    <t>73:23:013222:55</t>
  </si>
  <si>
    <t>73:40:50:4343</t>
  </si>
  <si>
    <t>97а</t>
  </si>
  <si>
    <t>Постановление Главы города от 18.05.2005 № 1097, от 15.11.2017 №2155</t>
  </si>
  <si>
    <t>73:23:011417:101</t>
  </si>
  <si>
    <t>73:40:50:000 019 553</t>
  </si>
  <si>
    <t>Постановление Администрации города от 14.11.2012 № 3973, от 10.01.2013 № 10</t>
  </si>
  <si>
    <t>Ордер 13924 от 26.08.1993</t>
  </si>
  <si>
    <t>Фокин Сергей Александрович</t>
  </si>
  <si>
    <t>73:23:011417:92</t>
  </si>
  <si>
    <t>73:40:50:000 051 333</t>
  </si>
  <si>
    <t>Постановление Главы Администрации города от  06.02.2009 №183, от 14.11.2012 № 3973, от 10.01.2013 № 10</t>
  </si>
  <si>
    <t>Ордер 19541 от 22.06.1999</t>
  </si>
  <si>
    <t>Белякова Александра Ивановна</t>
  </si>
  <si>
    <t>73:23:010801:1721</t>
  </si>
  <si>
    <t>73:40:50:000 051 350</t>
  </si>
  <si>
    <t>Королева</t>
  </si>
  <si>
    <t>Постановление Администрации города от 18.08.2008 №2598, от 29.05.2012 № 1886, от 11.07.2013 № 2168, от 25.12.2014 № 4178</t>
  </si>
  <si>
    <t>73:23:010801:1788</t>
  </si>
  <si>
    <t>73:40:50:000 051 365</t>
  </si>
  <si>
    <t>Ордер 11907 от 23.05.1995</t>
  </si>
  <si>
    <t>Кудрявцева Нелли Анатольевна</t>
  </si>
  <si>
    <t>73:23:010801:1716</t>
  </si>
  <si>
    <t>73:40:50:000 051 368</t>
  </si>
  <si>
    <t xml:space="preserve">Ордер 10254 от 11.07.1991
</t>
  </si>
  <si>
    <t xml:space="preserve">Романов Николай Николаевич
</t>
  </si>
  <si>
    <t>73:23:010804:57</t>
  </si>
  <si>
    <t>73:40:50:000 051 387</t>
  </si>
  <si>
    <t>3а</t>
  </si>
  <si>
    <t>Постановление Администрации города от 18.08.2008 №2598, от 29.05.2012 № 1886, от 31.08.2012 № 3122, от 29.03.2013 № 1060, от 11.07.2013 № 2168, от 15.12.2014 № 3968,от 23.10.2015 №3524</t>
  </si>
  <si>
    <t>Ордер 1503 от 30.11.1971</t>
  </si>
  <si>
    <t>Шулдан Петр Федорович</t>
  </si>
  <si>
    <t>73:23:010804:263</t>
  </si>
  <si>
    <t>73:40:50:000 051 390</t>
  </si>
  <si>
    <t>Ордер 1521 от 04.11.1974</t>
  </si>
  <si>
    <t>Сафиуллин Рияс Махмутович</t>
  </si>
  <si>
    <t>73:23:010802:779</t>
  </si>
  <si>
    <t>73:40:50:000 051 399</t>
  </si>
  <si>
    <t>Постановление Администрации города от 18.08.2008 №2598</t>
  </si>
  <si>
    <t>73:23:010802:829</t>
  </si>
  <si>
    <t>73:40:50:000 051 401</t>
  </si>
  <si>
    <t xml:space="preserve">1/2 доли жилого помещения общей площадью 71,6 кв.м </t>
  </si>
  <si>
    <t>73:23:010804:379</t>
  </si>
  <si>
    <t>73:40:50:000 051 409</t>
  </si>
  <si>
    <t>Постановление Администрации города от 18.08.2008 №2598, от 05.09.2012 № 3152, от 09.11.2012 № 3936, от 26.02.2013 № 614, от 29.03.2013 № 1060, от 12.12.2013 № 3987, от 15.12.2014 № 3968</t>
  </si>
  <si>
    <t>73:23:010804:363</t>
  </si>
  <si>
    <t>73:40:50:000 051 413</t>
  </si>
  <si>
    <t>договор соц.найма 46 от 04.02.2000</t>
  </si>
  <si>
    <t>Бычкова Светлана Юрьевна</t>
  </si>
  <si>
    <t>73:40:50:000 051 424</t>
  </si>
  <si>
    <t>73:40:50:000 051 425</t>
  </si>
  <si>
    <t>Ордер №1034 от 28.08.1984</t>
  </si>
  <si>
    <t>Хабаркова Вера Николаевна</t>
  </si>
  <si>
    <t>73:23:010802:906</t>
  </si>
  <si>
    <t>73:40:50:000 051 438</t>
  </si>
  <si>
    <t>73:40:50:000 051 446</t>
  </si>
  <si>
    <t>6а</t>
  </si>
  <si>
    <t>73:40:50:000 051 449</t>
  </si>
  <si>
    <t>73:23:010801:1206</t>
  </si>
  <si>
    <t>73:23 01 08 01 1206</t>
  </si>
  <si>
    <t>6б</t>
  </si>
  <si>
    <t>Постановление Администрации города от 23.10.2015 №3529, Собственность 73-73-02/215/2014-057</t>
  </si>
  <si>
    <t>Договор найма жилого помещения маневренного фонда № 1 от 28.04.2018. Дополнительное соглашение от 19.06.2019</t>
  </si>
  <si>
    <t>28.04.2018      28.04.2019</t>
  </si>
  <si>
    <t>27.04.2019    27.04.2020</t>
  </si>
  <si>
    <t xml:space="preserve">Евстафьева Татьяна Валентиновна
</t>
  </si>
  <si>
    <t xml:space="preserve">62,53
</t>
  </si>
  <si>
    <t>73:40:50:000 051 461</t>
  </si>
  <si>
    <t>Постановление Администрации города от 18.08.2008 №2598, от 11.10.2013 № 3265, от 26.12.2013 № 4225, от 02.10.2014 №3049, от 06.06.2014 № 1715</t>
  </si>
  <si>
    <t>73:23:010804:510</t>
  </si>
  <si>
    <t>73:40:50:000 051 469</t>
  </si>
  <si>
    <t>Ордер 3586 от 02.03.1978</t>
  </si>
  <si>
    <t>Сидорова Раиса Александровна</t>
  </si>
  <si>
    <t>73:23:010804:431</t>
  </si>
  <si>
    <t>73:40:50:000 051 471</t>
  </si>
  <si>
    <t>73:23:010802:1065</t>
  </si>
  <si>
    <t>73:40:50:000 051 482</t>
  </si>
  <si>
    <t>73:23:010802:1047</t>
  </si>
  <si>
    <t>73:40:50:000 051 493</t>
  </si>
  <si>
    <t>73:23:010802:1547</t>
  </si>
  <si>
    <t>73:40:50:000 051 505</t>
  </si>
  <si>
    <t>8б</t>
  </si>
  <si>
    <t>Постановление Администрации города от 18.08.2008 №2598, от 02.02.2012 №341, от 17.09.2013 № 2960, от 11.04.2014 № 1040, от 26.06.2015 №1833</t>
  </si>
  <si>
    <t>73:23:010802:1550</t>
  </si>
  <si>
    <t>73:40:50:000 051 507</t>
  </si>
  <si>
    <t>Договор социального найма жилого помещения № 668 от 14.06.2018 (постановление Администрации города от 14.06.2018 №1032)</t>
  </si>
  <si>
    <t>Храмкова Любовь Вячеславовна</t>
  </si>
  <si>
    <t>73:23:010803:803</t>
  </si>
  <si>
    <t>73:40:50:000 051 520</t>
  </si>
  <si>
    <t>9а</t>
  </si>
  <si>
    <t>73:23:010803:766</t>
  </si>
  <si>
    <t>73:40:50:000 051 522</t>
  </si>
  <si>
    <t>73:23:010803:671</t>
  </si>
  <si>
    <t>73:40:50:000 051 534</t>
  </si>
  <si>
    <t>73:23:010803:668</t>
  </si>
  <si>
    <t>73:40:50:000 051 545</t>
  </si>
  <si>
    <t>1/4 доли жилого помещения общей площадью 76,3 кв.м</t>
  </si>
  <si>
    <t>ордер 14489 от 24.02.1984</t>
  </si>
  <si>
    <t>Нуждов Владимир Михайлович</t>
  </si>
  <si>
    <t>73:23:010802:1318</t>
  </si>
  <si>
    <t>73:40:50:000 051 552</t>
  </si>
  <si>
    <t>12а</t>
  </si>
  <si>
    <t>договор соц.найма 153 от 06.04.2005</t>
  </si>
  <si>
    <t>Кавтасьева Елизавета Александровна</t>
  </si>
  <si>
    <t>73:23:010802:1375</t>
  </si>
  <si>
    <t>73:40:50:000 051 557</t>
  </si>
  <si>
    <t>73:23:010801:1949</t>
  </si>
  <si>
    <t>73:40:50:000 051 561</t>
  </si>
  <si>
    <t>Ордер 13807 от 04.07.2000</t>
  </si>
  <si>
    <t>Сатдарова Менигул Фаридовна</t>
  </si>
  <si>
    <t>73:23:010801:1794</t>
  </si>
  <si>
    <t>73:40:50:000 051 567</t>
  </si>
  <si>
    <t>73:23:010801:1795</t>
  </si>
  <si>
    <t>73:40:50:000 051 568</t>
  </si>
  <si>
    <t>73:23:010801:1797</t>
  </si>
  <si>
    <t>73:40:50:000 051 571</t>
  </si>
  <si>
    <t>73:40:50:000 020 844</t>
  </si>
  <si>
    <t>Красноармейская</t>
  </si>
  <si>
    <t>Постановление Главы Администрации города от 23.12.2008 №4257. Постановление Администрации города от 26.09.2014 № 2962</t>
  </si>
  <si>
    <t>Договор социального найма жилого помещения № 684 от 16.08.2018 (постановление Администрации города от 16.08.2018 №1815)</t>
  </si>
  <si>
    <t>Кузнецова Нина Ивановна</t>
  </si>
  <si>
    <t>73:23:011415:52</t>
  </si>
  <si>
    <t>73:40:50:000 018 268</t>
  </si>
  <si>
    <t>Постановление Администрации города от 25.08.2010 №2816</t>
  </si>
  <si>
    <t>73:23:011408:68</t>
  </si>
  <si>
    <t>73:40:50:000 018 269</t>
  </si>
  <si>
    <t>ордер 5532 от 20.06.1989</t>
  </si>
  <si>
    <t>Ешану Галина Викторовна</t>
  </si>
  <si>
    <t>73:23:011408:69</t>
  </si>
  <si>
    <t>73:40:50:000 018 270</t>
  </si>
  <si>
    <t xml:space="preserve">ордер №2583 от 28.07.1977
</t>
  </si>
  <si>
    <t>Клянин Михаил Григорьевич</t>
  </si>
  <si>
    <t>73:40:50:000 051 584</t>
  </si>
  <si>
    <t>Куйбышева</t>
  </si>
  <si>
    <t>Постановление Администрации города от 27.02.2008 №462, от 26.02.2013 № 614</t>
  </si>
  <si>
    <t>Ордер 19943 от 09.09.1999</t>
  </si>
  <si>
    <t>Куприн Влдаимир Валентинович</t>
  </si>
  <si>
    <t>73:40:50:000 051 585</t>
  </si>
  <si>
    <t>Ордер 19945 от 07.09.1999</t>
  </si>
  <si>
    <t>Бивзюк Виктор Иванович</t>
  </si>
  <si>
    <t>73:23:010507:142</t>
  </si>
  <si>
    <t>73:40:50:4646</t>
  </si>
  <si>
    <t>477/1000 долей жилого дома общей площадью 54,20 кв.м.</t>
  </si>
  <si>
    <t>Постановление Администрации города от 25.08.2010 №2821</t>
  </si>
  <si>
    <t xml:space="preserve">                                                                     
</t>
  </si>
  <si>
    <t>73:40:50:000 051 587</t>
  </si>
  <si>
    <t>Постановление Администрации города от 27.02.2008 №462, от 26.09.2014 № 2963,от 23.10.2015 №3524</t>
  </si>
  <si>
    <t>ОРДЕР 16959 от 30.05.1985</t>
  </si>
  <si>
    <t>Романчук Светлана Алексеевна</t>
  </si>
  <si>
    <t>73:23:014114:107</t>
  </si>
  <si>
    <t>73:40:50:000 051 593</t>
  </si>
  <si>
    <t xml:space="preserve">Постановление Администрации города от 27.02.2008 №462. Постановление Администрации города от 15.09.2010 №3103. Свидетельство о государственной регистрации права №73-73-02/153/2010-180 от 28.09.2010, Собственность 73-73-02/153/2010-180 </t>
  </si>
  <si>
    <t>Договор найма служебного жилого помещения №310 от 15.11.2017 (постановление от 15.11.2017 №2157)</t>
  </si>
  <si>
    <t xml:space="preserve">Галиакберова Наталья Владимировна
</t>
  </si>
  <si>
    <t xml:space="preserve">41,9
</t>
  </si>
  <si>
    <t>служебное (пост. от 26.12.2017 №2483)</t>
  </si>
  <si>
    <t>73:23:014114:157</t>
  </si>
  <si>
    <t>73:40:50:000 051 596</t>
  </si>
  <si>
    <t>28а</t>
  </si>
  <si>
    <t>Постановление Администрации города от 27.02.2008 №462. Постановление Администрации города от 15.09.2010 №3103, от 26.09.2014 № 2963</t>
  </si>
  <si>
    <t>Ордер 11947 от 02.04.1992</t>
  </si>
  <si>
    <t xml:space="preserve">МИРОНОВА ЛЮБОВЬ АЛЕКСЕЕВНА </t>
  </si>
  <si>
    <t>73:23:010507:1193</t>
  </si>
  <si>
    <t>73:40:50:000 003 711</t>
  </si>
  <si>
    <t>Постановление Администрации города от 15.09.2010 №3102, от 26.09.2014 № 2963</t>
  </si>
  <si>
    <t>Ордер 11419 от 17.03.1992</t>
  </si>
  <si>
    <t>Воронин Владимир Павлович</t>
  </si>
  <si>
    <t>73:23:010507:1196</t>
  </si>
  <si>
    <t>73:40:50:000 051 598</t>
  </si>
  <si>
    <t>Договор социального найма жилого помещения №758 от 08.10.2019</t>
  </si>
  <si>
    <t>Стручкова Надежда Владимировна</t>
  </si>
  <si>
    <t>73:23:014113:110</t>
  </si>
  <si>
    <t>73:40:50:000 051 601</t>
  </si>
  <si>
    <t>Постановление Администрации города от 27.02.2008 №462, от 26.02.2014 № 491, от 31.03.2015 №973</t>
  </si>
  <si>
    <t>73:23:010507:1926</t>
  </si>
  <si>
    <t>73:40:50:000 051 610</t>
  </si>
  <si>
    <t>Ордер 13561 от 05.08.1999</t>
  </si>
  <si>
    <t>Сизиков Сергей Семенович</t>
  </si>
  <si>
    <t>73:23:010507:2107</t>
  </si>
  <si>
    <t>73:40:50:000 051 618</t>
  </si>
  <si>
    <t>Постановление Администрации города от 27.02.2008 №462, от 11.10.2013 № 3265, от 12.12.2013 № 3987, от 11.04.2014 № 1040</t>
  </si>
  <si>
    <t>Ордер 10498 от 18.05.1993</t>
  </si>
  <si>
    <t>Кленова Нина Дмитриевна</t>
  </si>
  <si>
    <t>73:40:50:000 051 778</t>
  </si>
  <si>
    <t>Постановление Администрации города от 03.12.2008 №4010</t>
  </si>
  <si>
    <t>73:23:013233:123</t>
  </si>
  <si>
    <t>73:40:50:000 051 624</t>
  </si>
  <si>
    <t>Постановление Администрации города от 27.02.2008 №462, Постановление Администрации города от 15.12.2015 №4114</t>
  </si>
  <si>
    <t>Договор социального найма жилого помещения №434 от 21.12.2016(постановление Администрации города от 22.12.2016 №2554)</t>
  </si>
  <si>
    <t>Давыдова Наталья Ивановна</t>
  </si>
  <si>
    <t>73:23:013233:122</t>
  </si>
  <si>
    <t>73:40:50:000 051 625</t>
  </si>
  <si>
    <t>Договор социального найма жилого помещения №390 от 14.06.2016 (постановление Администрации города от 14.06.2016 №1244)</t>
  </si>
  <si>
    <t>Хайбуллова Гелсу Ахтямовна</t>
  </si>
  <si>
    <t>73:23:013201:38</t>
  </si>
  <si>
    <t>73:40:50:000 051 814</t>
  </si>
  <si>
    <t>421/1000 доли жилог дома общей площадью 51,18 кв.м.</t>
  </si>
  <si>
    <t>Постановление Главы города от 22.07.2008 №2255</t>
  </si>
  <si>
    <t>Договор социального найма жилого помещения №04/25-2009/31-СН от 14.04.2009 (постановление Администрации города от 30.03.2009 №853) квартира 2</t>
  </si>
  <si>
    <t>Сергеева Наталья Борисовна</t>
  </si>
  <si>
    <t>73:40:50:000 051 815</t>
  </si>
  <si>
    <t>636/1000 долей жилого дома общей площадью 60,05 кв.м.</t>
  </si>
  <si>
    <t>73:23:013203:41</t>
  </si>
  <si>
    <t>73:40:50:000 051 809</t>
  </si>
  <si>
    <t xml:space="preserve">Договор социального найма жилого помещения №629 от 26.10.2017 (постаносление Администрации города от 26.10.2017 №2003)
</t>
  </si>
  <si>
    <t>АФОНЬКИНА ОЛЬГА ЕВГЕНЬЕВНА</t>
  </si>
  <si>
    <t>73:40:50:000 051 810</t>
  </si>
  <si>
    <t>73:23:013203:38</t>
  </si>
  <si>
    <t>73:40:50:000 051 811</t>
  </si>
  <si>
    <t>73:23:011416:159</t>
  </si>
  <si>
    <t>73:40:50:000 051 632</t>
  </si>
  <si>
    <t>Постановление Администрации города от 27.02.2008 №462</t>
  </si>
  <si>
    <t>Договор социального найма жилого помещения №286 от 19.08.2015 (постановление Администрации города от 19.08.2015 №2835)</t>
  </si>
  <si>
    <t>Илюхина Анжелика Владимировна</t>
  </si>
  <si>
    <t>73:23:011416:158</t>
  </si>
  <si>
    <t>73:40:50:000 024 196</t>
  </si>
  <si>
    <t>Постановление Администрации города от 14.05.2018 № 851</t>
  </si>
  <si>
    <t>73:23:011416:157</t>
  </si>
  <si>
    <t>73:40:50:000 051 633</t>
  </si>
  <si>
    <t>73:23:011416:156</t>
  </si>
  <si>
    <t>73:40:50:000 051 634</t>
  </si>
  <si>
    <t>73:23:010507:1748</t>
  </si>
  <si>
    <t>73:40:50:000 017 730</t>
  </si>
  <si>
    <t>Соглашение о безвозмездной передаче недвижимого имущества в муниципальную собственность от 04.05.2009. Свидетельство о государственной регистрации права от 12.03.2010 №73-73-02/007/2009-390, серия 73-АУ №042423, Собственность 73-73-02/007/2009-390 12.03.2010</t>
  </si>
  <si>
    <t>Договор социального найма жилого помещения №04/25-2007/13-СН от 03.04.2007 (постановление от 30.03.2007 №868)</t>
  </si>
  <si>
    <t>Шестоперова Валентина Александровна</t>
  </si>
  <si>
    <t>73:23:010507:1745</t>
  </si>
  <si>
    <t>73:40:50:000 024 197</t>
  </si>
  <si>
    <t>73:23:010610:848</t>
  </si>
  <si>
    <t>73:40:50:000 051 637</t>
  </si>
  <si>
    <t xml:space="preserve">договор соц.найма 2554 от 15.12.2004
</t>
  </si>
  <si>
    <t>КРЫЛОВА МАРИНА ЮРЬЕВНА</t>
  </si>
  <si>
    <t>73:23:010610:880</t>
  </si>
  <si>
    <t>73:40:50:000 051 639</t>
  </si>
  <si>
    <t>73:23:010610:1015</t>
  </si>
  <si>
    <t>73:40:50:000 051 780</t>
  </si>
  <si>
    <t>Ордер 16396 от 28.02.1995</t>
  </si>
  <si>
    <t>АФАНАСЬЕВ ВЛАДИМИР ЮРЬЕВИЧ</t>
  </si>
  <si>
    <t>73:23:010609:344</t>
  </si>
  <si>
    <t>73:40:50:000 051 659</t>
  </si>
  <si>
    <t>Договор социального найма жилого помещения №04/25-2012/59-СН от 27.12.2012 (постановление Администрации города от 29.12.2012 №4737)</t>
  </si>
  <si>
    <t>Лапшина Любовь Михайловна</t>
  </si>
  <si>
    <t>73:23:010609:374</t>
  </si>
  <si>
    <t>73:40:50:000 051 660</t>
  </si>
  <si>
    <r>
      <t xml:space="preserve">Договор социального найма жилого помещения №04/25-2012/58-СН от 27.12.2012 (постановление Администрации города от 29.12.2012 №4737)
</t>
    </r>
    <r>
      <rPr>
        <i/>
        <sz val="10"/>
        <rFont val="Times New Roman"/>
        <family val="1"/>
        <charset val="204"/>
      </rPr>
      <t>Договор социального найма жилого помещения от 22.12.2017 №645 (постановление от 22.12.2017 №2437)</t>
    </r>
  </si>
  <si>
    <t>27.12.2012
22.12.2017</t>
  </si>
  <si>
    <t>бессрочно
бессрочно</t>
  </si>
  <si>
    <r>
      <t xml:space="preserve">Нехожина Александра Николаевна
</t>
    </r>
    <r>
      <rPr>
        <i/>
        <sz val="10"/>
        <rFont val="Times New Roman"/>
        <family val="1"/>
        <charset val="204"/>
      </rPr>
      <t>Нехожина Татьяна Николаевна</t>
    </r>
  </si>
  <si>
    <t>65,97
65,97</t>
  </si>
  <si>
    <t>73:23:010509:1286</t>
  </si>
  <si>
    <t>73:40:50:000 051 672</t>
  </si>
  <si>
    <t>Постановление Администрации города от 13.11.2010 №3979, от 23.12.2011 № 4870, от 17.09.2012 № 3275, от 09.11.2012 № 3936, от 10.01.2013 № 10, от 29.03.2013 № 1060, от 11.07.2013 № 2168, от 12.12.2013 № 3987, от 11.04.2014 № 1040, от 26.09.2014 № 2963, от 25.12.2014 № 4178,от 23.10.2015 №3524</t>
  </si>
  <si>
    <t>Договор социального найма жилого помещения от 28.04.2018 № 659 (постановление Администрации города от 28.04.2018 № 786)</t>
  </si>
  <si>
    <t>Артамонова Юлия Олеговна</t>
  </si>
  <si>
    <t>73:23:010509:1281</t>
  </si>
  <si>
    <t>73:40:50:000 051 678</t>
  </si>
  <si>
    <t>Ордер 10710 от 30.12.1981</t>
  </si>
  <si>
    <t>КАМЕНЕВ АЛЕКСАНДР НИКОЛАЕВИЧ</t>
  </si>
  <si>
    <t>73:23:010509:1229</t>
  </si>
  <si>
    <t>73:40:50:000 051 680</t>
  </si>
  <si>
    <t>Договор социального найма жилого помещения №766 от 06.11.2019</t>
  </si>
  <si>
    <t>Рыбаков Сергей Владимирович</t>
  </si>
  <si>
    <t>73:23:010509:1350</t>
  </si>
  <si>
    <t>73:40:50:000 009 728</t>
  </si>
  <si>
    <t>Постановление Администрации города от 26.12.2013 № 4227, от 13.05.2015 №1351, от 28.11.2016 №2359</t>
  </si>
  <si>
    <t>Договор социального найма жилого помещения №272 от 28.05.2015 (постановление Администрации города от 28.05.2015 №1518)</t>
  </si>
  <si>
    <t>Страмоусова Лариса Маратовна</t>
  </si>
  <si>
    <t>73:23:010509:1135</t>
  </si>
  <si>
    <t>73:40:50:000 020 229</t>
  </si>
  <si>
    <t>106/1000 долей от общей площади 157,26 кв.м.</t>
  </si>
  <si>
    <t>Постановление Администрации города от 26.12.2013 № 4227, от 13.05.2015 №1351, Долевая собственность 106/1000 №73-73-02/072/2006-408, от 28.11.2016 №2359</t>
  </si>
  <si>
    <t>73:23:010509:1583</t>
  </si>
  <si>
    <t>73:40:50:000 020 230</t>
  </si>
  <si>
    <t>252/1000 доли от общей площади 155,3 кв.м.</t>
  </si>
  <si>
    <t>Постановление Администрации города от 26.12.2013 № 4227, от 13.05.2015 №1351, Долевая собственность 252/1000 №73-73-02/080/2006-302, от 28.11.2016 №2359</t>
  </si>
  <si>
    <t>73:23:010509:1119</t>
  </si>
  <si>
    <t>73:40:50:000 020 232</t>
  </si>
  <si>
    <t>112/1000 долей от общей площади 156,75 кв.м.</t>
  </si>
  <si>
    <t>Постановление Администрации города от 26.12.2013 № 4227, от 13.05.2015 №1351, Долевая собственность 112/1000 №73-73-02/099/2006-155, от 28.11.2016 №2359</t>
  </si>
  <si>
    <t xml:space="preserve">                   </t>
  </si>
  <si>
    <t>73:23:010509:1129</t>
  </si>
  <si>
    <t>73:40:50:000 020 233</t>
  </si>
  <si>
    <t>106/1000 долей от общей площади 155,3 кв.м</t>
  </si>
  <si>
    <t>Постановление Администрации города от 26.12.2013 № 4227, от 13.05.2015 №1351, Долевая собственность 258/1000 №73-73-02/082/2006-501 от 22.09.2006, от 28.11.2016 №2359 Долевая собственность 106/1000 106/1000 №73-73/002-73/002/049/2016-367/2 19.10.2016</t>
  </si>
  <si>
    <t>Договор социального найма жилого помещения №317 от 05.11.2015 (постановление Администрации города от 05.11.2015 №3642)</t>
  </si>
  <si>
    <t>Коноваленко Евгений Михайлович</t>
  </si>
  <si>
    <t>73:23:010509:1121</t>
  </si>
  <si>
    <t>73:40:50:000 020 235</t>
  </si>
  <si>
    <t>151/1000 долей от общей площади 176,89 кв.м.</t>
  </si>
  <si>
    <t>Постановление Администрации города от 26.12.2013 № 4227, от 13.05.2015 №1351, Долевая собственность 151/1000 №73-73-02/072/2006-409, от 28.11.2016 №2359</t>
  </si>
  <si>
    <t>73:23:010509:1370</t>
  </si>
  <si>
    <t>73:40:50:000 020 237</t>
  </si>
  <si>
    <t>122/1000 доли от общей площади 177,20 кв.м.</t>
  </si>
  <si>
    <t>Постановление Администрации города от 26.12.2013 № 4227, от 13.05.2015 №1351, Долевая собственность 122/1000 №73-73-02/094/2006-86, от 28.11.2016 №2359</t>
  </si>
  <si>
    <t>73:23:010509:1128</t>
  </si>
  <si>
    <t>73:40:50:000 020 236</t>
  </si>
  <si>
    <t>108/1000 долей от общей площади 156,18 кв.м.</t>
  </si>
  <si>
    <t>Постановление Администрации города от 26.12.2013 № 4227, от 13.05.2015 №1351, Долевая собственность 108/1000 №73-73-02/072/2006-410, от 28.11.2016 №2359</t>
  </si>
  <si>
    <t>73:23:010509:1667</t>
  </si>
  <si>
    <t>73:40:50:000 051 688</t>
  </si>
  <si>
    <t>Постановление Администрации города от 27.02.2008 №462, от 26.02.2014 № 491,от 13.05.2015 №1351</t>
  </si>
  <si>
    <t>Договор социального найма жилого помещения от 22.12.2017 №640 (постановление от 22.12.2017 №2437)</t>
  </si>
  <si>
    <t>ЕФИМОВА ГАЛИНА СТЕПАНОВНА</t>
  </si>
  <si>
    <t>73:23:010509:1706</t>
  </si>
  <si>
    <t>73:40:50:000 051 690</t>
  </si>
  <si>
    <t>Постановление Администрации города от 27.02.2008 №462, от 26.02.2014 № 491, от 13.05.2015 №1351</t>
  </si>
  <si>
    <t>Ордер 6507 от 01.11.1979</t>
  </si>
  <si>
    <t>САЙФУЛЛИН СЕРГЕЙ ИГНАТЬЕВИЧ</t>
  </si>
  <si>
    <t>73:23:010609:570</t>
  </si>
  <si>
    <t>73:40:50:000 051 701</t>
  </si>
  <si>
    <t>Постановление Администрации города от 27.02.2008 №462, от 15.05.2013 № 1589</t>
  </si>
  <si>
    <t>73:23:010609:574</t>
  </si>
  <si>
    <t>73:40:50:000 051 702</t>
  </si>
  <si>
    <t>73:23:010609:578</t>
  </si>
  <si>
    <t>73:40:50:000 051 703</t>
  </si>
  <si>
    <t>73:23:010509:1857</t>
  </si>
  <si>
    <t>73:40:50:000 051 709</t>
  </si>
  <si>
    <t>284а</t>
  </si>
  <si>
    <t>73:23:010507:970</t>
  </si>
  <si>
    <t>73:40:50:000 018 459</t>
  </si>
  <si>
    <t>1/4 доли от общей площади 65,05 кв.м.</t>
  </si>
  <si>
    <t>Постановление Администрации города от 13.11.2010 №3981</t>
  </si>
  <si>
    <t>73:23:010609:606</t>
  </si>
  <si>
    <t>73:40:50:000 051 722</t>
  </si>
  <si>
    <t>Постановление Администрации города от 27.02.2008 №462. Постановление Администрации города от 12.11.2010 №3960</t>
  </si>
  <si>
    <t xml:space="preserve">Ордер 1141 от 19.07.1973 </t>
  </si>
  <si>
    <t>ЗИНОВЬЕВА ГАЛИНА АЛЕКСАНДРОВНА</t>
  </si>
  <si>
    <t>73:23:010609:880</t>
  </si>
  <si>
    <t>73:40:50:000 051 728</t>
  </si>
  <si>
    <t>291а</t>
  </si>
  <si>
    <t>Ордер 992 от 08.06.1973</t>
  </si>
  <si>
    <t>КАЗАКОВА ЕЛЕНА НИКОЛАЕВНА</t>
  </si>
  <si>
    <t>73:23:010507:592</t>
  </si>
  <si>
    <t>73:40:50:000 051 730</t>
  </si>
  <si>
    <r>
      <t xml:space="preserve">Договор социального найма жилого помещения №280 от 06.08.2015 (постановление Администрации города от 06.08.2015 №2718);
</t>
    </r>
    <r>
      <rPr>
        <i/>
        <sz val="10"/>
        <rFont val="Times New Roman"/>
        <family val="1"/>
        <charset val="204"/>
      </rPr>
      <t>Договор социального найма жилого помещения №102 от 23.05.2014 (постановление Администрации города от 23.05.2014 №1493)</t>
    </r>
  </si>
  <si>
    <r>
      <t xml:space="preserve">06.08.2015;
</t>
    </r>
    <r>
      <rPr>
        <i/>
        <sz val="10"/>
        <rFont val="Times New Roman"/>
        <family val="1"/>
        <charset val="204"/>
      </rPr>
      <t>23.05.2014</t>
    </r>
  </si>
  <si>
    <r>
      <t xml:space="preserve">Кузьмин Сергей Викторович;
</t>
    </r>
    <r>
      <rPr>
        <i/>
        <sz val="10"/>
        <rFont val="Times New Roman"/>
        <family val="1"/>
        <charset val="204"/>
      </rPr>
      <t>Кузьмина Светлана Викторовна</t>
    </r>
  </si>
  <si>
    <r>
      <t xml:space="preserve">44,72;
</t>
    </r>
    <r>
      <rPr>
        <i/>
        <sz val="10"/>
        <rFont val="Times New Roman"/>
        <family val="1"/>
        <charset val="204"/>
      </rPr>
      <t>44,72</t>
    </r>
  </si>
  <si>
    <t>73:23:010609:872</t>
  </si>
  <si>
    <t>73:40:50:000 019 352</t>
  </si>
  <si>
    <t>Постановление Администрации города от 25.06.2012 № 2218</t>
  </si>
  <si>
    <t>73:23:010507:985</t>
  </si>
  <si>
    <t>73:40:50:000 051 735</t>
  </si>
  <si>
    <t>293а</t>
  </si>
  <si>
    <t xml:space="preserve">Ордер 426 от 19.07.1971
</t>
  </si>
  <si>
    <t xml:space="preserve">АНКУДИНОВА ГАЛИНА ИВАНОВНА
</t>
  </si>
  <si>
    <t>73:23:010609:937</t>
  </si>
  <si>
    <t>73:40:50:000 051 737</t>
  </si>
  <si>
    <t>Договор социального найма жилого помещения №303 от 07.10.2015 (постановление Администрации города от 07.10.2015 №3354)</t>
  </si>
  <si>
    <t>Мыльникова Валентина Николаевна</t>
  </si>
  <si>
    <t>73:23:010507:1042</t>
  </si>
  <si>
    <t>73:40:50:000 051 738</t>
  </si>
  <si>
    <t>73:23:010609:756</t>
  </si>
  <si>
    <t>73:40:50:000 051 739</t>
  </si>
  <si>
    <t>Постановление Администрации города от 27.02.2008 №462, от 09.11.2012 № 3936</t>
  </si>
  <si>
    <t>Ордер 19881 от 01.06.1999</t>
  </si>
  <si>
    <t>ЦАРЕВА ВЕРА ПЕТРОВНА</t>
  </si>
  <si>
    <t>73:23:010609:773</t>
  </si>
  <si>
    <t>73:40:50:000 018 731</t>
  </si>
  <si>
    <t>Постановление Администрации города от 04.04.2011 №1295, от 15.05.2013 № 1589, договор дарения №1-634 от 16.05.1994 администрации</t>
  </si>
  <si>
    <t>Ордер 1141 от 14.08.1994</t>
  </si>
  <si>
    <t>АРХИПОВА СВЕТЛАНА МИХАЙЛОВНА</t>
  </si>
  <si>
    <t>73:23:010507:2223</t>
  </si>
  <si>
    <t>73:40:50:000 051 745</t>
  </si>
  <si>
    <t>Ордер 6866 от 25.01.1990</t>
  </si>
  <si>
    <t>СИЛАНТЬЕВА НАДЕЖДА МИХАЙЛОВНА</t>
  </si>
  <si>
    <t>73:23:010604:143</t>
  </si>
  <si>
    <t>73:40:50:000 018 461</t>
  </si>
  <si>
    <t>Постановление Администрации города от 13.11.2010 №3981, от 23.12.2011 №4870, от 12.12.2013 № 3987</t>
  </si>
  <si>
    <t>73:23:010604:140</t>
  </si>
  <si>
    <t>73:40:50:000 051 754</t>
  </si>
  <si>
    <t>Постановление Администрации города от 27.02.2008 №462. Постановление Администрации города от 12.11.2010 №3960, от 23.12.2011 №4870, от 12.12.2013 № 3987</t>
  </si>
  <si>
    <t xml:space="preserve">Договор социального найма жилого помещения №653 от 21.03.2018 (постановление от 21.03.2018 №461)
</t>
  </si>
  <si>
    <t>Анисимова Нина Петровна</t>
  </si>
  <si>
    <t>73:40:50:000 020 162</t>
  </si>
  <si>
    <t>Постановление Администрации города от 01.07.2013 №2078</t>
  </si>
  <si>
    <t>73:23:010507:1556</t>
  </si>
  <si>
    <t>73:40:50:000 017 811</t>
  </si>
  <si>
    <t>Муниципальный контракт купли-продажи недвижимого имущества от 16.10.2007. Свидететльство о государственной регистрации права №73-73-02/106/2007-236 от 05.12.2007, серия 73 АТ №652840, Собственность №73-73-02/106/2007-236</t>
  </si>
  <si>
    <t xml:space="preserve">Договор социального найма жилого помещения  №04/25-2007/54-СН от 12.11.2007 (постановление Главы города от 01.11.2007 №3104) </t>
  </si>
  <si>
    <t>СИЗИКОВА ЛЮДМИЛА ДМИТРИЕВНА</t>
  </si>
  <si>
    <t>73:40:50:000 020 163</t>
  </si>
  <si>
    <t>73:23:010507:186</t>
  </si>
  <si>
    <t>73:40:50:000 020 164</t>
  </si>
  <si>
    <t>173/1000 доля жилого дома общей площадью 159,7 кв.м.</t>
  </si>
  <si>
    <t>73:23:010604:268</t>
  </si>
  <si>
    <t>73:40:50:000 051 775</t>
  </si>
  <si>
    <t>73:23:010507:192</t>
  </si>
  <si>
    <t>73:40:50:000 020 165</t>
  </si>
  <si>
    <t>21/1000 доля жилого дома общей площадью 362,4 кв.м.</t>
  </si>
  <si>
    <t>73:23:010507:193</t>
  </si>
  <si>
    <t>73:40:50:4642</t>
  </si>
  <si>
    <t>94/200 доли жилого дома общей площадью 242,49 кв.м.</t>
  </si>
  <si>
    <t>73:23:010507:2348</t>
  </si>
  <si>
    <t>73:40:50:000 020 167</t>
  </si>
  <si>
    <t>Постановление Администрации города от 01.07.2013 №2078, от 13.05.2015 №1351</t>
  </si>
  <si>
    <t>73:23:011412:54</t>
  </si>
  <si>
    <t>73:40:50:4815</t>
  </si>
  <si>
    <t>Кулькова</t>
  </si>
  <si>
    <t>Постановление Администрации города от 07.10.2019 №2581. Собственность №73:23:011412:54-73/033/2019-1 от 18.09.2019</t>
  </si>
  <si>
    <t>73:40:50:4768</t>
  </si>
  <si>
    <t>73:40:50:000 051 837</t>
  </si>
  <si>
    <t>Курчатова</t>
  </si>
  <si>
    <t>Постановление Администрации города от 10.07.2008 №2060</t>
  </si>
  <si>
    <t xml:space="preserve">Ордер 12054 от 19.09.1982
</t>
  </si>
  <si>
    <t xml:space="preserve">Никитина Оксана Сергеевна
</t>
  </si>
  <si>
    <t>73:23:010102:1147</t>
  </si>
  <si>
    <t>73:40:50:000 051 844</t>
  </si>
  <si>
    <t>Постановление Администрации города от 10.07.2008 №2060, от 31.01.2013 № 241, от 29.03.2013 № 1060, от 11.07.2013 № 2168, от 17.09.2013 № 2960, от 12.12.2013 № 3987,Постановление Администрации города от 24.07.2015 №2547</t>
  </si>
  <si>
    <t xml:space="preserve">Ордер 9495 от 04.06.1992
</t>
  </si>
  <si>
    <t>Заживихина Лидия Петровна</t>
  </si>
  <si>
    <t>73:23:010102:1128</t>
  </si>
  <si>
    <t>73:40:50:000 051 851</t>
  </si>
  <si>
    <t>1/2 доли от общей площади 57,48 кв.м</t>
  </si>
  <si>
    <t>73:40:50:000 051 858</t>
  </si>
  <si>
    <t>договор найма 2 от 25.09.1997</t>
  </si>
  <si>
    <t>Голубева Валентина Леонидовна</t>
  </si>
  <si>
    <t>73:40:50:000 051 861</t>
  </si>
  <si>
    <t>Ордер 12432 от 25.07.1996</t>
  </si>
  <si>
    <t>Задкова Эминя Зяватовна</t>
  </si>
  <si>
    <t>73:23:010102:3394</t>
  </si>
  <si>
    <t>73:40:50:000 012 830</t>
  </si>
  <si>
    <t>10а</t>
  </si>
  <si>
    <t>Постановление Администрации города от 10.07.2008 №2060. Собственность №73:23:010102:3394-73/033/2019-1 от 26.12.2019</t>
  </si>
  <si>
    <t>Договор найма жилого помещения от 23.05.2000 №26</t>
  </si>
  <si>
    <t>Заводский Геннадий Павлович</t>
  </si>
  <si>
    <t>73:40:50:000 012 834</t>
  </si>
  <si>
    <t>Договор социального найма жилого помещения №04/25-2012/10-СН от 30.05.2012 (постановление Администрации города от 30.05.2012 №1909)</t>
  </si>
  <si>
    <t>Аверьянова Ольга Николаевна</t>
  </si>
  <si>
    <t>73:23:010803:470</t>
  </si>
  <si>
    <t>73:40:51:020 012 844</t>
  </si>
  <si>
    <t>10б</t>
  </si>
  <si>
    <t xml:space="preserve">Ордер 13557 от 23.06.1983
</t>
  </si>
  <si>
    <t>Стулов Александр Михайлович</t>
  </si>
  <si>
    <t>73:23:010102:1843</t>
  </si>
  <si>
    <t>73:40:51:020 012 1061</t>
  </si>
  <si>
    <t>Договор социального найма жилого помещения № 674 от 27.07.2018 (постановление Администрации города от 27.07.2018 № 1657)</t>
  </si>
  <si>
    <t>Любушкина Татьяна Алексеевна</t>
  </si>
  <si>
    <t>73:23:010102:1830</t>
  </si>
  <si>
    <t>73:40:51:020 012 1063</t>
  </si>
  <si>
    <t>73:23:010803:182</t>
  </si>
  <si>
    <t>73:40:51:020 012 852</t>
  </si>
  <si>
    <t>Постановление Администрации города от 10.07.2008 №2060, от 02.02.2012 №344, от 22.03.2012 № 973, от 17.09.2013 № 2960, от 12.12.2013 № 3987</t>
  </si>
  <si>
    <t>Договор №40 найма жилого помещения в доме МП ЖКХ от 08.09.1997</t>
  </si>
  <si>
    <t>Марыкова Людмила Юрьевна</t>
  </si>
  <si>
    <t>73:23:010803:357</t>
  </si>
  <si>
    <t>73:40:50:000 021 358</t>
  </si>
  <si>
    <t>Постановление Администрации города от 05.02.2016 №274</t>
  </si>
  <si>
    <t xml:space="preserve">Ордер 700 от 28.10.1970
</t>
  </si>
  <si>
    <t>Груздев Виктор Иванович</t>
  </si>
  <si>
    <t>73:23:010803:348</t>
  </si>
  <si>
    <t>73:40:51:020 012 873</t>
  </si>
  <si>
    <t>73:23:010102:1901</t>
  </si>
  <si>
    <t>73:40:50:000 018 294</t>
  </si>
  <si>
    <t>Постановление Администрации города от 26.08.2010 №2851, от 26.02.2013 № 614, от 29.03.2013 № 1060, от 12.12.2013 № 3987</t>
  </si>
  <si>
    <t>73:23:010102:1954</t>
  </si>
  <si>
    <t>73:40:50:000 018 297</t>
  </si>
  <si>
    <t>73:23:010102:1905</t>
  </si>
  <si>
    <t>73:40:50:000 018 298</t>
  </si>
  <si>
    <t>Договор социального найма жилого помещения №311от 21.10.2015 (постановление Администрации города от 21.10.2015 №3480)</t>
  </si>
  <si>
    <t>Посконина Людмила Александровна</t>
  </si>
  <si>
    <t>73:23:010802:194</t>
  </si>
  <si>
    <t>73:40:51:020 012 874</t>
  </si>
  <si>
    <t>73:23:010802:153</t>
  </si>
  <si>
    <t>73:40:51:020 012 877</t>
  </si>
  <si>
    <t>1/4 доли от общей площади 45,25 кв.м.</t>
  </si>
  <si>
    <t>73:23:010802:323</t>
  </si>
  <si>
    <t>73:40:51:020 012 881</t>
  </si>
  <si>
    <t>73:23:010102:1975</t>
  </si>
  <si>
    <t>73:40:51:020 012 886</t>
  </si>
  <si>
    <t xml:space="preserve">ордер от 19.02.1997
</t>
  </si>
  <si>
    <t>РАТНИКОВ СЕРГЕЙ НИКОЛАЕВИЧ</t>
  </si>
  <si>
    <t>73:23:010102:2011</t>
  </si>
  <si>
    <t>73:40:51:020 012 887</t>
  </si>
  <si>
    <t>Договор найма жилого помещения маневренного фонда №337от 17.12.2015 (постановление Администрации города от 19.11.2015 №3795)</t>
  </si>
  <si>
    <t>Лисина Алина Геннадьевна</t>
  </si>
  <si>
    <t>без площади</t>
  </si>
  <si>
    <t>73:23:010802:211</t>
  </si>
  <si>
    <t>73:40:50:000 017 864</t>
  </si>
  <si>
    <t>Свидетельство о регистрации права от 03.07.2010 №73-73-02/100/2010-212, серия 73-АА №017837, Собственность №73-73-02/100/2010-212 от 03.07.2010</t>
  </si>
  <si>
    <t xml:space="preserve">Договор социального найма жилого помещения №04/25-2010/25-СН от 20.10.2010 (постановление Администрации города от 08.10.2010 №3477)
</t>
  </si>
  <si>
    <t xml:space="preserve">АРСЛАНОВА АЛЬФИЯ МИДИХАТОВНА
</t>
  </si>
  <si>
    <t>73:23:010102:1026</t>
  </si>
  <si>
    <t>73:40:51:020 012 903</t>
  </si>
  <si>
    <t>73:23:010102:1080</t>
  </si>
  <si>
    <t>73:40:51:020 012 908</t>
  </si>
  <si>
    <t>73:40:51:020 012 913</t>
  </si>
  <si>
    <t>73:40:51:020 012 914</t>
  </si>
  <si>
    <t>73:40:51:020 012 915</t>
  </si>
  <si>
    <t>Договор №43 найма жилого помещения в доме ЖКУ НИИАР им. В.И.Ленина от июля 1982</t>
  </si>
  <si>
    <t>Богомолова Галина Кузминична</t>
  </si>
  <si>
    <t>73:40:51:020 012 916</t>
  </si>
  <si>
    <t>73:40:51:020 012 920</t>
  </si>
  <si>
    <t>73:23:010802:634</t>
  </si>
  <si>
    <t>73:40:50:000 019 661</t>
  </si>
  <si>
    <t>Постановление Администрации города от 31.01.2013 № 241, от 29.03.2013 № 1060</t>
  </si>
  <si>
    <t xml:space="preserve">договор соц.  найма 23 от 01.01.1978
</t>
  </si>
  <si>
    <t>СВЕШНИКОВ ЮРИЙ АЛЕКСЕЕВИЧ</t>
  </si>
  <si>
    <t>73:40:51:020 012 928</t>
  </si>
  <si>
    <t>Постановление Администрации города от 10.07.2008 №2060, от 31.01.2013 № 241, от 29.03.2013 № 1060</t>
  </si>
  <si>
    <t>ордер 5456 от 13.07.1989</t>
  </si>
  <si>
    <t>Платонов Владимир Александрович</t>
  </si>
  <si>
    <t>73:23:010102:2084</t>
  </si>
  <si>
    <t>73:40:51:020 012 935</t>
  </si>
  <si>
    <t>ордер 7269 от 26.02.1980</t>
  </si>
  <si>
    <t>Аникеева Валентина Тимофеевна</t>
  </si>
  <si>
    <t>73:23:010102:2076</t>
  </si>
  <si>
    <t>73:40:51:020 012 940</t>
  </si>
  <si>
    <t>Договор социального найма жилого помещения №464 от 07.04.2017 (постановление Администрации города от 06.04.2017 №572)</t>
  </si>
  <si>
    <t>Краснова Марина Борисовна</t>
  </si>
  <si>
    <t>73:23:010102:2085</t>
  </si>
  <si>
    <t>73:40:51:020 012 943</t>
  </si>
  <si>
    <t xml:space="preserve">договор соц. найма от 24.09.1997
</t>
  </si>
  <si>
    <t xml:space="preserve">ПОТАПОВА НАДЕЖДА АЛЕКСАНДРОВНА
</t>
  </si>
  <si>
    <t>73:40:51:020 012 955</t>
  </si>
  <si>
    <t>30а</t>
  </si>
  <si>
    <t>73:23:010102:780</t>
  </si>
  <si>
    <t>73:40:51:020 012 958</t>
  </si>
  <si>
    <t>30б</t>
  </si>
  <si>
    <t>договор соц. найма от 30.07.1998</t>
  </si>
  <si>
    <t>СИТНОВ ВЯЧЕСЛАВ ВИКТОРОВИЧ</t>
  </si>
  <si>
    <t>73:23:010102:779</t>
  </si>
  <si>
    <t>73:40:51:020 012 960</t>
  </si>
  <si>
    <t>Ордер 6050 от 19.01.1989</t>
  </si>
  <si>
    <t>ШИНКАРЕВА ГАЛИНА ВЛАДИМИРОВНА</t>
  </si>
  <si>
    <t>73:23:010102:717</t>
  </si>
  <si>
    <t>73:40:51:020 012 961</t>
  </si>
  <si>
    <t>73:23:010102:757</t>
  </si>
  <si>
    <t>73:40:51:020 012 965</t>
  </si>
  <si>
    <t>73:40:51:020 012 975</t>
  </si>
  <si>
    <t>73:40:51:020 012 977</t>
  </si>
  <si>
    <t>Ордер 5052 от 29.09.1987</t>
  </si>
  <si>
    <t>ШМЕЛЕВ СЕРГЕЙ ВАЛЕНТИНОВИЧ</t>
  </si>
  <si>
    <t>73:40:51:020 012 980</t>
  </si>
  <si>
    <t>73:23:010102:565</t>
  </si>
  <si>
    <t>73:40:51:020 012 984</t>
  </si>
  <si>
    <t>Постановление Администрации города от 10.07.2008 №2060, от 31.01.2013 № 241, от 15.05.2013 № 1589, от 11.07.2013 № 2168, от 17.09.2013 № 2960, от 11.04.2014 № 1040,от 13.05.2015 №1351</t>
  </si>
  <si>
    <t>73:23:010102:557</t>
  </si>
  <si>
    <t>73:40:51:020 012 987</t>
  </si>
  <si>
    <t>договор соц.найма от 21.03.1999</t>
  </si>
  <si>
    <t>ГОЛОВАНОВ АЛЕКСЕЙ НИКИТОВИЧ</t>
  </si>
  <si>
    <t>73:23:010102:495</t>
  </si>
  <si>
    <t>73:40:51:020 012 988</t>
  </si>
  <si>
    <t>73:23:010102:450</t>
  </si>
  <si>
    <t>73:40:51:020 012 993</t>
  </si>
  <si>
    <t>Договор социального найма жилого помещения №404 от 20.07.2016 (постановление Администрации города от 20.07.2016 №1459)</t>
  </si>
  <si>
    <t>Литвиенко Дмитрий Владимирович</t>
  </si>
  <si>
    <t>73:23:010102:443</t>
  </si>
  <si>
    <t>73:40:51:020 012 994</t>
  </si>
  <si>
    <t>Договор социального найма жилого помещения №403 от 20.07.2016 (постановление Администрации города от 20.07.2016 №1559)</t>
  </si>
  <si>
    <t>Сафиуллина Равиля Касымовна</t>
  </si>
  <si>
    <t>73:23:010102:516</t>
  </si>
  <si>
    <t>73:40:51:020 012 995</t>
  </si>
  <si>
    <t xml:space="preserve">ордер 10580 от 08.06.1993
</t>
  </si>
  <si>
    <t>БОРИСОВА ЕЛЕНА АЛЕКСАНДРОВНА</t>
  </si>
  <si>
    <t>73:23:010102:469</t>
  </si>
  <si>
    <t>73:40:51:020 012 996</t>
  </si>
  <si>
    <t>73:23:010102:568</t>
  </si>
  <si>
    <t>73:40:51:020 012 999</t>
  </si>
  <si>
    <t xml:space="preserve">Ордер 7592 от 19.04.1990
</t>
  </si>
  <si>
    <t xml:space="preserve">ТУЛАЕВА ОЛЬГА ЮРЬЕВНА
</t>
  </si>
  <si>
    <t>73:40:51:020 012 1000</t>
  </si>
  <si>
    <t xml:space="preserve">Ордер 11504 от 29.09.1994
</t>
  </si>
  <si>
    <t xml:space="preserve">ЕЛОХИНА ЕЛЕНА ИВАНОВНА
</t>
  </si>
  <si>
    <t>73:23:010102:510</t>
  </si>
  <si>
    <t>73:40:51:020 012 1002</t>
  </si>
  <si>
    <t>Договор социального найма жилого помещения №452 от 09.03.2017 (постановление Администрации города от 09.03.2017 №342)</t>
  </si>
  <si>
    <t>Бардусова Татьяна Александровна</t>
  </si>
  <si>
    <t>73:23:010102:1460</t>
  </si>
  <si>
    <t>73:40:51:020 012 1007</t>
  </si>
  <si>
    <t>73:23:010102:1747</t>
  </si>
  <si>
    <t>73:40:51:020 012 1026</t>
  </si>
  <si>
    <t>73:23:010102:1775</t>
  </si>
  <si>
    <t>73:40:51:020 012 1031</t>
  </si>
  <si>
    <t>73:23:010102:1734</t>
  </si>
  <si>
    <t>73:40:51:020 012 1033</t>
  </si>
  <si>
    <t>Договор социального найма жилого помещения №545 от 22.09.2017 (постановление Администрации города от 22.09.2017 №1730)</t>
  </si>
  <si>
    <t>Мухутдинов Гусман Асхатович</t>
  </si>
  <si>
    <t>73:23:010102:1789</t>
  </si>
  <si>
    <t>73:40:51:020 012 1040</t>
  </si>
  <si>
    <t>73:40:51:020 012 1046</t>
  </si>
  <si>
    <t>73:40:51:020 012 1047</t>
  </si>
  <si>
    <t>73:23:000000:688</t>
  </si>
  <si>
    <t>73:40:51:020 012 1053</t>
  </si>
  <si>
    <t>73:40:51:020 012 1057</t>
  </si>
  <si>
    <t>Ордер 13569 от 02.09.1999</t>
  </si>
  <si>
    <t>КАРТАМЦОВА МАРИНА НИКОЛАЕВНА</t>
  </si>
  <si>
    <t>73:40:51:020 012 1058</t>
  </si>
  <si>
    <t>73:23:013112:98</t>
  </si>
  <si>
    <t>73:40:51:020 012 1068</t>
  </si>
  <si>
    <t>Л.Толстого</t>
  </si>
  <si>
    <t>Ордер 10225 от 12.01.1993</t>
  </si>
  <si>
    <t>ПОГОДИН АЛЕКСАНДР ЕВГЕНЬЕВИЧ</t>
  </si>
  <si>
    <t>73:23:010101:6773</t>
  </si>
  <si>
    <t>73:40:50:000 021 124</t>
  </si>
  <si>
    <t>79/1000 долей жилого помещения общей площадью 665,0 кв.м.</t>
  </si>
  <si>
    <t xml:space="preserve">Постановление Главы города от 27.01.2006 № 115, Постановление Администрации города от 13.05.2015 № 1352, постановление Администрации города от 10.03.2016 №488, Долевая собственность 79/1000 №73-73/002-73/002/155/2015-166/2 </t>
  </si>
  <si>
    <r>
      <t xml:space="preserve">Договор социального найма жилого помещения №307от 07.10.2015 (постановление Администрации города от 07.10.2015№3354)
</t>
    </r>
    <r>
      <rPr>
        <i/>
        <sz val="10"/>
        <rFont val="Times New Roman"/>
        <family val="1"/>
        <charset val="204"/>
      </rPr>
      <t>Договор социального найма жилого помещения №124 от 01.09.2014 (постановление Администрации города от 15.08.2014 №2497)</t>
    </r>
  </si>
  <si>
    <r>
      <t xml:space="preserve">07.10.2015;
</t>
    </r>
    <r>
      <rPr>
        <i/>
        <sz val="10"/>
        <rFont val="Times New Roman"/>
        <family val="1"/>
        <charset val="204"/>
      </rPr>
      <t>01.09.2014</t>
    </r>
  </si>
  <si>
    <r>
      <t xml:space="preserve">Карасева Полина Алексеевна;
</t>
    </r>
    <r>
      <rPr>
        <i/>
        <sz val="10"/>
        <rFont val="Times New Roman"/>
        <family val="1"/>
        <charset val="204"/>
      </rPr>
      <t>Рощина Елена Анатольевна</t>
    </r>
  </si>
  <si>
    <r>
      <t xml:space="preserve">26,94;
</t>
    </r>
    <r>
      <rPr>
        <i/>
        <sz val="10"/>
        <rFont val="Times New Roman"/>
        <family val="1"/>
        <charset val="204"/>
      </rPr>
      <t>25,53</t>
    </r>
  </si>
  <si>
    <t>73:23:010101:6774</t>
  </si>
  <si>
    <t>165/1000 долей жилого помещения общей площадью 467,6 кв.м (18,42 кв.м в оперативном управлении)</t>
  </si>
  <si>
    <t xml:space="preserve">Постановление Главы города от 27.01.2006 № 115, Постановление Администрации города от 13.05.2015 № 1352, Долевая собственность 165/1000 №73-73-02/121/2007-343 </t>
  </si>
  <si>
    <t>340/1000 доли жилого помещения общей площадью 466,62 кв.м (26,13 кв.м в оперативном управлении)</t>
  </si>
  <si>
    <t xml:space="preserve">132,52 
</t>
  </si>
  <si>
    <t>Постановление Главы города от 27.01.2006 № 115, Постановление Администрации города от 13.05.2015 № 1352, Долевая собственность 340/1000 №73-73/002-73/002/083/2015-309/2</t>
  </si>
  <si>
    <t xml:space="preserve">Договор социального найма жилого помещения №205 от 22.01.2015 (постановление Администрации города от 22.01.2015 №115);
</t>
  </si>
  <si>
    <t>Спирин Олег Николаевич</t>
  </si>
  <si>
    <t xml:space="preserve">26,51;
</t>
  </si>
  <si>
    <t>Свободный жилищный фонд (55,6 кв.м.)</t>
  </si>
  <si>
    <t>73:23:010101:6778</t>
  </si>
  <si>
    <t>73:40:50:000 021 125</t>
  </si>
  <si>
    <t>277/1000 долей жилого помещения общей площадью 468 кв.м.</t>
  </si>
  <si>
    <t xml:space="preserve">Постановление Главы города от 27.01.2006 № 115, Постановление Администрации города от 13.05.2015 № 1352, Долевая собственность 277/1000 №73-73-02/215/2014-300 </t>
  </si>
  <si>
    <r>
      <t xml:space="preserve">Договор социального найма жилого помещения №68 от 14.03.2014 (постановление Администрации города от 13.03.2014 №646);
</t>
    </r>
    <r>
      <rPr>
        <i/>
        <sz val="10"/>
        <rFont val="Times New Roman"/>
        <family val="1"/>
        <charset val="204"/>
      </rPr>
      <t xml:space="preserve">Договор социального найма жилого помещения №07 от 26.07.2013 (постановление Администрации города от 18.07.2013 №2276)
</t>
    </r>
    <r>
      <rPr>
        <sz val="10"/>
        <rFont val="Times New Roman"/>
        <family val="1"/>
        <charset val="204"/>
      </rPr>
      <t>Договор социального найма жилого помещения от 22.12.2017 №644 (постановление от 22.12.2017 №2437)</t>
    </r>
  </si>
  <si>
    <t>14.03.2014
26.07.2013
22.12.2017</t>
  </si>
  <si>
    <t>бессрочно;
бессрочно
бессрочно</t>
  </si>
  <si>
    <r>
      <t xml:space="preserve">Рощина Елена Анатольевна;
</t>
    </r>
    <r>
      <rPr>
        <i/>
        <sz val="10"/>
        <rFont val="Times New Roman"/>
        <family val="1"/>
        <charset val="204"/>
      </rPr>
      <t xml:space="preserve">Козлова Надежда Григорьевна
</t>
    </r>
    <r>
      <rPr>
        <sz val="10"/>
        <rFont val="Times New Roman"/>
        <family val="1"/>
        <charset val="204"/>
      </rPr>
      <t>Хасанов Шарафислам Амирович</t>
    </r>
  </si>
  <si>
    <t>25,53;
26,72
26,25</t>
  </si>
  <si>
    <t>Свободный жилищный фонд  (25,85 кв.м.)</t>
  </si>
  <si>
    <t>73:23:010101:6775</t>
  </si>
  <si>
    <t>73:40:50:000 021 126</t>
  </si>
  <si>
    <t>260/1000 долей жилого помещения общей площадью 426,7 кв.м.</t>
  </si>
  <si>
    <t>Постановление Главы города от 27.01.2006 № 115, Постановление Администрации города от 13.05.2015 № 1352, постановление Администрации города от 10.03.2016 №488, Долевая собственность 260/1000 №73-73/002-73/002/126/2016-351/2</t>
  </si>
  <si>
    <r>
      <t xml:space="preserve">Договор социального найма жилого помещения №216 от 05.02.2015 (постановление Администрации города от 05.02.2015 №284);
</t>
    </r>
    <r>
      <rPr>
        <i/>
        <sz val="10"/>
        <rFont val="Times New Roman"/>
        <family val="1"/>
        <charset val="204"/>
      </rPr>
      <t xml:space="preserve">Договор социального найма жилого помещения №202 от 22.01.2015 (постановление Администрации города от 22.01.2015 №115;
</t>
    </r>
    <r>
      <rPr>
        <sz val="10"/>
        <rFont val="Times New Roman"/>
        <family val="1"/>
        <charset val="204"/>
      </rPr>
      <t xml:space="preserve">Договор социального найма жилого помещения №216 от 05.02.2015 (постановление Администрации города от 05.02.2015 №284);
Договор социального найма жилого помещения №18 от 10.06.2013 (постановление Администрации города от 08.05.2013 №1560); 
</t>
    </r>
  </si>
  <si>
    <r>
      <t xml:space="preserve">05.02.2015;
</t>
    </r>
    <r>
      <rPr>
        <i/>
        <sz val="10"/>
        <rFont val="Times New Roman"/>
        <family val="1"/>
        <charset val="204"/>
      </rPr>
      <t xml:space="preserve">22.01.2015
</t>
    </r>
    <r>
      <rPr>
        <sz val="10"/>
        <rFont val="Times New Roman"/>
        <family val="1"/>
        <charset val="204"/>
      </rPr>
      <t>05.12.2014;</t>
    </r>
    <r>
      <rPr>
        <i/>
        <sz val="1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10.06.2013</t>
    </r>
  </si>
  <si>
    <r>
      <t xml:space="preserve">бессрочно;
</t>
    </r>
    <r>
      <rPr>
        <i/>
        <sz val="10"/>
        <rFont val="Times New Roman"/>
        <family val="1"/>
        <charset val="204"/>
      </rPr>
      <t xml:space="preserve">бессрочн;
</t>
    </r>
    <r>
      <rPr>
        <sz val="10"/>
        <rFont val="Times New Roman"/>
        <family val="1"/>
        <charset val="204"/>
      </rPr>
      <t>бессрочно;
бессрочно</t>
    </r>
  </si>
  <si>
    <r>
      <t xml:space="preserve">Снагатуллин Салават Маратович;
</t>
    </r>
    <r>
      <rPr>
        <i/>
        <sz val="10"/>
        <rFont val="Times New Roman"/>
        <family val="1"/>
        <charset val="204"/>
      </rPr>
      <t xml:space="preserve">Овсянников Олег Юрьев;
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Фомин Алексей Алксандрович;</t>
    </r>
  </si>
  <si>
    <r>
      <t xml:space="preserve">30,03;
</t>
    </r>
    <r>
      <rPr>
        <i/>
        <sz val="10"/>
        <rFont val="Times New Roman"/>
        <family val="1"/>
        <charset val="204"/>
      </rPr>
      <t xml:space="preserve">27,03;
</t>
    </r>
    <r>
      <rPr>
        <u/>
        <sz val="10"/>
        <rFont val="Times New Roman"/>
        <family val="1"/>
        <charset val="204"/>
      </rPr>
      <t>26,46;</t>
    </r>
    <r>
      <rPr>
        <i/>
        <sz val="10"/>
        <rFont val="Times New Roman"/>
        <family val="1"/>
        <charset val="204"/>
      </rPr>
      <t xml:space="preserve">
не указана</t>
    </r>
  </si>
  <si>
    <t>73:23:010101:6779</t>
  </si>
  <si>
    <t>73:40:50:000 021 123</t>
  </si>
  <si>
    <t>370/1000 доля жилого помещения общей площадью 425 кв.м.</t>
  </si>
  <si>
    <t>Постановление Главы города от 27.01.2006 № 115, Постановление Администрации города от 13.05.2015 № 1352, постановление Администрации города от 10.03.2016 №488, Долевая собственность 370/1000 №73-73/002-73/002/104/2015-8/2</t>
  </si>
  <si>
    <t>Договор социального найма жилого помещения №259от 20.04.2015 (постановление Администрации города от 20.04.2015 №1163);
Договор социального найма жилого помещения №194 от 25.12.2014 (постановление Администрации города от 25.12.2014 №4194
Договор социального найма жилого помещения №88 от 29.04.2014 (постановление Администрации города от 24.04.2014 №1210);
Договор социального найма жилого помещения №749 от 29.07.2019</t>
  </si>
  <si>
    <t>20.04.2015;
25.12.2014
29.04.2014;
29.07.2019</t>
  </si>
  <si>
    <t>бессрочно;
бессрочн;
бессрочно;
бессрочно</t>
  </si>
  <si>
    <t>Аникина Марина Юрьевна;
Заграднова Алина Федоровн;
Комаров Олег Геннадьевич;
Панюшев Владислав Алексеевич</t>
  </si>
  <si>
    <r>
      <t xml:space="preserve">26,61;
21,42;
26,82;
18,51
</t>
    </r>
    <r>
      <rPr>
        <b/>
        <u/>
        <sz val="10"/>
        <rFont val="Times New Roman"/>
        <family val="1"/>
        <charset val="204"/>
      </rPr>
      <t xml:space="preserve">
26,77</t>
    </r>
  </si>
  <si>
    <t>Свободный жилищный фонд (26,77 кв.м.)  коммерческого использования</t>
  </si>
  <si>
    <t>73:23:010101:7150</t>
  </si>
  <si>
    <t>73:40:51:020 012 1081</t>
  </si>
  <si>
    <t>Постановление Главы города от 23.10.2008 №3478, от 30.05.2012 № 1910</t>
  </si>
  <si>
    <t>ордер 7034 от 14.02.1980</t>
  </si>
  <si>
    <t>Данилин Андрей Михайлович</t>
  </si>
  <si>
    <t>73:23:010101:7157</t>
  </si>
  <si>
    <t>73:40:51:020 012 1084</t>
  </si>
  <si>
    <t>73:23:012001:39</t>
  </si>
  <si>
    <t xml:space="preserve">Ленина </t>
  </si>
  <si>
    <t>102/1000 доли от общей площади 308 кв.м</t>
  </si>
  <si>
    <t>Постановление Главы города от 27.01.2006 № 115, Долевая собственность 102/1000 №73-73-02/041/2008-277 23.04.2008</t>
  </si>
  <si>
    <t>73:23:010101:6674</t>
  </si>
  <si>
    <t xml:space="preserve">8 
</t>
  </si>
  <si>
    <t xml:space="preserve">100/1000 доли от общей плозади 511,5 кв.м </t>
  </si>
  <si>
    <t>Постановление Главы города от 27.01.2006 № 115, Долевая собственность 100/1000 №73-73/002-73/002/149/2015-190/2 11.01.2016</t>
  </si>
  <si>
    <t>Договор социального найма жилого помещения №187 от 05.12.2014 (постановление Администрации города от 05.12.2014  №3851)</t>
  </si>
  <si>
    <t>Полякова Марина Викторовна</t>
  </si>
  <si>
    <t>26,81 (быв. 19)</t>
  </si>
  <si>
    <t>73:23:010101:6676</t>
  </si>
  <si>
    <t>73:40:50:000 021 129</t>
  </si>
  <si>
    <t xml:space="preserve">296/1000 долей жилого помещения общей площадью 514,1 кв.м.
</t>
  </si>
  <si>
    <t xml:space="preserve">Постановление Главы города от 27.01.2006 № 115, Постановление Администрации города от 13.05.2015 № 1352, Долевая собственность 296/1000 №73-73-02/130/2007-086 </t>
  </si>
  <si>
    <t>Договор социального найма жилого помещения №228 от 19.02.2015 (постановление Администрации города от 19.02.2015 №529)</t>
  </si>
  <si>
    <t>Никулин Андрей Владимирович</t>
  </si>
  <si>
    <t>73:40:50:000 021 611</t>
  </si>
  <si>
    <t>353/1000 доли от общей площади 514,1 кв.м</t>
  </si>
  <si>
    <t>Постановление Главы города от 27.01.2006 № 115, Долевая собственность 353/1000 №73-73/002-02/282/2014-440/2 15.01.2015</t>
  </si>
  <si>
    <r>
      <t>Договор социального найма жилого помещения №141 от 26.09.2014 (постановление Администрации города от 25.09.2014 №2945)</t>
    </r>
    <r>
      <rPr>
        <i/>
        <sz val="10"/>
        <rFont val="Times New Roman"/>
        <family val="1"/>
        <charset val="204"/>
      </rPr>
      <t xml:space="preserve">
Договор социального найма жилого помещения №146 от 19.10.2014 (постановление Администрации города от 16.10.2014 №3231)</t>
    </r>
  </si>
  <si>
    <r>
      <t>26.09.2014</t>
    </r>
    <r>
      <rPr>
        <i/>
        <sz val="10"/>
        <rFont val="Times New Roman"/>
        <family val="1"/>
        <charset val="204"/>
      </rPr>
      <t xml:space="preserve">
19.10.2014</t>
    </r>
  </si>
  <si>
    <r>
      <t>бессрочно</t>
    </r>
    <r>
      <rPr>
        <i/>
        <sz val="10"/>
        <rFont val="Times New Roman"/>
        <family val="1"/>
        <charset val="204"/>
      </rPr>
      <t xml:space="preserve">
бессрочно</t>
    </r>
  </si>
  <si>
    <r>
      <t xml:space="preserve">Баранова Юлия Вячеславовна </t>
    </r>
    <r>
      <rPr>
        <i/>
        <sz val="10"/>
        <rFont val="Times New Roman"/>
        <family val="1"/>
        <charset val="204"/>
      </rPr>
      <t>Баранова Юлия Вячеславовна</t>
    </r>
  </si>
  <si>
    <r>
      <t>26,95 (быв. 87);</t>
    </r>
    <r>
      <rPr>
        <i/>
        <sz val="10"/>
        <rFont val="Times New Roman"/>
        <family val="1"/>
        <charset val="204"/>
      </rPr>
      <t xml:space="preserve">
26,95 (быв. 87)</t>
    </r>
  </si>
  <si>
    <t>73:23:010101:6675</t>
  </si>
  <si>
    <t>73:40:50:000 021 128</t>
  </si>
  <si>
    <t>140/1000 долей жилого помещения общей площадью 382,62 кв.м.</t>
  </si>
  <si>
    <t>Постановление Главы города от 27.01.2006 № 115, Постановление Администрации города от 13.05.2015 № 1352, Долевая собственность 140/1000 №73-73-02/139/2007-083</t>
  </si>
  <si>
    <t>73:23:010101:6677</t>
  </si>
  <si>
    <t>73:40:50:000 021 130</t>
  </si>
  <si>
    <t>82/1000 долей жилого помещения общей площадью 382,8 кв.м.</t>
  </si>
  <si>
    <t>Постановление Главы города от 27.01.2006 № 115, Постановление Администрации города от 13.05.2015 № 1352, Долевая собственность 82/1000 №73-73/002-73/002/125/2015-245/2</t>
  </si>
  <si>
    <t>Договор социального найма жилого помещения №223 от 19.02.2015 (постановление Администрации города от 19.02.2015 №529)</t>
  </si>
  <si>
    <t>Терентьева Ольга Викторовна, Валеева Энже Мирзагановна</t>
  </si>
  <si>
    <t>73:23:010101:6679</t>
  </si>
  <si>
    <t>73:40:50:000 021 612</t>
  </si>
  <si>
    <t>71/1000 доли от общей площади 385,4 кв.м</t>
  </si>
  <si>
    <t>Постановление Главы города от 27.01.2006 № 115, Долевая собственность 71/1000 №73-73-02/007/2008-382 14.02.2008</t>
  </si>
  <si>
    <t>73:23:010805:216</t>
  </si>
  <si>
    <t>73:40:51:020 012 1069</t>
  </si>
  <si>
    <t>Постановление Администрации города от 30.10.2007 №3078</t>
  </si>
  <si>
    <t>73:23:010805:238</t>
  </si>
  <si>
    <t>73:40:51:020 012 1070</t>
  </si>
  <si>
    <t>73:23:010805:246</t>
  </si>
  <si>
    <t>73:40:51:020 012 1071</t>
  </si>
  <si>
    <t>ордер 5614 от 10.08.1989</t>
  </si>
  <si>
    <t>Кусакин Аркадий Юрьевич</t>
  </si>
  <si>
    <t>73:23:010805:397</t>
  </si>
  <si>
    <t>73:40:50:016 015 120</t>
  </si>
  <si>
    <t>Постановление Главы города от 23.10.2008 №3478</t>
  </si>
  <si>
    <t>73:23:012003:474</t>
  </si>
  <si>
    <t>73:40:50:016 015 130</t>
  </si>
  <si>
    <t>Постановление Главы города от 23.10.2008 №3478, от 23.05.2013 № 1686, от 17.09.2013 № 2960, от 31.03.2015 №973</t>
  </si>
  <si>
    <t>Договор социального найма жилого помещения №04-25-2013/17-СН от 08.05.2013. Дополнительное соглашение от 19.06.2019</t>
  </si>
  <si>
    <t>Клянина Ирина Александровна</t>
  </si>
  <si>
    <t>73:23:012003:477</t>
  </si>
  <si>
    <t>73:40:50:016 015 134</t>
  </si>
  <si>
    <t xml:space="preserve">Ордер 3159 от 13.09.1990
</t>
  </si>
  <si>
    <t>МАТВЕЕВА ОЛЬГА БОРИСОВНА</t>
  </si>
  <si>
    <t>73:23:012003:497</t>
  </si>
  <si>
    <t>73:40:50:016 015 136</t>
  </si>
  <si>
    <t xml:space="preserve">Ордер 149 от 09.07.1964
</t>
  </si>
  <si>
    <t xml:space="preserve">ПЕЧНИКОВА ЕЛЕНА АНАТОЛЬЕВНА
</t>
  </si>
  <si>
    <t>73:23:012003:514</t>
  </si>
  <si>
    <t>73:40:50:000 021 613</t>
  </si>
  <si>
    <t>73:23:010101:8137</t>
  </si>
  <si>
    <t>73:40:50:016 015 152</t>
  </si>
  <si>
    <t>Постановление Главы города от 23.10.2008 №3478, от 18.10.2012 № 3658</t>
  </si>
  <si>
    <t>73:23:010805:565</t>
  </si>
  <si>
    <t>73:40:50:016 015 156</t>
  </si>
  <si>
    <t>73:23:010805:584</t>
  </si>
  <si>
    <t>73:40:50:016 015 163</t>
  </si>
  <si>
    <t>11а</t>
  </si>
  <si>
    <t>73:23:010805:665</t>
  </si>
  <si>
    <t>73:40:50:016 015 169</t>
  </si>
  <si>
    <t>Договор социального найма жилого помещения №656 от 22.03.2018 (постановление от 22.03.2018 №504)</t>
  </si>
  <si>
    <t>Анахин Сергей Александрович</t>
  </si>
  <si>
    <t>73:23:010101:8668</t>
  </si>
  <si>
    <t>73:40:50:016 015 175</t>
  </si>
  <si>
    <t>Постановление Главы города от 23.10.2008 №3478, от 23.05.2013 № 1686,от 13.05.2015 №1351</t>
  </si>
  <si>
    <t>73:23:012003:776</t>
  </si>
  <si>
    <t>73:40:50:000 015 306</t>
  </si>
  <si>
    <t>13а</t>
  </si>
  <si>
    <t>Постановление Главы города от 23.10.2008 №3478, Собственность №73:23:012003:776-73/002/2018-1 от 03.04.2018</t>
  </si>
  <si>
    <t>Договор социального найма жилого помещения от №630 от 26.10.2017 (постановление Администрации города от 26.10.2017 №2003)</t>
  </si>
  <si>
    <t>Дайбова Ольга Ариковна</t>
  </si>
  <si>
    <t>73:23:012003:825</t>
  </si>
  <si>
    <t>73:40:50:000 015 313</t>
  </si>
  <si>
    <t>Постановление Главы города от 23.10.2008 №3478, Сосбтвенность №73:23:012003:825-73/002/2018-1 от 03.04.2018</t>
  </si>
  <si>
    <t>73:23:012003:852</t>
  </si>
  <si>
    <t>73:40:50:000 015 316</t>
  </si>
  <si>
    <t>Постановление Главы города от 23.10.2008 №3478, собственность №73:23:012003:852-73/002/2018 от 22.03.2018</t>
  </si>
  <si>
    <t>Договор социального найма жилого помещения № 671 от 20.06.2018 (постановление Администрации города от 20.06.2018 №1089)</t>
  </si>
  <si>
    <t>Нурутдинов Шамиль Бахиттариевич</t>
  </si>
  <si>
    <t>73:23:010904:312</t>
  </si>
  <si>
    <t>73:40:50:000 045 341</t>
  </si>
  <si>
    <t>Постановление Главы города от 23.10.2008 №3478,от 23.10.2015 №3524</t>
  </si>
  <si>
    <t>73:23:010904:853</t>
  </si>
  <si>
    <t>73:40:50:215 015 342</t>
  </si>
  <si>
    <t xml:space="preserve">Ордер 1569 от 30.01.1986
</t>
  </si>
  <si>
    <t>ЗИМИНА ИРИНА МИХАЙЛОВНА</t>
  </si>
  <si>
    <t>73:23:010101:2127</t>
  </si>
  <si>
    <t>73:40:50:215 015 345</t>
  </si>
  <si>
    <t>14а</t>
  </si>
  <si>
    <t>73:23:010904:982</t>
  </si>
  <si>
    <t>73:40:50:215 015 349</t>
  </si>
  <si>
    <t>73:40:50:000 475 397</t>
  </si>
  <si>
    <t>14б</t>
  </si>
  <si>
    <t>Постановление Главы города от 23.10.2008 №3478, от 09.07.2012 № 2460, от 12.12.2013 № 3987</t>
  </si>
  <si>
    <t xml:space="preserve">Ордер 5747 от 11.08.1989
</t>
  </si>
  <si>
    <t>Кузнецов Евгений Борисович</t>
  </si>
  <si>
    <t>73:40:50:000 859 126</t>
  </si>
  <si>
    <t>ордер 6165 от 11.09.1989</t>
  </si>
  <si>
    <t>Кочергин Евгений Геннадьевич</t>
  </si>
  <si>
    <t>73:23:010904:1058</t>
  </si>
  <si>
    <t>73:40:50:456 895 371</t>
  </si>
  <si>
    <t>14в</t>
  </si>
  <si>
    <t>Постановление Главы города от 23.10.2008 №3478, от 03.04.2013 № 1112,от 23.10.2015 №3524</t>
  </si>
  <si>
    <t>73:23:010904:1224</t>
  </si>
  <si>
    <t>73:40:50:456 895 407</t>
  </si>
  <si>
    <t xml:space="preserve">ордер от 14.12.2004
</t>
  </si>
  <si>
    <t>ЗАБАЛУЕВ АЛЕКСАНДР ЛЕОНИДОВИЧ</t>
  </si>
  <si>
    <t>73:23:010904:1202</t>
  </si>
  <si>
    <t>73:40:50:456 895 412</t>
  </si>
  <si>
    <t>73:23:010101:3951</t>
  </si>
  <si>
    <t>73:40:50:456 895 416</t>
  </si>
  <si>
    <t>73:23:010101:7964</t>
  </si>
  <si>
    <t>73:40:50:456 895 424</t>
  </si>
  <si>
    <t>73:23:010101:8001</t>
  </si>
  <si>
    <t>73:40:50:456 895 425</t>
  </si>
  <si>
    <t>73:23:010101:7986</t>
  </si>
  <si>
    <t>73:40:50:456 895 426</t>
  </si>
  <si>
    <t>73:23:010101:4424</t>
  </si>
  <si>
    <t>73:40:50:456 895 442</t>
  </si>
  <si>
    <t>Постановление Главы города от 23.10.2008 №3478, от 22.07.2009 №2026, от 18.02.2011 №535, от 26.02.2013 № 614, от 15.05.2013 № 1589, от 15.12.2014 № 3968,Постановление Администрации города от 24.07.2015 №2547</t>
  </si>
  <si>
    <r>
      <t xml:space="preserve">Договор социального найма жилого помещения №103 от 23.05.2014 (постановление Администрации города от 23.05.2014  №1493)
</t>
    </r>
    <r>
      <rPr>
        <i/>
        <sz val="10"/>
        <rFont val="Times New Roman"/>
        <family val="1"/>
        <charset val="204"/>
      </rPr>
      <t>Договор социального найма жилого помещения №84 от 07.04.2014 (постановление Администрации города от 07.04.2014 №991)</t>
    </r>
  </si>
  <si>
    <r>
      <t xml:space="preserve">23.05.2014;
</t>
    </r>
    <r>
      <rPr>
        <i/>
        <sz val="10"/>
        <rFont val="Times New Roman"/>
        <family val="1"/>
        <charset val="204"/>
      </rPr>
      <t>07.04.2014</t>
    </r>
  </si>
  <si>
    <r>
      <t xml:space="preserve">Еруков Валерий Викторович;
</t>
    </r>
    <r>
      <rPr>
        <i/>
        <sz val="10"/>
        <rFont val="Times New Roman"/>
        <family val="1"/>
        <charset val="204"/>
      </rPr>
      <t>Еруков Валерий Викторович;</t>
    </r>
  </si>
  <si>
    <r>
      <t xml:space="preserve">50,36;
</t>
    </r>
    <r>
      <rPr>
        <i/>
        <sz val="10"/>
        <rFont val="Times New Roman"/>
        <family val="1"/>
        <charset val="204"/>
      </rPr>
      <t>50,36</t>
    </r>
  </si>
  <si>
    <t>73:23:010101:4359</t>
  </si>
  <si>
    <t>73:40:50:000 015 463</t>
  </si>
  <si>
    <t>73:23:010101:4414</t>
  </si>
  <si>
    <t>73:40:50:456 895 446</t>
  </si>
  <si>
    <t>73:23:010101:4043</t>
  </si>
  <si>
    <t>73:40:50:456 895 451</t>
  </si>
  <si>
    <t>ордер 6201 от 19.09.1989</t>
  </si>
  <si>
    <t>Шокин Виктор Федорович</t>
  </si>
  <si>
    <t>73:23:010801:1993</t>
  </si>
  <si>
    <t>73:40:50:456 895 455</t>
  </si>
  <si>
    <t>ордер 7671 от 03.04.1982</t>
  </si>
  <si>
    <t>Сухоруков Николай Васильевич</t>
  </si>
  <si>
    <t>73:40:50:456 895 457</t>
  </si>
  <si>
    <t>Постановление Главы города от 23.10.2008 №3478, от 21.03.2013 № 914, от 17.09.2013 № 2960</t>
  </si>
  <si>
    <t>73:23:010101:6874</t>
  </si>
  <si>
    <t>73:40:50:456 895 473</t>
  </si>
  <si>
    <t>73:23:010101:6879</t>
  </si>
  <si>
    <t>73:40:50:456 895 475</t>
  </si>
  <si>
    <t>договор найма от 31.10.1974</t>
  </si>
  <si>
    <t>ПИЯДОВА ЛИДИЯ ИВАНОВНА</t>
  </si>
  <si>
    <t>73:23:010101:6940</t>
  </si>
  <si>
    <t>73:40:50:456 895 481</t>
  </si>
  <si>
    <t>договор найма 2170 от 27.10.2004</t>
  </si>
  <si>
    <t>Кузнецова Ольга Петровна</t>
  </si>
  <si>
    <t>73:23:010801:2293</t>
  </si>
  <si>
    <t>73:40:50:456 895 489</t>
  </si>
  <si>
    <t>27а</t>
  </si>
  <si>
    <t>Постановление Главы города от 23.10.2008 №3478, от 06.06.2014 № 1714, от 15.12.2014 № 3968</t>
  </si>
  <si>
    <t>73:23:010903:935</t>
  </si>
  <si>
    <t>73:40:50:456 895 506</t>
  </si>
  <si>
    <t>Постановление Главы города от 23.10.2008 №3478, от 21.08.2013 № 2620</t>
  </si>
  <si>
    <r>
      <t xml:space="preserve">Договор социального найма жилого помещения №325 от 03.12.2015 (постановление Администрации города от 03.12.2015 №3954);
</t>
    </r>
    <r>
      <rPr>
        <i/>
        <sz val="10"/>
        <rFont val="Times New Roman"/>
        <family val="1"/>
        <charset val="204"/>
      </rPr>
      <t>Договор социального найма жилого помещения №421от 31.10.2016 (постановление Администрации города от 31.10.2016 №2144)</t>
    </r>
  </si>
  <si>
    <r>
      <t xml:space="preserve">03.12.2015;
</t>
    </r>
    <r>
      <rPr>
        <i/>
        <sz val="10"/>
        <rFont val="Times New Roman"/>
        <family val="1"/>
        <charset val="204"/>
      </rPr>
      <t>31.10.2016</t>
    </r>
  </si>
  <si>
    <r>
      <t xml:space="preserve">Ашанина Валентина Павловна;
</t>
    </r>
    <r>
      <rPr>
        <i/>
        <sz val="10"/>
        <rFont val="Times New Roman"/>
        <family val="1"/>
        <charset val="204"/>
      </rPr>
      <t>Ашанина Валентина Павловна;</t>
    </r>
  </si>
  <si>
    <r>
      <t xml:space="preserve">49,13;
</t>
    </r>
    <r>
      <rPr>
        <i/>
        <sz val="10"/>
        <rFont val="Times New Roman"/>
        <family val="1"/>
        <charset val="204"/>
      </rPr>
      <t>49,13</t>
    </r>
  </si>
  <si>
    <t>73:23:010801:266</t>
  </si>
  <si>
    <t>73:40:50:456 895 509</t>
  </si>
  <si>
    <t>29а</t>
  </si>
  <si>
    <t xml:space="preserve">Ордер 8302 от 03.01.1991
</t>
  </si>
  <si>
    <t>ШАКУРОВ ФАРГАТ ГАЯЗОВИЧ</t>
  </si>
  <si>
    <t>73:23:010801:254</t>
  </si>
  <si>
    <t>73:40:50:456 895 512</t>
  </si>
  <si>
    <t>73:23:010101:963</t>
  </si>
  <si>
    <t>73:40:50:456 895 547</t>
  </si>
  <si>
    <t>73:23:010903:1276</t>
  </si>
  <si>
    <t>73:40:50:456 895 553</t>
  </si>
  <si>
    <t>73:23:010903:1239</t>
  </si>
  <si>
    <t>73:40:50:456 895 557</t>
  </si>
  <si>
    <t>73:23:010801:2791</t>
  </si>
  <si>
    <t>73:40:50:456 895 560</t>
  </si>
  <si>
    <t>Ордер 9061 от 22.11.1990</t>
  </si>
  <si>
    <t>кочеткова вера егоровна</t>
  </si>
  <si>
    <t>73:23:010801:2823</t>
  </si>
  <si>
    <t>73:40:50:000 015 586</t>
  </si>
  <si>
    <t>73:23:010801:2603</t>
  </si>
  <si>
    <t>73:40:50:204 078 220</t>
  </si>
  <si>
    <t>31а</t>
  </si>
  <si>
    <t>Постановление Главы города от 23.10.2008 №3478. Постановление Администрации города от 23.07.2014 № 2235, от 15.12.2014 № 3968, от 31.03.2015 №973</t>
  </si>
  <si>
    <t>73:23:010903:1148</t>
  </si>
  <si>
    <t>73:40:50:204 078 236</t>
  </si>
  <si>
    <t>Ордер 10165 от 22.12.1992</t>
  </si>
  <si>
    <t xml:space="preserve">ильин Александр Степанович
</t>
  </si>
  <si>
    <t>73:40:50:204 078 243</t>
  </si>
  <si>
    <t>32а</t>
  </si>
  <si>
    <t>Договор социального найма жилого помещения №437 от 10.01.2017 (постановление Администрации города от 10.01.2017 №005)</t>
  </si>
  <si>
    <t>Халиуллова Любовь Михайловна</t>
  </si>
  <si>
    <t>73:23:010801:2768</t>
  </si>
  <si>
    <t>73:40:50:204 078 250</t>
  </si>
  <si>
    <t>73:23:010801:2127</t>
  </si>
  <si>
    <t>73:40:50:204 078 253</t>
  </si>
  <si>
    <t>ордер 6461 от 13.02.1990</t>
  </si>
  <si>
    <t>Минеев Сергей Владимирович</t>
  </si>
  <si>
    <t>73:23:010801:2148</t>
  </si>
  <si>
    <t>73:40:50:204 078 256</t>
  </si>
  <si>
    <t>73:23:010901:250</t>
  </si>
  <si>
    <t>73:40:50:204 078 284</t>
  </si>
  <si>
    <t>73:23:010101:6989</t>
  </si>
  <si>
    <t>73:40:50:204 078 294</t>
  </si>
  <si>
    <t>73:23:010101:742</t>
  </si>
  <si>
    <t>73:40:50:204 078 300</t>
  </si>
  <si>
    <t>73:23:010101:7056</t>
  </si>
  <si>
    <t>73:40:50:204 078 303</t>
  </si>
  <si>
    <t>73:23:010101:7139</t>
  </si>
  <si>
    <t>73:40:50:204 078 310</t>
  </si>
  <si>
    <t>Договор социального найма жилого помещения №372 от 26.04.2016 (постановление Администрации города от 26.04.2016 №890)</t>
  </si>
  <si>
    <t>Емелин Виктор Иванович</t>
  </si>
  <si>
    <t>73:23:010101:7419</t>
  </si>
  <si>
    <t>73:40:50:204 078 311</t>
  </si>
  <si>
    <t>73:23:010101:7436</t>
  </si>
  <si>
    <t>73:40:50:204 078 313</t>
  </si>
  <si>
    <t>73:23:010101:8225</t>
  </si>
  <si>
    <t>73:40:50:204 078 316</t>
  </si>
  <si>
    <t>40а</t>
  </si>
  <si>
    <t>73:23:010101:8282</t>
  </si>
  <si>
    <t>73:40:50:204 078 320</t>
  </si>
  <si>
    <t>Ордер 6575 от 29.08.1989</t>
  </si>
  <si>
    <t>ПАЛЬЦЕВ ЭДУАРД ГЕННАДЬЕВИЧ</t>
  </si>
  <si>
    <t>73:23:010101:7529</t>
  </si>
  <si>
    <t>73:40:50:204 078 327</t>
  </si>
  <si>
    <t>Постановление Главы города от 23.10.2008 №3478, от 06.09.2013 № 2843</t>
  </si>
  <si>
    <t>ордер 5805 от 24.08.1989</t>
  </si>
  <si>
    <t>Дубовик Тамара Викентьевна</t>
  </si>
  <si>
    <t>73:23:010101:7549</t>
  </si>
  <si>
    <t>73:40:50:204 078 329</t>
  </si>
  <si>
    <t>73:23:010101:7556</t>
  </si>
  <si>
    <t>73:40:50:204 078 331</t>
  </si>
  <si>
    <t>Договор социального найма жилого помещения №756 от 09.09.2019</t>
  </si>
  <si>
    <t>Пахомова Анна Ивановна</t>
  </si>
  <si>
    <t>73:23:010101:7559</t>
  </si>
  <si>
    <t>73:40:50:204 078 333</t>
  </si>
  <si>
    <t>73:23:010101:7579</t>
  </si>
  <si>
    <t>73:40:50:204 078 337</t>
  </si>
  <si>
    <t>73:23:010101:7591</t>
  </si>
  <si>
    <t>73:40:50:204 078 339</t>
  </si>
  <si>
    <t>73:23:010101:7602</t>
  </si>
  <si>
    <t>73:40:50:204 078 341</t>
  </si>
  <si>
    <t>73:23:010101:7631</t>
  </si>
  <si>
    <t>73:40:50:204 078 346</t>
  </si>
  <si>
    <t>73:23:010101:7638</t>
  </si>
  <si>
    <t>73:40:50:204 078 347</t>
  </si>
  <si>
    <t>73:23:010101:7646</t>
  </si>
  <si>
    <t>73:40:50:204 078 349</t>
  </si>
  <si>
    <t>ордер 7515 от 13.03.1980</t>
  </si>
  <si>
    <t>Семкин Николай Владимирович</t>
  </si>
  <si>
    <t>73:23:010101:7647</t>
  </si>
  <si>
    <t>73:40:50:204 078 350</t>
  </si>
  <si>
    <t>ордер 5514 от 18.05.1989</t>
  </si>
  <si>
    <t>Абдурахманова Гельсира Равиловна</t>
  </si>
  <si>
    <t>73:23:010101:8426</t>
  </si>
  <si>
    <t>73:40:51:020 012 1076</t>
  </si>
  <si>
    <t>41а</t>
  </si>
  <si>
    <t>Ордер 12292 от 19.03.1996</t>
  </si>
  <si>
    <t>Реунова Светлана Владимировна</t>
  </si>
  <si>
    <t>73:23:010101:2482</t>
  </si>
  <si>
    <t>73:40:50:204 078 352</t>
  </si>
  <si>
    <t>41б</t>
  </si>
  <si>
    <t>73:23:010101:2510</t>
  </si>
  <si>
    <t>73:40:50:204 078 355</t>
  </si>
  <si>
    <t>73:23:010101:8452</t>
  </si>
  <si>
    <t>73:40:50:204 078 371</t>
  </si>
  <si>
    <t>41в</t>
  </si>
  <si>
    <t>73:23:010901:547</t>
  </si>
  <si>
    <t>73:40:50:204 078 388</t>
  </si>
  <si>
    <t>42а</t>
  </si>
  <si>
    <t>73:23:010901:532</t>
  </si>
  <si>
    <t>73:40:50:204 078 391</t>
  </si>
  <si>
    <t>Ордер 12541 от 23.12.1996</t>
  </si>
  <si>
    <t>Абдульманова Людмила Владимировна</t>
  </si>
  <si>
    <t>73:23:010901:533</t>
  </si>
  <si>
    <t>73:40:50:204 078 392</t>
  </si>
  <si>
    <t>73:23:010101:7766</t>
  </si>
  <si>
    <t>73:40:50:000 011 188</t>
  </si>
  <si>
    <t xml:space="preserve">постановление Администрации города от 23.03.2018 №510, собственность от 25.10.2007 №73-73-02/106/2007-240 </t>
  </si>
  <si>
    <t>Договор социального найма жилого помещения №242 от 11.03.2015 (постановление от 11.03.2015 №741)</t>
  </si>
  <si>
    <t>Размовка Надежда Петровна</t>
  </si>
  <si>
    <t>73:23:010101:8580</t>
  </si>
  <si>
    <t>73:40:50:204 078 430</t>
  </si>
  <si>
    <t>43а</t>
  </si>
  <si>
    <t>Договор служебного найма жилого помещения от 27.07.2018 № 1. Дополнительное соглание от 02.07.2019</t>
  </si>
  <si>
    <t>до момента окончания трудовых отношений (Администрация города)</t>
  </si>
  <si>
    <t>Богомолова Мария Геннадьевна</t>
  </si>
  <si>
    <t>служебный фонд</t>
  </si>
  <si>
    <t>73:23:010101:8603</t>
  </si>
  <si>
    <t>73:40:50:204 078 432</t>
  </si>
  <si>
    <t>73:23:010101:8618</t>
  </si>
  <si>
    <t>73:40:50:204 078 435</t>
  </si>
  <si>
    <t>73:23:010901:141</t>
  </si>
  <si>
    <t>73:40:50:204 078 442</t>
  </si>
  <si>
    <t xml:space="preserve">Ордер 6582 от 26.12.1989
</t>
  </si>
  <si>
    <t>Карманаев Ниль Шарифович</t>
  </si>
  <si>
    <t>73:40:50:000 017 574</t>
  </si>
  <si>
    <t>44а</t>
  </si>
  <si>
    <t>Постановление Администрации города от 07.04.2010 №1053, от 23.12.2011 №4870, от 29.05.2012 № 1891, от 31.08.2012 №3122, от 26.02.2013 № 614, от 15.05.2013 № 1589, от 12.12.2013 № 3987, от 15.12.2014 № 3968,от 31.03.2015 №973,от 23.10.2015 №3524, от 28.11.2016 №2359</t>
  </si>
  <si>
    <t>73:23:010901:699</t>
  </si>
  <si>
    <t>73:40:50:000 017 575</t>
  </si>
  <si>
    <t>Ордер 18495 от 15.01.1998</t>
  </si>
  <si>
    <t>Фахрутдинов Якуп Дамирович</t>
  </si>
  <si>
    <t>73:23:010901:735</t>
  </si>
  <si>
    <t>73:40:50:000 017 592</t>
  </si>
  <si>
    <t>Договор социального найма жилого помещения №23 от 10.09.2013 (постановление Администрации города от 05.09.2013 №2797)</t>
  </si>
  <si>
    <t>Архипова Светлана Владимировна</t>
  </si>
  <si>
    <t>73:23:010901:627</t>
  </si>
  <si>
    <t>73:40:50:000 017 581</t>
  </si>
  <si>
    <t>73:23:010901:723</t>
  </si>
  <si>
    <t>73:40:50:000 017 593</t>
  </si>
  <si>
    <t>договор найма 224 от 05.05.2005</t>
  </si>
  <si>
    <t>Улейкин Александр Александрович</t>
  </si>
  <si>
    <t>73:23:010901:646</t>
  </si>
  <si>
    <t>73:40:50:000 017 587</t>
  </si>
  <si>
    <t>73:23:010901:618</t>
  </si>
  <si>
    <t>73:40:50:000 017 583</t>
  </si>
  <si>
    <t>73:23:010901:466</t>
  </si>
  <si>
    <t>73:40:50:000 022 337</t>
  </si>
  <si>
    <t>417/1000 доли от общей площади 62,3 кв.м</t>
  </si>
  <si>
    <t>Постановление Администрации города от 06.10.2017 №1832</t>
  </si>
  <si>
    <t>73:23:010101:4706</t>
  </si>
  <si>
    <t>73:40:50:204 078 450</t>
  </si>
  <si>
    <t>Ордер 92 от 18.02.1976</t>
  </si>
  <si>
    <t>ПОДМАРЕВ ВАСИЛИЙ КОНСТАНТИНОВИЧ</t>
  </si>
  <si>
    <t>73:23:010905:542</t>
  </si>
  <si>
    <t>73:40:50:204 078 451</t>
  </si>
  <si>
    <t>Ордер 18928 от 20.05.1986</t>
  </si>
  <si>
    <t>ЧЕКМЕНЕВ АНАТОЛИЙ НИКИТОВИЧ</t>
  </si>
  <si>
    <t>73:23:010905:563</t>
  </si>
  <si>
    <t>73:40:50:204 078 454</t>
  </si>
  <si>
    <t>Ордер №128 от 15.02.1970</t>
  </si>
  <si>
    <t>Адияров Хатнм Шайдулович</t>
  </si>
  <si>
    <t>73:23:010905:762</t>
  </si>
  <si>
    <t>73:40:50:204 078 461</t>
  </si>
  <si>
    <t>48а</t>
  </si>
  <si>
    <t>Договор социального найма жилого помещения №424 от 11.11.2016 (постановление Администрации города от 11.11.2016 №2228)</t>
  </si>
  <si>
    <t>Евдокимова Татьяна Анатольевна</t>
  </si>
  <si>
    <t>73:23:010905:675</t>
  </si>
  <si>
    <t>73:40:50:204 078 482</t>
  </si>
  <si>
    <t>Постановление Главы города от 23.10.2008 №3478, от 10.04.2012 № 1204, от 26.02.2013 № 614, от 29.03.2013 № 1060, от 11.07.2013 № 2168, от 12.12.2013 № 3987, от 06.06.2014 № 1715</t>
  </si>
  <si>
    <t xml:space="preserve">Ордер 99 от 10.08.1973 нииар
</t>
  </si>
  <si>
    <t>Прокопенко Владимир Леонидович</t>
  </si>
  <si>
    <t>73:23:010101:6646</t>
  </si>
  <si>
    <t>73:40:50:204 078 487</t>
  </si>
  <si>
    <t>Постановление Главы города от 23.10.2008 №3478, от 02.02.2012 №342</t>
  </si>
  <si>
    <t>73:23:010212:427</t>
  </si>
  <si>
    <t>73:40:50:204 078 489</t>
  </si>
  <si>
    <t>Ордер 12016 от 28.08.1995</t>
  </si>
  <si>
    <t>ЛЯГУШЕВ СЕРГЕЙ МИХАЙЛОВИЧ</t>
  </si>
  <si>
    <t>73:23:010905:736</t>
  </si>
  <si>
    <t>73:40:50:000 015 889</t>
  </si>
  <si>
    <t>Постановление Главы города от 23.10.2008 №3478, от 21.03.2013 № 914, от 17.09.2013 № 2960, от 12.12.2013 № 3987</t>
  </si>
  <si>
    <t>Договор социального найма жилого помещения №35 от 18.11.2013 (постановление Администрации города от 11.11.2013 №3528)</t>
  </si>
  <si>
    <t>Тимиркина Надежда Семеновна</t>
  </si>
  <si>
    <t>73:23:010101:6567</t>
  </si>
  <si>
    <t>73:40:50:000 015 905</t>
  </si>
  <si>
    <t>Постановление Главы города от 23.10.2008 №3478, от 21.08.2013 № 2620, от 31.03.2015 №973</t>
  </si>
  <si>
    <t>Договор социального найма жилого помещения №455 от 27.05.2017 (постановление Администрации города от 24.03.2017 №469)</t>
  </si>
  <si>
    <t>Чиркова Нина Викторовна</t>
  </si>
  <si>
    <t>73:23:010101:7837</t>
  </si>
  <si>
    <t>73:40:50:000 015 912</t>
  </si>
  <si>
    <t>Постановление Главы города от 23.10.2008 №3478, от 23.05.2013 № 1686, от 25.11.2015 №3873</t>
  </si>
  <si>
    <t>ордер 4631 от 16.02.1989</t>
  </si>
  <si>
    <t>Новиков Сергей Иванович</t>
  </si>
  <si>
    <t>73:40:50:000 013 145</t>
  </si>
  <si>
    <t>Лермонтова</t>
  </si>
  <si>
    <t>Постановление Администрации города от 22.07.2008 №2257</t>
  </si>
  <si>
    <t>73:23:010509:713</t>
  </si>
  <si>
    <t>73:40:50:000 013 157</t>
  </si>
  <si>
    <t>Ордер 8820 от 12.11.1991</t>
  </si>
  <si>
    <t>ЛЕТЮШЕВА ЕЛЕНА ВЛАДИМИРОВНА</t>
  </si>
  <si>
    <t>73:23:010508:496</t>
  </si>
  <si>
    <t>73:40:50:000 013 180</t>
  </si>
  <si>
    <t>Постановление Администрации города от 22.07.2008 №2257, от 08.04.2015 №1042,Постановление Администрации города от 15.12.2015 №4114</t>
  </si>
  <si>
    <t>ордер5720 от 20.06.1989</t>
  </si>
  <si>
    <t>Жаркова Лариса Викторовна</t>
  </si>
  <si>
    <t>73:23:010508:554</t>
  </si>
  <si>
    <t>73:40:50:000 013 190</t>
  </si>
  <si>
    <t>73:23:010508:490</t>
  </si>
  <si>
    <t>73:40:50:000 013 191</t>
  </si>
  <si>
    <t>Ордер 1083 от 08.10.1987</t>
  </si>
  <si>
    <t>КИСЕЛЕВ ВИКТОР ГЕННАДЬЕВИЧ</t>
  </si>
  <si>
    <t>73:23:010508:226</t>
  </si>
  <si>
    <t>73:40:50:000 013 194</t>
  </si>
  <si>
    <t>Постановление Администрации города от 22.07.2008 №2257. Постановление Администрации города от 26.09.2014 №2964</t>
  </si>
  <si>
    <t>Ордер 5350 от 20.03.1979</t>
  </si>
  <si>
    <t>ВОЛОДИН ИВАН НИКОЛАЕВИЧ</t>
  </si>
  <si>
    <t>73:23:010509:2204</t>
  </si>
  <si>
    <t>73:40:50:000 013 201</t>
  </si>
  <si>
    <t>73:23:010509:2172</t>
  </si>
  <si>
    <t>73:40:50:000 013 199</t>
  </si>
  <si>
    <t>Договор социального найма жилого помещения №723</t>
  </si>
  <si>
    <t>Баленкова Наталья Ивановна</t>
  </si>
  <si>
    <t>73:23:010509:2201</t>
  </si>
  <si>
    <t>73:40:50:000 013 215</t>
  </si>
  <si>
    <t>Ордер 6384 от 04.07.1989</t>
  </si>
  <si>
    <t>ГАРЕЕВА ТАТЬЯНА ДМИТРИЕВНА</t>
  </si>
  <si>
    <t>73:23:010509:2307</t>
  </si>
  <si>
    <t>73:40:50:000 013 217</t>
  </si>
  <si>
    <t>Постановление Администрации города от 22.07.2008 №2257, от 19.02.2013 № 558, от 15.05.2013 № 1589, от 11.07.2013 № 2168, от 11.04.2014 № 1040</t>
  </si>
  <si>
    <t>Ордер 13472 от 24.06.1983</t>
  </si>
  <si>
    <t>СЕМИН АЛЕКСЕЙ НИЛОВИЧ</t>
  </si>
  <si>
    <t>73:23:010508:892</t>
  </si>
  <si>
    <t>73:40:50:000 013 239</t>
  </si>
  <si>
    <t>Постановление Администрации города от 22.07.2008 №2257, от 10.04.2012 № 1203, от 09.11.2012 № 3936, от 15.05.2013 № 1589, от 11.07.2013 № 2168, от 11.04.2014 № 1040</t>
  </si>
  <si>
    <t>Ордер 1594 от 16.04.1999</t>
  </si>
  <si>
    <t>МУХАМЕТШИНА ЗЕЛЬФИЯ АСХАТОВНА</t>
  </si>
  <si>
    <t>73:23:010508:637</t>
  </si>
  <si>
    <t>73:40:50:000 013 256</t>
  </si>
  <si>
    <t>Ордер 17245 от 22.08.1996</t>
  </si>
  <si>
    <t>АНДРИЯНОВА ГАЛИНА НИКОЛАЕВНА</t>
  </si>
  <si>
    <t>73:23:010509:2405</t>
  </si>
  <si>
    <t>73:40:50:000 013 267</t>
  </si>
  <si>
    <t>Постановление Администрации города от 22.07.2008 №2257, от 21.03.2013 № 914, от 11.07.2013 № 2168, от 12.12.2013 № 3987, от 25.12.2014 № 4178</t>
  </si>
  <si>
    <t xml:space="preserve">ордер 7053 от 05.02.1980
</t>
  </si>
  <si>
    <t>Маранина Евдокия Петровна</t>
  </si>
  <si>
    <t>73:23:010508:1082</t>
  </si>
  <si>
    <t>73:40:50:000 013 276</t>
  </si>
  <si>
    <t>Постановление Администрации города от 22.07.2008 №2257. Постановление Администрации города от 14.04.2011 №1382, от 13.05.2015 №1351</t>
  </si>
  <si>
    <t>73:23:010509:967</t>
  </si>
  <si>
    <t>73:40:50:000 013 277</t>
  </si>
  <si>
    <t>Ордер 3894 от 27.09.1988</t>
  </si>
  <si>
    <t>АРСЛАНОВА АКЛИМА КАРАСАЕВНА</t>
  </si>
  <si>
    <t>73:23:010508:1090</t>
  </si>
  <si>
    <t>73:40:50:000 013 280</t>
  </si>
  <si>
    <t>Постановление Администрации города от 22.07.2008 №2257. Постановление Администрации города от 14.04.2011 №1382</t>
  </si>
  <si>
    <t>Ордер 3770 от 15.05.1986</t>
  </si>
  <si>
    <t>СУЧКОВА АЛЕКСАНДРА ПЕТРОВНА</t>
  </si>
  <si>
    <t>73:40:50:000 013 284</t>
  </si>
  <si>
    <t>73:40:50:000 017 287</t>
  </si>
  <si>
    <t>Луговая</t>
  </si>
  <si>
    <t>Постановление Администрации города от 21.01.2010 №53, от 17.10.2011 №3988, от 17.09.2012 № 3275, от 09.11.2012 № 3936, от 15.05.2013 № 1589, от 11.07.2013 № 2168, от 12.12.2013 № 3987,от 31.03.2015 №973</t>
  </si>
  <si>
    <t>73:23:015213:30</t>
  </si>
  <si>
    <t>73:40:50:000 017 288</t>
  </si>
  <si>
    <t>73:23:015213:32</t>
  </si>
  <si>
    <t>73:40:50:000 017 290</t>
  </si>
  <si>
    <t>73:23:015213:47</t>
  </si>
  <si>
    <t>73:40:50:000 017 294</t>
  </si>
  <si>
    <t>Ордер 7417 от 30.03.1990</t>
  </si>
  <si>
    <t>ЗУБРИЦКАЯ НИНА АНАТОЛЬЕВНА</t>
  </si>
  <si>
    <t>73:23:015211:344</t>
  </si>
  <si>
    <t>73:40:50:000 013 873</t>
  </si>
  <si>
    <t>Постановление Главы Администрации города от 21.11.2008 №3829. Постановление Администрации города от 13.04.2011 №1377</t>
  </si>
  <si>
    <t>Договор социального найма жилого помещения №417 от 30.09.2016 (постановление Администрации города от 30.09.2016 №1950)</t>
  </si>
  <si>
    <t>Спиридонова Виктория Валерьевна</t>
  </si>
  <si>
    <t>73:23:015211:355</t>
  </si>
  <si>
    <t>73:40:50:000 016 021</t>
  </si>
  <si>
    <t>Ордер 15212 от 26.04.1998</t>
  </si>
  <si>
    <t>Фартусов Александр Николаевич</t>
  </si>
  <si>
    <t>73:23:015211:289</t>
  </si>
  <si>
    <t>73:40:50:000 016 016</t>
  </si>
  <si>
    <t>Постановление Главы Администрации города от 21.11.2008 №3829, от 13.04.2011 №1377, от 29.05.2012 № 1891, от 11.07.2013 № 2168, от 26.09.2014 № 2963, от 15.12.2015 №4114</t>
  </si>
  <si>
    <t>Договор социального найма жилого помещения №301от 07.10.2015 (постановление Администрации города от 07.10.2015 №3354)</t>
  </si>
  <si>
    <t>Тиуков Сергей Николаевич</t>
  </si>
  <si>
    <t>73:23:015211:269</t>
  </si>
  <si>
    <t>73:40:50:000 018 736</t>
  </si>
  <si>
    <t>96/300 доли от общей площади 64,38 кв.м.</t>
  </si>
  <si>
    <t>Постановление Администрации города от 13.04.2011 №1377, от 29.05.2012 № 1891, от 11.07.2013 № 2168, от 26.09.2014 № 2963,от 15.12.2015 №4114</t>
  </si>
  <si>
    <t>73:23:015211:130</t>
  </si>
  <si>
    <t>73:40:50:000 016 017</t>
  </si>
  <si>
    <t>671/1000 доля от общей площади 75,9 кв.м.</t>
  </si>
  <si>
    <t>Договор социального найма жилого помещения №137 от 15.09.2014 (постановление Администрации города от 11.09.2014 №2804)</t>
  </si>
  <si>
    <t>Теребинов Сергей Иванович</t>
  </si>
  <si>
    <t>73:23:015211:56</t>
  </si>
  <si>
    <t>73:40:50:000 012 124</t>
  </si>
  <si>
    <t>Постановление Главы Администрации города от 21.11.2008 №3829, от 13.04.2011 №1377, от 22.03.2012 № 973, от 31.08.2012 № 3122, от 11.07.2013 № 2168, от 17.09.2013 № 2960, от 15.12.2014 № 3968,Постановление Администрации города от 24.07.2015 №2547,от 15.12.2015 №4114</t>
  </si>
  <si>
    <t>Ордер 454 от 11.07.1994</t>
  </si>
  <si>
    <t>СПИЦЫН СЕРГЕЙ ВЛАДИМИРОВИЧ</t>
  </si>
  <si>
    <t>73:23:015211:388</t>
  </si>
  <si>
    <t>73:40:50:000 016 035</t>
  </si>
  <si>
    <t>ордер 4870 от 14.02.1989</t>
  </si>
  <si>
    <t>Третьяков Геннадий Иванович</t>
  </si>
  <si>
    <t>73:23:015211:378</t>
  </si>
  <si>
    <t>73:40:50:000 016 033</t>
  </si>
  <si>
    <t>Договор социального найма жилого помещения № 677 от 12.07.2018 (постановление Администрации города от 12.07.2018 №1425)</t>
  </si>
  <si>
    <t>Ведерникова Татьяна Юрьевна</t>
  </si>
  <si>
    <t>73:23:015211:406</t>
  </si>
  <si>
    <t>73:40:50:000 016 026</t>
  </si>
  <si>
    <t>Ордер 7403 от 30.03.1990</t>
  </si>
  <si>
    <t>ТУЙМИШИН ЛЕОНИД ПЕТРОВИЧ</t>
  </si>
  <si>
    <t>73:23:015211:408</t>
  </si>
  <si>
    <t>73:40:50:000 016 027</t>
  </si>
  <si>
    <t>Ордер 16094 от 12.10.1995</t>
  </si>
  <si>
    <t>ЛАЧУГИН ВЛАДИМИР ВЛАДИМИРОВИЧ</t>
  </si>
  <si>
    <t>73:23:015211:419</t>
  </si>
  <si>
    <t>73:40:50:000 016 039</t>
  </si>
  <si>
    <t>Постановление Главы Администрации города от 21.11.2008 №3829, от 17.09.2013 № 2960, от 12.12.2013 № 3987,от 31.03.2015 №973</t>
  </si>
  <si>
    <t>73:23:015211:434</t>
  </si>
  <si>
    <t>73:40:50:000 016 044</t>
  </si>
  <si>
    <t>Ордер 15314 от 24.05.1994</t>
  </si>
  <si>
    <t>САЛДАЕВ МИХАИЛ МИХАЙЛОВИЧ</t>
  </si>
  <si>
    <t>73:23:015211:241</t>
  </si>
  <si>
    <t>73:40:50:000 016 052</t>
  </si>
  <si>
    <t>Постановление Главы Администрации города от 21.11.2008 №3829. Постановление Администрации города от 13.04.2011 №1377, от 22.03.2012 № 973, от 26.02.2013 № 614, от 11.07.2013 № 2168, от 17.09.2013 № 2960, от 12.12.2013 № 3987</t>
  </si>
  <si>
    <t>Ордер 17654 от 24.10.1985</t>
  </si>
  <si>
    <t>ИВЛЕВА КЛАВДИЯ ПЕТРОВНА</t>
  </si>
  <si>
    <t>73:23:015226:95</t>
  </si>
  <si>
    <t>73:40:50:000 019 145</t>
  </si>
  <si>
    <t>404/1000 долей жилого дома общей площадью 162,8 кв.м.</t>
  </si>
  <si>
    <t>Постановление Администрации города от 26.01.2012 № 217</t>
  </si>
  <si>
    <t xml:space="preserve">Ордер 12617 от 22.03.1994                    </t>
  </si>
  <si>
    <t xml:space="preserve">ЕРМИЛИНА РАИСА ГАВРИЛОВНА                                       </t>
  </si>
  <si>
    <t>73:23:015226:19</t>
  </si>
  <si>
    <t>73:40:50:000 019 146</t>
  </si>
  <si>
    <t>496/1000 долей жилого дома общей площадью 172,0 кв.м.</t>
  </si>
  <si>
    <t>Постановление Администрации города от 26.01.2012 №217. Собственность №73:23:015226:19-73/033/2019-2 от 08.08.2019</t>
  </si>
  <si>
    <t>73:23:011309:141</t>
  </si>
  <si>
    <t>73:40:50:5208</t>
  </si>
  <si>
    <t>Мелекесская</t>
  </si>
  <si>
    <t>172/1000 доли  от общей площади 111,41 кв.м.</t>
  </si>
  <si>
    <t>Постановление Администрации города от 11.08.2010 №2640, Долевая собственность 172/1000 №73-73-02/104/2007-122 25.10.2007</t>
  </si>
  <si>
    <r>
      <t xml:space="preserve">Договор социального найма жилого помещения №04/25-2007/52-СН/56 от 19.11.2007 (постановление Главы города от 01.11.2007 №3104)
</t>
    </r>
    <r>
      <rPr>
        <i/>
        <sz val="10"/>
        <rFont val="Times New Roman"/>
        <family val="1"/>
        <charset val="204"/>
      </rPr>
      <t>Договор социального найма жилого помещения №04/25-2007/53-СН/57 от 19.11.2007 (постановление Главы города от 01.11.2007 №3104)</t>
    </r>
  </si>
  <si>
    <t>19.11.2007
19.11.2007</t>
  </si>
  <si>
    <t>Калмыкова Лидия Сергеевна;
ПАРШУКОВА ГАЛИНА ИВАНОВНА</t>
  </si>
  <si>
    <t>44,24
14,39</t>
  </si>
  <si>
    <t>73:23:011310:547</t>
  </si>
  <si>
    <t>73:40:50:000 018 647</t>
  </si>
  <si>
    <t>Постановление Администрации города от 15.02.2011 №494</t>
  </si>
  <si>
    <t>73:23:011310:542</t>
  </si>
  <si>
    <t>73:40:50:000 018 648</t>
  </si>
  <si>
    <t>73:40:50:000 016 882</t>
  </si>
  <si>
    <t>Мориса Тореза</t>
  </si>
  <si>
    <t>Постановление Главы Администрации города от  27.01.2009 №66</t>
  </si>
  <si>
    <t>ордер 6427 от 15.05.1990</t>
  </si>
  <si>
    <t>ГОЛОВИН ВАЛЕРИЙ АЛЕКСАНДРОВИЧ</t>
  </si>
  <si>
    <t>73:40:50:000 016 892</t>
  </si>
  <si>
    <t>Договор социального найма жилого помещения № 695 от 12.10.2018 (постановление Администрации города от 28.09.2018 № 2118)</t>
  </si>
  <si>
    <t>Ратникова Юлия Анатольевна</t>
  </si>
  <si>
    <t>73:23:010906:265</t>
  </si>
  <si>
    <t>73:40:50:000 016 896</t>
  </si>
  <si>
    <t>Постановление Главы Администрации города от  27.01.2009 №66, от 04.09.2012 № 3133, от 09.11.2012 № 3936, от 10.01.2013 № 10, от 26.02.2013 № 614, от 11.07.2013 № 2168, от 12.12.2013 № 3987, от 06.06.2014 № 1715,от 31.03.2015 №973,от 25.11.2015 №3873</t>
  </si>
  <si>
    <t>Договор социального найма жилого помещения №422от 31.10.2016 (постановление Администрации города от 31.10.2016 №2144)</t>
  </si>
  <si>
    <t>Черемных Наталья Ивановна</t>
  </si>
  <si>
    <t>73:23:010906:269</t>
  </si>
  <si>
    <t>73:40:50:000 016 898</t>
  </si>
  <si>
    <t>Постановление Главы Администрации города от  27.01.2009 №66, от 04.09.2012 № 3133, от 09.11.2012 № 3936, от 10.01.2013 № 10, от 26.02.2013 № 614, от 11.07.2013 № 2168, от 12.12.2013 № 3987, от 06.06.2014 № 1715,от 31.03.2015 №973, от 25.11.2015 №3873</t>
  </si>
  <si>
    <t>73:23:010906:288</t>
  </si>
  <si>
    <t>73:40:50:000 016 905</t>
  </si>
  <si>
    <t>73:23:010906:291</t>
  </si>
  <si>
    <t>73:40:50:000 016 907</t>
  </si>
  <si>
    <t>73:23:010906:298</t>
  </si>
  <si>
    <t>73:40:50:000 016 911</t>
  </si>
  <si>
    <t>73:23:010906:329</t>
  </si>
  <si>
    <t>73:40:50:000 016 914</t>
  </si>
  <si>
    <t>73:23:010906:399</t>
  </si>
  <si>
    <t>73:40:50:000 016 920</t>
  </si>
  <si>
    <t>Договор социального найма жилого помещения от 22.03.2018 №654 (постановление от 22.03.2018 №504)</t>
  </si>
  <si>
    <t>Яровая Анна Николаевна</t>
  </si>
  <si>
    <t>73:23:010906:338</t>
  </si>
  <si>
    <t>73:40:50:000 016 923</t>
  </si>
  <si>
    <t>договор найма 596 от 14.04.2004</t>
  </si>
  <si>
    <t>БАНДУРОВА ТАТЬЯНА ЕФИМОВНА</t>
  </si>
  <si>
    <t>73:23:010906:402</t>
  </si>
  <si>
    <t>73:23:010906:404</t>
  </si>
  <si>
    <t>73:23:010906:405</t>
  </si>
  <si>
    <t>73:23:010906:407</t>
  </si>
  <si>
    <t>73:23:010906:322</t>
  </si>
  <si>
    <t>73:23:010906:387</t>
  </si>
  <si>
    <t>73:23:010906:414</t>
  </si>
  <si>
    <t>Договор социального найма жилого помещения №626 от 26.10.2017 (постановление Администрации города от 26.10.2017 №2003)</t>
  </si>
  <si>
    <t>Шарашидзе Оксана Владимировна</t>
  </si>
  <si>
    <t>73:40:50:000 016 945</t>
  </si>
  <si>
    <t>Постановление Главы Администрации города от  27.01.2009 №66, от 31.08.2012 № 3119, от 10.01.2013 № 10, от 15.05.2013 № 1589, от 06.06.2014 № 1715, от 15.12.2014 № 3968, от 25.11.2015 №3873</t>
  </si>
  <si>
    <t>73:40:50:000 016 946</t>
  </si>
  <si>
    <t>73:23:010906:424</t>
  </si>
  <si>
    <t>73:40:50:000 016 947</t>
  </si>
  <si>
    <t>Договор социального найма жилого помещения №03 от 23.08.2013 (постановление Администрации города от 14.08.2013 №2580)</t>
  </si>
  <si>
    <t>Скачков Константин Витальевич</t>
  </si>
  <si>
    <t>73:23:010906:428</t>
  </si>
  <si>
    <t>73:40:50:000 016 948</t>
  </si>
  <si>
    <t>73:23:010906:430</t>
  </si>
  <si>
    <t>73:40:50:000 016 949</t>
  </si>
  <si>
    <t>73:23:010906:490</t>
  </si>
  <si>
    <t>73:40:50:000 016 955</t>
  </si>
  <si>
    <t>73:23:010906:524</t>
  </si>
  <si>
    <t>73:40:50:000 016 961</t>
  </si>
  <si>
    <t>73:23:010906:498</t>
  </si>
  <si>
    <t>73:40:50:000 016 966</t>
  </si>
  <si>
    <t>73:23:010906:513</t>
  </si>
  <si>
    <t>73:40:50:000 016 982</t>
  </si>
  <si>
    <t>73:23:010906:730</t>
  </si>
  <si>
    <t>73:40:50:020 016 335</t>
  </si>
  <si>
    <t>Постановление Администрации города от 06.04.2009 №923. Соглашение о безвозмездной передаче недвижимого имущества в муниципальную собственность от 26.05.2009. Свидетельство о государственной регистрации права от 15.06.2009 №73-73-02/007/2009-144, серия 73-АТ №894927. Постановление Администрации города от 31.08.2012 № 3119, от 10.01.2013 № 10, от 15.05.2013 № 1589, от 06.06.2014 № 1715, от 15.12.2014 № 3968,, от 25.11.2015 №3873, Собственность 73-73-02/007/2009-144 15.06.2009</t>
  </si>
  <si>
    <t>Договор найма служебного жилого помещения №308от 07.10.2015 (постановление Администрации города от 07.10.2015 №3354)</t>
  </si>
  <si>
    <t>Сальников Сергей Николаевич</t>
  </si>
  <si>
    <t>73:40:50:020 016 347</t>
  </si>
  <si>
    <t>2б</t>
  </si>
  <si>
    <t>73:40:50:020 016 349</t>
  </si>
  <si>
    <t>Договор социального найма жилого помещения от 22.12.2017 №638 (постановление от 22.1.2017 №2437)</t>
  </si>
  <si>
    <t>Ильин Сергей Глебович</t>
  </si>
  <si>
    <t>73:40:50:000 018 017</t>
  </si>
  <si>
    <t>Постановление Администрации города от 06.08.2010 №2599, от 17.10.2011 №3988, от 09.11.2012 № 3936, от 17.09.2013 № 2960, от 12.12.2013 № 3987, от 26.12.2013 № 4225, от 06.06.2014 № 1715,от 31.03.2015 №973, от 25.11.2015 №3873</t>
  </si>
  <si>
    <t>73:40:50:000 018 018</t>
  </si>
  <si>
    <t>73:40:50:000 018 019</t>
  </si>
  <si>
    <t>73:40:50:000 018 020</t>
  </si>
  <si>
    <t>73:40:50:000 018 021</t>
  </si>
  <si>
    <t>73:40:50:000 018 022</t>
  </si>
  <si>
    <t>73:40:50:000 018 023</t>
  </si>
  <si>
    <t>73:40:50:000 018 024</t>
  </si>
  <si>
    <t>Договор социального найма жилого помещения №385 от 14.6.2016 (постановление Администрации города от 14.06.2016 №1244)</t>
  </si>
  <si>
    <t>Иванов Олег Александрович</t>
  </si>
  <si>
    <t>73:40:50:000 018 026</t>
  </si>
  <si>
    <t>73:40:50:000 018 029</t>
  </si>
  <si>
    <t>73:40:50:000 018 049</t>
  </si>
  <si>
    <t>договор найма 2653 от 12.09.2006</t>
  </si>
  <si>
    <t>КИЯМУТДИНОВА ГУЗЕЛЬ РАВИЛЬЕВНА</t>
  </si>
  <si>
    <t>73:40:50:000 018 036</t>
  </si>
  <si>
    <t>договор найма 08-15/113 от 27.02.2007</t>
  </si>
  <si>
    <t>ЕГИАЗАРЯН КАРНО РУБЕНОВИЧ</t>
  </si>
  <si>
    <t>73:40:50:000 018 045</t>
  </si>
  <si>
    <t>73:40:50:000 018 051</t>
  </si>
  <si>
    <t>73:40:50:000 018 052</t>
  </si>
  <si>
    <t>73:40:50:000 018 011</t>
  </si>
  <si>
    <t>96А</t>
  </si>
  <si>
    <t>73:40:50:020 016 355</t>
  </si>
  <si>
    <t>Постановление Главы Администрации города от  27.01.2009 №66, от 31.08.2012 № 3121, от 09.11.2012 № 3936, от 15.05.2013 № 1589, от 11.07.2013 № 2168, от 12.12.2013 № 3987, от 11.04.2014 № 1040,от 25.11.2015 №3873</t>
  </si>
  <si>
    <t>73:23:010902:1835</t>
  </si>
  <si>
    <t>73:40:50:020 016 356</t>
  </si>
  <si>
    <t>73:23:010902:1908</t>
  </si>
  <si>
    <t>73:40:50:020 016 369</t>
  </si>
  <si>
    <t>73:23:010902:1944</t>
  </si>
  <si>
    <t>73:40:50:020 016 375</t>
  </si>
  <si>
    <t>73:23:010902:1946</t>
  </si>
  <si>
    <t>73:40:50:020 016 376</t>
  </si>
  <si>
    <t xml:space="preserve">Договор найма жилого помещения маневренного фонда № 5 от 29.11.2018. Дополнительное соглашение от 29.11.2019 </t>
  </si>
  <si>
    <t>29.11.2018    29.11.2019</t>
  </si>
  <si>
    <t>28.11.2019             28.11.2023</t>
  </si>
  <si>
    <t>Маврина Светлана Анатольевна</t>
  </si>
  <si>
    <t>маневренный фонд (постановление Администрации города от 13.06.2012 №2091)</t>
  </si>
  <si>
    <t>73:23:010902:1883</t>
  </si>
  <si>
    <t>73:40:50:020 016 383</t>
  </si>
  <si>
    <t>73:23:010902:1959</t>
  </si>
  <si>
    <t>73:40:50:000 022 775</t>
  </si>
  <si>
    <t>Постановление Администрации города от 17.10.2017 №1908, Собственность №73:23:010902:1959-73/002/2017-2 от 03.10.2017</t>
  </si>
  <si>
    <t>73:23:010902:1873</t>
  </si>
  <si>
    <t>73:40:50:020 016 390</t>
  </si>
  <si>
    <t>73:23:010902:1894</t>
  </si>
  <si>
    <t>73:40:50:020 016 391</t>
  </si>
  <si>
    <t>73:23:010902:1901</t>
  </si>
  <si>
    <t>73:40:50:020 016 394</t>
  </si>
  <si>
    <t>73:23:010902:1934</t>
  </si>
  <si>
    <t>73:40:50:020 016 399</t>
  </si>
  <si>
    <t>Ордер 2163 от 19.07.2001</t>
  </si>
  <si>
    <t>ДАВЫДОВ АНДРЕЙ АЛЕКСАНДРОВИЧ</t>
  </si>
  <si>
    <t>73:23:010902:1985</t>
  </si>
  <si>
    <t>73:40:50:020 016 417</t>
  </si>
  <si>
    <t>5а</t>
  </si>
  <si>
    <t>Постановление Главы Администрации города от  27.01.2009 №66, от 29.05.2012 № 1889, от 15.05.2013 № 1589</t>
  </si>
  <si>
    <t>Ордер №6755 от 28.12.1989</t>
  </si>
  <si>
    <t>Главацкий Георгий Николаевич</t>
  </si>
  <si>
    <t>73:23:010902:1981</t>
  </si>
  <si>
    <t>73:40:50:020 016 419</t>
  </si>
  <si>
    <t>Ордер 6748 от 16.01.1990</t>
  </si>
  <si>
    <t>Глушкова Александр Николаевич</t>
  </si>
  <si>
    <t>73:23:010901:856</t>
  </si>
  <si>
    <t>73:40:50:020 016 448</t>
  </si>
  <si>
    <t>Постановление Главы Администрации города от  27.01.2009 №66, от 05.06.2013 № 1850, от 17.09.2013 № 2960, от 12.12.2013 № 3987</t>
  </si>
  <si>
    <t>73:23:010902:1706</t>
  </si>
  <si>
    <t>73:40:50:020 016 456</t>
  </si>
  <si>
    <t>Постановление Администрации города от  27.01.2009 №66, от 12.02.2015 № 355</t>
  </si>
  <si>
    <t>73:23:010902:1743</t>
  </si>
  <si>
    <t>73:40:50:020 016 466</t>
  </si>
  <si>
    <t>73:23:010902:2168</t>
  </si>
  <si>
    <t>73:40:50:020 016 476</t>
  </si>
  <si>
    <t>7а</t>
  </si>
  <si>
    <t>Постановление Главы Администрации города от  27.01.2009 №66, от 29.05.2012 № 1889, от 31.08.2012 № 3122, от 26.02.2013 № 614, от 15.05.2013 № 1589, от 11.04.20014 № 1040, от 25.12.2014 № 4178</t>
  </si>
  <si>
    <t>Ордер 9551 от 07.04.1981</t>
  </si>
  <si>
    <t>МУРАВЬЕВА МАРИЯ СТЕПАНОВНА</t>
  </si>
  <si>
    <t>73:23:010902:2170</t>
  </si>
  <si>
    <t>73:40:50:020 016 481</t>
  </si>
  <si>
    <t>Ордер 11867 от 05.05.1995</t>
  </si>
  <si>
    <t>БАЛАХОНОВА ТАТЬЯНА ГЕННАДЬЕВНА</t>
  </si>
  <si>
    <t>73:23:010902:1801</t>
  </si>
  <si>
    <t>73:40:50:020 016 489</t>
  </si>
  <si>
    <t>Договор социального найма жилого помещения №198 от 22.01.2015 (постановление Администрации города от 22.01.2015 №115)</t>
  </si>
  <si>
    <t>Ментова Татьяна Ивановна</t>
  </si>
  <si>
    <t>73:23:010902:1768</t>
  </si>
  <si>
    <t>73:40:50:020 016 493</t>
  </si>
  <si>
    <t>73:40:50:020 016 505</t>
  </si>
  <si>
    <t>Майора Кузнецова</t>
  </si>
  <si>
    <t>Постановление Главы Администрации города от 27.01.2009 №69</t>
  </si>
  <si>
    <t>73:23:012923:1236</t>
  </si>
  <si>
    <t>73:40:50:000 018 280</t>
  </si>
  <si>
    <t>Масленникова</t>
  </si>
  <si>
    <t>Постановление Администрации города от 25.08.2010 №2810, от 26.02.2013 № 614, от 17.09.2013 № 2960</t>
  </si>
  <si>
    <t>73:23:012923:474</t>
  </si>
  <si>
    <t>73:40:50:000 018 274</t>
  </si>
  <si>
    <t>73:23:012923:611</t>
  </si>
  <si>
    <t>73:40:50:000 018 281</t>
  </si>
  <si>
    <t>649/1000 доли от общей площади 61,88</t>
  </si>
  <si>
    <t xml:space="preserve">Постановление Администрации города от 25.08.2010 №2810, от 26.02.2013 № 614, от 17.09.2013 № 2960, Долевая собственность 649/1000 №73-01/01-86/2004-16 </t>
  </si>
  <si>
    <t xml:space="preserve">Ордер 10109 от 14.05.1991
</t>
  </si>
  <si>
    <t>МАСТЕРОВ НИКОЛАЙ АЛЕКСАНДРОВИЧ</t>
  </si>
  <si>
    <t>73:23:013318:71</t>
  </si>
  <si>
    <t>73:40:50:020 016 508</t>
  </si>
  <si>
    <t>Матвеева</t>
  </si>
  <si>
    <t>Постановление Главы Администрации города от  17.03.2009 №677, от 19.02.2013 № 558</t>
  </si>
  <si>
    <t>Ордер 19845 от 20.06.2000</t>
  </si>
  <si>
    <t>Суханова Тамара Владимировна</t>
  </si>
  <si>
    <t>73:23:013318:70</t>
  </si>
  <si>
    <t>73:40:50:020 016 509</t>
  </si>
  <si>
    <t>Ордер 157 от 03.04.1986</t>
  </si>
  <si>
    <t>Лялин Александр Евгеньевич</t>
  </si>
  <si>
    <t>73:23:013318:68</t>
  </si>
  <si>
    <t>73:40:50:020 016 510</t>
  </si>
  <si>
    <t>Ордер 328 от 02.07.1986</t>
  </si>
  <si>
    <t>Васина Любовь Анатольевна</t>
  </si>
  <si>
    <t>73:23:013318:65</t>
  </si>
  <si>
    <t>73:40:50:020 016 512</t>
  </si>
  <si>
    <t>538/1000 долей от общей площади 64,70 кв.м.</t>
  </si>
  <si>
    <t>73:23:012005:482</t>
  </si>
  <si>
    <t>73:40:50:000 013 135</t>
  </si>
  <si>
    <t>Менделеева</t>
  </si>
  <si>
    <t>Постановление Администрации города от 22.07.2008 №2245. Свидетельство № 73:23:012005:482-73/033/2019-1 от 23.12.2019</t>
  </si>
  <si>
    <t xml:space="preserve">Ордер 12169 от 08.12.1995
</t>
  </si>
  <si>
    <t>КАМОШИНА ЛЮДМИЛА ГЕННАДЬЕВНА</t>
  </si>
  <si>
    <t>73:23:012922:74</t>
  </si>
  <si>
    <t>73:40:50:140 641 221</t>
  </si>
  <si>
    <t>Миюсовой</t>
  </si>
  <si>
    <t>Постановление Главы Администрации города от 23.12.2008 №4257, от 26.02.2014 № 491</t>
  </si>
  <si>
    <t>73:23:012922:75</t>
  </si>
  <si>
    <t>73:40:50:140 641 222</t>
  </si>
  <si>
    <t>ордер 5636 от 19.10.1989</t>
  </si>
  <si>
    <t>Мостовых Валентина Александровна</t>
  </si>
  <si>
    <t>73:23:012922:77</t>
  </si>
  <si>
    <t>73:40:50:140 641 223</t>
  </si>
  <si>
    <t>73:23:012922:81</t>
  </si>
  <si>
    <t>73:40:50:140 641 226</t>
  </si>
  <si>
    <t>73:23:012922:82</t>
  </si>
  <si>
    <t>73:40:50:140 641 227</t>
  </si>
  <si>
    <t>73:23:012922:83</t>
  </si>
  <si>
    <t>73:40:50:140 641 228</t>
  </si>
  <si>
    <t xml:space="preserve">Ордер 4483 от 25.08.1978
</t>
  </si>
  <si>
    <t>карпухин александр петрович</t>
  </si>
  <si>
    <t>73:23:012922:85</t>
  </si>
  <si>
    <t>73:40:50:140 641 230</t>
  </si>
  <si>
    <t>Постановление Главы Администрации города от 23.12.2008 №4257, от 13.05.2015 №1351</t>
  </si>
  <si>
    <t>Договор социального найма жилого помещения № 661 от 14.06.2018 (постановление Администрации города от 14.06.2018 № 1032)</t>
  </si>
  <si>
    <t>Дмитриев Виктор Александрович</t>
  </si>
  <si>
    <t>73:23:012922:101</t>
  </si>
  <si>
    <t>73:40:50:140 641 235</t>
  </si>
  <si>
    <t>Постановление Главы Администрации города от 23.12.2008 №4257, от 19.06.2014 № 1830</t>
  </si>
  <si>
    <t>Ордер 16814 от 05.10.1995</t>
  </si>
  <si>
    <t>мирошников эдуард владимирович</t>
  </si>
  <si>
    <t>73:40:50:140 641 236</t>
  </si>
  <si>
    <t>73:40:50:140 641 237</t>
  </si>
  <si>
    <t>73:40:50:140 641 238</t>
  </si>
  <si>
    <t>Постановление Главы Администрации города от 23.12.2008 №4257, от 09.04.2013 № 1158</t>
  </si>
  <si>
    <t>73:40:50:140 641 239</t>
  </si>
  <si>
    <t xml:space="preserve">Ордер 12601 от 09.12.1982 </t>
  </si>
  <si>
    <t>Блохин Влдамир Анатольевич</t>
  </si>
  <si>
    <t>73:40:50:140 641 241</t>
  </si>
  <si>
    <t>Ордер 5511 от 25.05.1989</t>
  </si>
  <si>
    <t>Мишагин Александр Васильевич</t>
  </si>
  <si>
    <t>73:40:50:140 641 242</t>
  </si>
  <si>
    <t>73:23:012922:143</t>
  </si>
  <si>
    <t>73:40:50:000 001 214</t>
  </si>
  <si>
    <t>505/1000 долей от общей площади 117,2 кв.м.</t>
  </si>
  <si>
    <t>Постановление Главы Администрации города от 29.12.2008 №4301</t>
  </si>
  <si>
    <t xml:space="preserve">                                       </t>
  </si>
  <si>
    <t>73:23:012925:65</t>
  </si>
  <si>
    <t>73:40:50:140 641 243</t>
  </si>
  <si>
    <t>Постановление Главы Администрации города от 23.12.2008 №4257</t>
  </si>
  <si>
    <t>Договор социального найма жилого помещения № 704 от 07.11.2018 (постановление Администрации города от 07.11.2018 № 2488)</t>
  </si>
  <si>
    <t>Козлякова Тамара Андреевна</t>
  </si>
  <si>
    <t>73:40:50:140 641 244</t>
  </si>
  <si>
    <t>73:40:50:140 641 245</t>
  </si>
  <si>
    <r>
      <t xml:space="preserve">Договор социального найма жилого помещения №133 от 03.09.2014 (постановление Администрации города от 02.09.2014 №2724)
</t>
    </r>
    <r>
      <rPr>
        <i/>
        <sz val="10"/>
        <rFont val="Times New Roman"/>
        <family val="1"/>
        <charset val="204"/>
      </rPr>
      <t>Договор социального найма жилого помещения №473 от 26.05.2017 (постановление Администрации города от 26.05.2017 №917)</t>
    </r>
  </si>
  <si>
    <r>
      <t xml:space="preserve">03.09.2014
</t>
    </r>
    <r>
      <rPr>
        <i/>
        <sz val="10"/>
        <rFont val="Times New Roman"/>
        <family val="1"/>
        <charset val="204"/>
      </rPr>
      <t>26.05.2017</t>
    </r>
  </si>
  <si>
    <r>
      <t xml:space="preserve">Малышева Раиса Анатольевна
</t>
    </r>
    <r>
      <rPr>
        <i/>
        <sz val="10"/>
        <rFont val="Times New Roman"/>
        <family val="1"/>
        <charset val="204"/>
      </rPr>
      <t>Малышева Раиса Анатольевна</t>
    </r>
  </si>
  <si>
    <r>
      <t xml:space="preserve">33,79
</t>
    </r>
    <r>
      <rPr>
        <i/>
        <sz val="10"/>
        <rFont val="Times New Roman"/>
        <family val="1"/>
        <charset val="204"/>
      </rPr>
      <t>33,79</t>
    </r>
  </si>
  <si>
    <t>73:40:50:140 641 246</t>
  </si>
  <si>
    <t>73:23:010702:118</t>
  </si>
  <si>
    <t>73:40:50:140 641 250</t>
  </si>
  <si>
    <t>Постановление Администрации города от 18.08.2008 №2596</t>
  </si>
  <si>
    <t xml:space="preserve">Ордер 20026 от 24.08.1999
</t>
  </si>
  <si>
    <t>Иванов Игорь Николаевич</t>
  </si>
  <si>
    <t>73:23:010702:126</t>
  </si>
  <si>
    <t>73:40:50:140 641 252</t>
  </si>
  <si>
    <t>Договор социального найма жилого помещения №352 от 25.02.2016 (постановление Администрации города от 25.02..2016 №386)</t>
  </si>
  <si>
    <t>Агафонов Алексей Геннадьевич</t>
  </si>
  <si>
    <t>73:23:010702:141</t>
  </si>
  <si>
    <t>73:40:50:140 641 255</t>
  </si>
  <si>
    <t xml:space="preserve">Ордер 20385 от 05.09.2000
</t>
  </si>
  <si>
    <t>Манурина Елена Вячеслвовна</t>
  </si>
  <si>
    <t>73:23:010702:1122</t>
  </si>
  <si>
    <t>73:40:50:140 641 278</t>
  </si>
  <si>
    <t>Постановление Администрации города от 18.08.2008 №2596, от 04.10.2012 № 3471, от 10.01.2013 № 10, от 26.02.2013 № 614, от 17.09.2013 № 2960, от 12.12.2013 № 3987, от 11.04.2014 № 1040, от 15.12.2014 № 3968, от 13.05.2015 №1351</t>
  </si>
  <si>
    <t>73:23:010702:1030</t>
  </si>
  <si>
    <t>73:40:50:140 641 283</t>
  </si>
  <si>
    <t>73:23:010702:1032</t>
  </si>
  <si>
    <t>73:40:50:140 641 284</t>
  </si>
  <si>
    <t>73:23:013134:434</t>
  </si>
  <si>
    <t>73:40:50:140 641 289</t>
  </si>
  <si>
    <t>Договор социального найма жилого помещения №744 от 19.06.2019</t>
  </si>
  <si>
    <t>Селиверстова Марина Анатольевна</t>
  </si>
  <si>
    <t>73:23:010702:1077</t>
  </si>
  <si>
    <t>73:40:50:140 641 290</t>
  </si>
  <si>
    <t>Постановление Администрации города от 18.08.2008 №2596, от 04.10.2012 № 3471, от 10.01.2013 № 10, от 26.02.2013 № 614, от 17.09.2013 № 2960, от 12.12.2013 № 3987, от 11.04.2014 № 1040, от 15.12.2014 № 3968, от 13.05.2015 №1351, собственность №73:23:010702:1077-73/002/2018-1 от 29.01.2018</t>
  </si>
  <si>
    <t xml:space="preserve">Договор найма служебного помещения от 22.12.2017 № 311 (постановление Администрации города от 22.12.2017 № 2437). </t>
  </si>
  <si>
    <t xml:space="preserve">Мозговая Светлана Юрьевна;
</t>
  </si>
  <si>
    <t xml:space="preserve">50,9;
</t>
  </si>
  <si>
    <t>служебное</t>
  </si>
  <si>
    <t>73:23:013134:394</t>
  </si>
  <si>
    <t>73:40:50:140 641 298</t>
  </si>
  <si>
    <t>Ордер 19405 от 29.12.1998</t>
  </si>
  <si>
    <t>Фомина Наталья Петровна</t>
  </si>
  <si>
    <t>73:23:010702:1141</t>
  </si>
  <si>
    <t>73:40:50:140 641 303</t>
  </si>
  <si>
    <t>договор аренды 373 от 19.04.1999</t>
  </si>
  <si>
    <t>Демина Ирина Владимировна</t>
  </si>
  <si>
    <t>73:23:013134:1219</t>
  </si>
  <si>
    <t>73:40:50:140 641 309</t>
  </si>
  <si>
    <t>Постановление Администрации города от 18.08.2008 №2596, от 14.04.2011 №1385, от 15.05.2013 № 1589, от 11.04.2014 № 1040, от 26.09.2014 № 2963, от 15.12.2014 № 3968</t>
  </si>
  <si>
    <t>73:23:013134:2329</t>
  </si>
  <si>
    <t>73:40:50:140 641 314</t>
  </si>
  <si>
    <t>Договор социального найма жилого помещения №476 от 23.03.2017 (постановление Администрации города от 23.06.2017 №1128)</t>
  </si>
  <si>
    <t>Свиридов Вадим Александрович</t>
  </si>
  <si>
    <t>73:23:013134:1286</t>
  </si>
  <si>
    <t>73:40:50:000 018 756</t>
  </si>
  <si>
    <t>Постановление Администрации города от 14.04.2011 №1385. Соглашение о безвозмездной передаче недвижимого имущества в муниципальную собственность от 01.02.2011. Свидетельство о государственной регистрации права от 18.02.2011 №73-73-02/005/2011-418, Постановление Администрации города от 15.05.2013 № 1589, от 11.04.2014 № 1040, от 26.09.2014 № 2963, от 15.12.2014 № 3968, Собственность №73-73-02/005/2011-418 от 18.02.2011</t>
  </si>
  <si>
    <t>Договор социального найма жилого помещения №757 от 08.10.2019</t>
  </si>
  <si>
    <t>Фролова Ольга Викторовна</t>
  </si>
  <si>
    <t>73:40:50:140 641 321</t>
  </si>
  <si>
    <t>Ордер 10417 от 06.04.1993</t>
  </si>
  <si>
    <t>Пимкина Наатлья Ивановна</t>
  </si>
  <si>
    <t>73:40:50:140 641 323</t>
  </si>
  <si>
    <t>73:40:50:140 641 324</t>
  </si>
  <si>
    <t>Ордер 19215 от 20.10.1998</t>
  </si>
  <si>
    <t>Цыкунов Сергей Николаевич</t>
  </si>
  <si>
    <t>73:23:013134:2229</t>
  </si>
  <si>
    <t>73:40:50:000 013 866</t>
  </si>
  <si>
    <t>Постановление Администрации города от 18.08.2008 №2596, от 27.02.2015 № 640</t>
  </si>
  <si>
    <t>73:23:010702:266</t>
  </si>
  <si>
    <t>73:40:50:000 013 883</t>
  </si>
  <si>
    <t>Ордер 19300 от 16.02.1994</t>
  </si>
  <si>
    <t>ПОЯРКОВА МАРИНА АНАТОЛЬЕВНА</t>
  </si>
  <si>
    <t>73:23:013133:384</t>
  </si>
  <si>
    <t>73:40:50:000 013 932</t>
  </si>
  <si>
    <t>Ордер 19305 от 29.07.1986</t>
  </si>
  <si>
    <t>ПАЛОВ МИХАИЛ СПИРИДОНОВИЧ</t>
  </si>
  <si>
    <t>73:23:013133:403</t>
  </si>
  <si>
    <t>73:40:50:000 013 916</t>
  </si>
  <si>
    <t>Ордер 1-862 от 06.02.1993</t>
  </si>
  <si>
    <t>КОНОНОВА АЛЕВТИНА ВИКТОРОВНА</t>
  </si>
  <si>
    <t>73:23:013133:450</t>
  </si>
  <si>
    <t>73:40:50:000 013 918</t>
  </si>
  <si>
    <t>Ордер 19388 от 11.08.1998</t>
  </si>
  <si>
    <t>АГАФОНОВ СЕРГЕЙ АЛЕКСАНДРОВИЧ</t>
  </si>
  <si>
    <t>73:23:013013:2018</t>
  </si>
  <si>
    <t>73:40:50:000 013 941</t>
  </si>
  <si>
    <t xml:space="preserve">1/6 доли от общей площади 50,5 кв.м </t>
  </si>
  <si>
    <t>73:23:013133:704</t>
  </si>
  <si>
    <t>73:40:50:000 013 942</t>
  </si>
  <si>
    <t>Ордер 8506 от 25.07.1991</t>
  </si>
  <si>
    <t>Рамазанова Лидия Алексеевна</t>
  </si>
  <si>
    <t>73:23:013133:714</t>
  </si>
  <si>
    <t>73:40:50:000 013 946</t>
  </si>
  <si>
    <t>Договор социального найма жилого помещения №284 от 06.08.2015 (постановление Администрации города от 06.08.2015 №2718)</t>
  </si>
  <si>
    <t>Миронова Валентина Николаевна</t>
  </si>
  <si>
    <t>73:23:013133:856</t>
  </si>
  <si>
    <t>73:40:50:000 013 959</t>
  </si>
  <si>
    <t>Ордер 12685 от 15.10.1992</t>
  </si>
  <si>
    <t>ФАДИНА НАДЕЖДА ВАСИЛЬЕВНА</t>
  </si>
  <si>
    <t>73:23:013020:1102</t>
  </si>
  <si>
    <t>73:40:50:000 016 443</t>
  </si>
  <si>
    <t>Постановление Главы города  от 09.08.2004 №1771, Постановление Главы города  от 30.12.2004 №345-р, Собственность 73-73-02/007/2009-259 31.08.2009, Постановление Администрации города от 17.01.2017 №062</t>
  </si>
  <si>
    <t>73:23:013020:1580</t>
  </si>
  <si>
    <t xml:space="preserve">5/12,13 (быв. 304) </t>
  </si>
  <si>
    <t>740/1000 доли от общей площади 48,96 кв.м</t>
  </si>
  <si>
    <t>Постановление Главы города  от 09.08.2004 №1771, Постановление Главы города  от 30.12.2004 №345-р, Долевая собственность 740/1000 №73-01/01-89/2004-111 23.11.2004, Постановление Администрации города от 17.01.2017 №062</t>
  </si>
  <si>
    <r>
      <t xml:space="preserve">Договор социального найма жилого помещения №235 от 19.02.2015 (постановление Администрации города от 19.02.2015 №529)
</t>
    </r>
    <r>
      <rPr>
        <i/>
        <sz val="10"/>
        <rFont val="Times New Roman"/>
        <family val="1"/>
        <charset val="204"/>
      </rPr>
      <t xml:space="preserve">Договор социального найма жилого помещения №405 от 04.08.2016 (постановление Администрации города от 04.08.2016 №1568;
</t>
    </r>
    <r>
      <rPr>
        <sz val="10"/>
        <rFont val="Times New Roman"/>
        <family val="1"/>
        <charset val="204"/>
      </rPr>
      <t>Договор социального найма жилого помещения №468 от 28.04.2017 (постановление Администрации города от 28.04.2017 №764)</t>
    </r>
  </si>
  <si>
    <r>
      <t xml:space="preserve">19.02.2015
</t>
    </r>
    <r>
      <rPr>
        <i/>
        <sz val="10"/>
        <rFont val="Times New Roman"/>
        <family val="1"/>
        <charset val="204"/>
      </rPr>
      <t>04.08.2016
28.04.2017</t>
    </r>
  </si>
  <si>
    <r>
      <t xml:space="preserve">бессрочно
</t>
    </r>
    <r>
      <rPr>
        <i/>
        <sz val="10"/>
        <rFont val="Times New Roman"/>
        <family val="1"/>
        <charset val="204"/>
      </rPr>
      <t>бессрочно
бессрочно</t>
    </r>
  </si>
  <si>
    <r>
      <t xml:space="preserve">Ведерникова Людмила Ивановна;
</t>
    </r>
    <r>
      <rPr>
        <i/>
        <sz val="10"/>
        <rFont val="Times New Roman"/>
        <family val="1"/>
        <charset val="204"/>
      </rPr>
      <t xml:space="preserve">Ведерникова Людмила Ивановна
</t>
    </r>
    <r>
      <rPr>
        <sz val="10"/>
        <rFont val="Times New Roman"/>
        <family val="1"/>
        <charset val="204"/>
      </rPr>
      <t>Ведерникова Людмила Ивановна</t>
    </r>
  </si>
  <si>
    <r>
      <t xml:space="preserve">49,12;
</t>
    </r>
    <r>
      <rPr>
        <i/>
        <sz val="10"/>
        <rFont val="Times New Roman"/>
        <family val="1"/>
        <charset val="204"/>
      </rPr>
      <t xml:space="preserve">49,12
</t>
    </r>
    <r>
      <rPr>
        <sz val="10"/>
        <rFont val="Times New Roman"/>
        <family val="1"/>
        <charset val="204"/>
      </rPr>
      <t>31,86</t>
    </r>
  </si>
  <si>
    <t>73:23:013013:2560</t>
  </si>
  <si>
    <t>73:40:50:000 010 682</t>
  </si>
  <si>
    <t>5/14,15</t>
  </si>
  <si>
    <t>3/40 доли от общей площади 33,96 кв.м</t>
  </si>
  <si>
    <t>Постановление Главы города  от 09.08.2004 №1771, Постановление Главы города  от 30.12.2004 №345-р, Постановление Администрации города от 17.01.2017 №062</t>
  </si>
  <si>
    <t>73:23:013013:2516</t>
  </si>
  <si>
    <t>73:40:50:000 021 616</t>
  </si>
  <si>
    <t>8/33,34 (быв. 418)</t>
  </si>
  <si>
    <t>591/1000 доли от общей площади 34,1 кв.м</t>
  </si>
  <si>
    <t>Постановление Главы города  от 09.08.2004 №1771, Постановление Главы города  от 30.12.2004 №345-р, Долевая собственность 591/1000 №73-73-02/006/2010-163 27.01.2010, Постановление Администрации города от 17.01.2017 №062</t>
  </si>
  <si>
    <t>Договор социального найма жилого помещения №266 от 14.05.2015 (постановление Администрации города от 14.05.2015 №1385)</t>
  </si>
  <si>
    <t>Крючков Дмитрий Дмитриевич</t>
  </si>
  <si>
    <t>73:23:013013:2538</t>
  </si>
  <si>
    <t>73:40:50:000 021 617</t>
  </si>
  <si>
    <t>10/15,16</t>
  </si>
  <si>
    <t>1/12 доли общей площади 33,85 кв.м</t>
  </si>
  <si>
    <t>73:23:013124:140</t>
  </si>
  <si>
    <t>73:40:50:000 021 618</t>
  </si>
  <si>
    <t>11/4,5</t>
  </si>
  <si>
    <t>595/1000 доли от общей площади 33,78 кв.м</t>
  </si>
  <si>
    <t>Постановление Главы города  от 09.08.2004 №1771, Постановление Главы города  от 30.12.2004 №345-р, Долевая собственность 595/1000 №73-73-02/046/2006-355 23.05.2006, Постановление Администрации города от 17.01.2017 №062</t>
  </si>
  <si>
    <t>73:23:013013:2528</t>
  </si>
  <si>
    <t>73:40:50:000 021 619</t>
  </si>
  <si>
    <t>100/1000 доли от общей площади 35,14 кв.м</t>
  </si>
  <si>
    <t>73:23:013020:1610</t>
  </si>
  <si>
    <t>73:40:50:000 021 620</t>
  </si>
  <si>
    <t>732/1000 доли от общей площади 47,79 кв.м</t>
  </si>
  <si>
    <t>Постановление Главы города  от 09.08.2004 №1771, Постановление Главы города  от 30.12.2004 №345-р, Долевая собственность 732/1000 №73-01/01-89/2004-41 21.10.2004, Постановление Администрации города от 17.01.2017 №062</t>
  </si>
  <si>
    <t>Договор социального найма жилого помещения №04/25-2011/11-СН от 30.05.2012 (постановление Администрации города от 30.05.2012 №1909)</t>
  </si>
  <si>
    <t>Рыженкин Александр Петрович</t>
  </si>
  <si>
    <t>73:23:013013:2515</t>
  </si>
  <si>
    <t>73:40:50:000 021 621</t>
  </si>
  <si>
    <t>18/4,5 (быв. 912)</t>
  </si>
  <si>
    <t>606/1000 доли от общей площади 35,25 кв.м</t>
  </si>
  <si>
    <t>Постановление Главы города  от 09.08.2004 №1771, Постановление Главы города  от 30.12.2004 №345-р, Долевая собственность 606/1000 №73-73-02/022/2005-130 18.04.2005, Постановление Администрации города от 17.01.2017 №062</t>
  </si>
  <si>
    <t>Договор социального найма жилого помещения №130 от 03.09.2014 (постановление Администрации города от 02.09.2014 №2724)</t>
  </si>
  <si>
    <t>Колобова Татьяна Петровна</t>
  </si>
  <si>
    <t>73:23:013013:2577</t>
  </si>
  <si>
    <t>73:40:50:000 021 622</t>
  </si>
  <si>
    <t>18/12,13,14</t>
  </si>
  <si>
    <t>333/1000 доли от общей площади 47,7 кв.м</t>
  </si>
  <si>
    <t>Постановление Главы города  от 09.08.2004 №1771, Постановление Главы города  от 30.12.2004 №345-р, Долевая собственность 333/1000 №73-73-02/085/2009-486 29.07.2009, Постановление Администрации города от 17.01.2017 №062</t>
  </si>
  <si>
    <t>73:23:010702:928</t>
  </si>
  <si>
    <t>73:40:60:041 013 989</t>
  </si>
  <si>
    <t>Ордер 10304 от 06.06.1991</t>
  </si>
  <si>
    <t>Вагин Владимир Алексеевич</t>
  </si>
  <si>
    <t>73:23:010702:955</t>
  </si>
  <si>
    <t>73:40:60:041 013 1000</t>
  </si>
  <si>
    <t>73:23:013133:90</t>
  </si>
  <si>
    <t>73:40:60:041 013 1001</t>
  </si>
  <si>
    <t>73:23:010702:1002</t>
  </si>
  <si>
    <t>73:40:60:041 013 1004</t>
  </si>
  <si>
    <t>73:23:010702:1003</t>
  </si>
  <si>
    <t>73:40:60:041 013 1005</t>
  </si>
  <si>
    <t>73:23:013133:1206</t>
  </si>
  <si>
    <t>73:40:60:041 013 1030</t>
  </si>
  <si>
    <t>Постановление Администрации города от 18.08.2008 №2596, от 10.04.2012 № 1202, от 29.05.2012 № 1891, от 11.07.2013 № 2168, от 17.09.2013 № 2960</t>
  </si>
  <si>
    <t>Договор социального найма жилого помещения №543 от 22.09.2017 (постановление Администрации города от 22.09.2017 №1730)</t>
  </si>
  <si>
    <t>Ситкин Александр Петрович</t>
  </si>
  <si>
    <t>73:23:013133:1270</t>
  </si>
  <si>
    <t>73:40:60:041 013 1040</t>
  </si>
  <si>
    <t>73:23:013133:1210</t>
  </si>
  <si>
    <t>73:40:60:041 013 1042</t>
  </si>
  <si>
    <t>Ордер 9509 от 22.06.1992</t>
  </si>
  <si>
    <t>Парамонов Валерий Николаевич</t>
  </si>
  <si>
    <t>73:23:013013:3503</t>
  </si>
  <si>
    <t>73:40:60:041 013 1045</t>
  </si>
  <si>
    <r>
      <t xml:space="preserve">Договор социального найма жилого помещения №383 от 30.05.2016 (постановление Администрации города от 30.05.2016  №1112);
</t>
    </r>
    <r>
      <rPr>
        <i/>
        <sz val="10"/>
        <rFont val="Times New Roman"/>
        <family val="1"/>
        <charset val="204"/>
      </rPr>
      <t>Договор социального найма жилого помещения №445 от 20.02.2017 (постановление Администрации города от 20.02.2017 №267)</t>
    </r>
  </si>
  <si>
    <r>
      <t xml:space="preserve">30.05.2016;
</t>
    </r>
    <r>
      <rPr>
        <i/>
        <sz val="10"/>
        <rFont val="Times New Roman"/>
        <family val="1"/>
        <charset val="204"/>
      </rPr>
      <t>20.02.2017</t>
    </r>
  </si>
  <si>
    <r>
      <t xml:space="preserve">Варивода Андрей Иванович;
</t>
    </r>
    <r>
      <rPr>
        <i/>
        <sz val="10"/>
        <rFont val="Times New Roman"/>
        <family val="1"/>
        <charset val="204"/>
      </rPr>
      <t>Варивода Андрей Иванович</t>
    </r>
  </si>
  <si>
    <r>
      <t xml:space="preserve">89,3;
</t>
    </r>
    <r>
      <rPr>
        <i/>
        <sz val="10"/>
        <rFont val="Times New Roman"/>
        <family val="1"/>
        <charset val="204"/>
      </rPr>
      <t>89,3</t>
    </r>
  </si>
  <si>
    <t>73:23:013133:1255</t>
  </si>
  <si>
    <t>73:40:60:041 013 1047</t>
  </si>
  <si>
    <t>Ордер 11456 от 28.04.1992</t>
  </si>
  <si>
    <t>Пронина Ольга Вадимовна</t>
  </si>
  <si>
    <t>73:23:013013:3069</t>
  </si>
  <si>
    <t>73:40:50:000 018 931</t>
  </si>
  <si>
    <t>4/1,2</t>
  </si>
  <si>
    <t>Постановление Администрации города от 19.07.2019 №1913. Собственность №73-73-02/052/2013-238 от 15.04.2013</t>
  </si>
  <si>
    <t>73:23:013020:1457</t>
  </si>
  <si>
    <t>73:40:50:000 020 312</t>
  </si>
  <si>
    <t>9/3,4,5,6,16,17,18,19,20</t>
  </si>
  <si>
    <t>92/1000 доли от общей площади 180,41 кв.м.</t>
  </si>
  <si>
    <t xml:space="preserve">Постановление Администрации города от 14.02.2014 № 383, от 15.12.2014 № 3968, Долевая собственность 92/1000 №73-01/01-12/2004-75 </t>
  </si>
  <si>
    <t>Договор социального найма жилого помещения №358от 31.03.2016 (постановление Администрации города от 31.03.2016 №649)</t>
  </si>
  <si>
    <t>Шайдуллова Зульфия Растемовна</t>
  </si>
  <si>
    <t>73:23:013020:1455</t>
  </si>
  <si>
    <t>73:40:50:000 020 313</t>
  </si>
  <si>
    <t>9/24,25,26,27,39,40,4,44</t>
  </si>
  <si>
    <t>142/1000 доли от общей площади 160,10 кв.м.</t>
  </si>
  <si>
    <t>Постановление Администрации города от 14.02.2014 № 383, от 15.12.2014 № 3968, Долевая собственность 142/1000 №73-01/01-12/2004-74</t>
  </si>
  <si>
    <t>73:23:013013:3046</t>
  </si>
  <si>
    <t>73:40:50:000 020 314</t>
  </si>
  <si>
    <t>10/34,37,40,43,53,56,59,62</t>
  </si>
  <si>
    <t>286/1000 долей от общей площади 157,30 кв.м.</t>
  </si>
  <si>
    <t xml:space="preserve">Постановление Администрации города от 14.02.2014 № 383, от 15.12.2014 № 3968, Долевая собственность 286/1000 №73-01/01-89/2004-62 </t>
  </si>
  <si>
    <r>
      <t>Договор социального найма жилого помещения №04/25-2010/4-СН от 09.03.2010 (постановление Администрации города от 01.03.2010 №568)</t>
    </r>
    <r>
      <rPr>
        <sz val="10"/>
        <rFont val="Times New Roman"/>
        <family val="1"/>
        <charset val="204"/>
      </rPr>
      <t xml:space="preserve">
Договор 500 от 31.07.2000                         договор 732 от 16.04.2002</t>
    </r>
  </si>
  <si>
    <t>Долгова Валентина Ивановна
САМОЙЛОВА ОЛЬГА НИКОЛАЕВНА 
ФОМИЧЕВА НАТАЛЬЯ ЮРЬЕВНА</t>
  </si>
  <si>
    <t>73:23:013013:3083</t>
  </si>
  <si>
    <t>73:40:50:000 020 316</t>
  </si>
  <si>
    <t>12/3,6,9,12,21,22,23,24,26</t>
  </si>
  <si>
    <t>151/1000 доля от общей площади 179,10 кв.м.</t>
  </si>
  <si>
    <t xml:space="preserve">Постановление Администрации города от 14.02.2014 № 383, от 15.12.2014 № 3968, Долевая собственность 151/1000 №73-01/01-89/2004-94 </t>
  </si>
  <si>
    <t>73:23:013013:3084</t>
  </si>
  <si>
    <t>73:40:50:000 020 317</t>
  </si>
  <si>
    <t>12/28,31,34,37,47,50,53,56</t>
  </si>
  <si>
    <t>108/1000 долей от общей площади 158,81 кв.м.</t>
  </si>
  <si>
    <t>Постановление Администрации города от 14.02.2014 № 383, от 15.12.2014 № 3968, Долевая собственность 108/1000 №73-01/01-119/2004-4</t>
  </si>
  <si>
    <t>73:23:013020:1560</t>
  </si>
  <si>
    <t>73:40:50:000 020 318</t>
  </si>
  <si>
    <t>13/3,4,5,6,15,16,17,20,23</t>
  </si>
  <si>
    <t>217/1000 долей от общей площади 179,33 кв.м.</t>
  </si>
  <si>
    <t xml:space="preserve">Постановление Администрации города от 14.02.2014 № 383, от 15.12.2014 № 3968, Долевая собственность 217/1000 №73-01/01-89/2004-43 </t>
  </si>
  <si>
    <t>73:23:013013:3048</t>
  </si>
  <si>
    <t>73:40:50:000 020 319</t>
  </si>
  <si>
    <t>14/3,6,9,12,21,24,27,30,33</t>
  </si>
  <si>
    <t>220/1000 долей от общей площади 179,79 кв.м.</t>
  </si>
  <si>
    <t xml:space="preserve">Постановление Администрации города от 14.02.2014 № 383, от 15.12.2014 № 3968, Долевая собственность 220/1000 №73-73-02/022/2005-211 </t>
  </si>
  <si>
    <t>73:23:013020:1460</t>
  </si>
  <si>
    <t>73:40:50:000 020 321</t>
  </si>
  <si>
    <t>15/4,5,6,7,16,19,22,23,24</t>
  </si>
  <si>
    <t>174/1000 доли от общей площади 176,78 кв.м.</t>
  </si>
  <si>
    <t xml:space="preserve">Постановление Администрации города от 14.02.2014 № 383, от 15.12.2014 № 3968, Долевая собственность 174/1000 №73-01/01-89/2004-127 </t>
  </si>
  <si>
    <t xml:space="preserve">                                          </t>
  </si>
  <si>
    <t>Свободный жилищный фонд (12,2 кв.м.)</t>
  </si>
  <si>
    <t>73:23:013020:178</t>
  </si>
  <si>
    <t>73:40:60:041 013 1068</t>
  </si>
  <si>
    <t>Договор социального найма жилого помещения №743 от 19.06.2019</t>
  </si>
  <si>
    <t>Соловьева Надежда Павловна</t>
  </si>
  <si>
    <t>73:23:010702:869</t>
  </si>
  <si>
    <t>73:40:60:041 013 1075</t>
  </si>
  <si>
    <t>73:23:013020:529</t>
  </si>
  <si>
    <t>73:40:60:041 013 1078</t>
  </si>
  <si>
    <t>Ордер 2888 от 12.05.1985</t>
  </si>
  <si>
    <t>ЛИМАРЕНКО МАЙЯ АЛЕКСАНДРОВНА</t>
  </si>
  <si>
    <t>73:23:010702:908</t>
  </si>
  <si>
    <t>73:40:60:041 013 1083</t>
  </si>
  <si>
    <t>73:23:013020:1586</t>
  </si>
  <si>
    <t>73:40:50:000 020 322</t>
  </si>
  <si>
    <t>3/3,5,7,9,17,18,20,22,23,24</t>
  </si>
  <si>
    <t>348/1000 доли от общей площади 189,32 кв.м.</t>
  </si>
  <si>
    <t>Постановление Администрации города от 14.02.2014 № 383, Долевая собственность 348/1000 №73-73-02/022/2005-136</t>
  </si>
  <si>
    <t>73:23:013020:1296</t>
  </si>
  <si>
    <t>73:40:50:000 016 442</t>
  </si>
  <si>
    <t>2А</t>
  </si>
  <si>
    <t>Постановление Администрации города от 14.02.2014 № 383, Собственность 73-73-02/007/2009-258</t>
  </si>
  <si>
    <t>договор найма 04/25-2012/36-сн от 08.11.2012</t>
  </si>
  <si>
    <t>Тагиров Ильшат Айратович</t>
  </si>
  <si>
    <t>73:23:013013:2448</t>
  </si>
  <si>
    <t>73:40:50:000 020 323</t>
  </si>
  <si>
    <t>6/3,5,7,9,19,21,23,25,27</t>
  </si>
  <si>
    <t>187/1000 долей от общей площади 182,60 кв.м.</t>
  </si>
  <si>
    <t xml:space="preserve">Постановление Администрации города от 14.02.2014 № 383, Долевая собственность 187/1000 №73-01/01-119/2004-36 </t>
  </si>
  <si>
    <t>73:23:013013:2409</t>
  </si>
  <si>
    <t>73:40:50:000 020 324</t>
  </si>
  <si>
    <t>7/30,32,34,36,47,49,51,53</t>
  </si>
  <si>
    <t>112/1000 долей от общей площади 159,97 кв.м.</t>
  </si>
  <si>
    <t>Постановление Администрации города от 14.02.2014 № 383, Долевая собственность 112/1000 №73-73-02/201/2014-940</t>
  </si>
  <si>
    <t>Договор социального найма жилого помещения №04/25-2010/15-сн от 13.08.2010 (постановление Администрации города от 07.06.2010 №1784)</t>
  </si>
  <si>
    <t>ЖИРОВА ВАЛЕНТИНА СЕРГЕЕВНА</t>
  </si>
  <si>
    <t>73:23:013013:2436</t>
  </si>
  <si>
    <t>73:40:50:000 020 325</t>
  </si>
  <si>
    <t>8/3,5,7,9,21,22,24,26,28</t>
  </si>
  <si>
    <t>91/1000 долей от общей площади 183,0 кв.м.</t>
  </si>
  <si>
    <t>Постановление Администрации города от 14.02.2014 № 383, Долевая собственность 91/1000 №73-73-02/216/2014-789</t>
  </si>
  <si>
    <t>73:23:013013:2437</t>
  </si>
  <si>
    <t>73:40:50:000 020 326</t>
  </si>
  <si>
    <t>8/29,31,33,35,45,47,49,51</t>
  </si>
  <si>
    <t>102/1000 доли от общей площади 164,40 кв.м.</t>
  </si>
  <si>
    <t>Постановление Администрации города от 14.02.2014 № 383, Долевая собственность 204/1000 №73-73-02/022/2005-84 . Постановление Администрации города от 21.03.2019 №699</t>
  </si>
  <si>
    <t>1.Договор социального найма жилого помещения №329 от 03.12.2015 (постановление Администрации города от 03.12.2015 №3954)                            2.Договор социального найма жилого помещения № 685 от 16.08.2018 (постановление Администрации города от 16.08.2018 №1815)</t>
  </si>
  <si>
    <t>1) 03.12.2015                                          2) 16.08.2018</t>
  </si>
  <si>
    <t xml:space="preserve">бессрочно                                                                                                                                                                                                                                                                                                                                       бессрочно
</t>
  </si>
  <si>
    <t>1. Бакшутова Людмила Борисовна                       2. Фарафонтова Екатерина Анатольевна</t>
  </si>
  <si>
    <t>1) 19,78                    2) 19,78</t>
  </si>
  <si>
    <t>73:23:013013:2413</t>
  </si>
  <si>
    <t>73:40:50:000 020 328</t>
  </si>
  <si>
    <t>11/3,5,7,9,21,23,24,25,29,30</t>
  </si>
  <si>
    <t>125/1000 долей от общей площади 180,70 кв.м.</t>
  </si>
  <si>
    <t xml:space="preserve">Постановление Администрации города от 14.02.2014 № 383, Долевая собственность 125/1000 №73-73-02/062/2005-102 </t>
  </si>
  <si>
    <t>73:23:013013:3979</t>
  </si>
  <si>
    <t>73:40:60:041 013 1117</t>
  </si>
  <si>
    <t>Постановление Администрации города от 18.08.2008 №2596, от 31.03.2015 №971</t>
  </si>
  <si>
    <t xml:space="preserve">Ордер 325 от 31.01.1973 
</t>
  </si>
  <si>
    <t>Давыдов Иосиф Иосифивич</t>
  </si>
  <si>
    <t>73:23:013135:390</t>
  </si>
  <si>
    <t>73:40:50:000 021 692</t>
  </si>
  <si>
    <t>Мостовая</t>
  </si>
  <si>
    <t>16а</t>
  </si>
  <si>
    <t>Муниципальный контракт от 17.10.2016 №Ф.2016.296937, Собственность № 73:23:013135:390-73/002/2017-2  от 12.01.2017, Постановление Администрации города от 10.03.2017 №371</t>
  </si>
  <si>
    <t>Договор социального найма жилого помещения №10 от 09.03.2017 (постановление от 20.02.2017 №266, от 17.02.2017 №5)</t>
  </si>
  <si>
    <t>Дегтярева Ольга Викторовна</t>
  </si>
  <si>
    <t>73:23:013135:404</t>
  </si>
  <si>
    <t>73:40:50:000 021 693</t>
  </si>
  <si>
    <t>678/1000 долей от общей площади 60,8 кв.м</t>
  </si>
  <si>
    <t>Муниципальный контракт от 17.10.2016 №Ф.2016.296937, Собственность № 73:23:013135:404-73/002/2017-2  от 12.01.2017, Постановление Администрации города от 10.03.2017 №371, Общая долевая собственность 678/1000 №73:23:013135:404-73/002/2017-4 от 29.08.2017</t>
  </si>
  <si>
    <t>Договор социального найма жилого помещения №20 от 26.07.2017 (постановление от 20.02.2017 №266, от 28.04.2017 №765)</t>
  </si>
  <si>
    <t>ЕФАНОВ ИГОРЬ ЕВГЕНЬЕВИЧ</t>
  </si>
  <si>
    <t>73:23:013135:478</t>
  </si>
  <si>
    <t xml:space="preserve">Муниципальный контракт от 04.10.2016 №Ф.2016.285243, Собственность № 73:23:013135:478-73/002/2017-2  от 11.01.2017, Постановление Администрации города от 10.03.2017 №371 </t>
  </si>
  <si>
    <t>Договор социального найма жилого помещения №21 от 02.08.2017 (постановление от 20.02.2017 №266, от 17.02.2017 №5)</t>
  </si>
  <si>
    <t>Сулаймонова Светлана Александровна</t>
  </si>
  <si>
    <t>73:23:013135:377</t>
  </si>
  <si>
    <t>73:40:50:000 021 700</t>
  </si>
  <si>
    <t>Муниципальный контракт от 17.10.2016 №Ф.2016.296937, № 73:23:013135:377-73/002/2017-2  от 12.01.2017, Постановление Администрации города от 10.03.2017 №371</t>
  </si>
  <si>
    <t>Договор социального найма жилого помещения № 11 от 09.03.2017 (постановление от 20.02.2017 №266, от 17.02.2016 №5)</t>
  </si>
  <si>
    <t>нерослов андрей геннадьевич</t>
  </si>
  <si>
    <t>73:40:60:041 013 1140</t>
  </si>
  <si>
    <t>Октябрьская</t>
  </si>
  <si>
    <t>Постановление Администрации города от 03.09.2008 №2847, от 26.02.2013 № 608, от 25.12.2014 № 4178</t>
  </si>
  <si>
    <t>Ордер 8616 от 28.08.1990</t>
  </si>
  <si>
    <t>ХРАМУШИН ЮРИЙ ФЕДОРОВИЧ</t>
  </si>
  <si>
    <t>73:40:60:041 013 1141</t>
  </si>
  <si>
    <t>73:23:013112:84</t>
  </si>
  <si>
    <t>73:40:60:041 013 1144</t>
  </si>
  <si>
    <t>Постановление Администрации города от 03.09.2008 №2847, от 26.02.2013 № 608</t>
  </si>
  <si>
    <t>Ордер 5512 от 13.07.1989</t>
  </si>
  <si>
    <t>ШАЙДУЛЛОВ РАШИД КАСЫМЗЯНОВИЧ</t>
  </si>
  <si>
    <t>73:23:013013:4199</t>
  </si>
  <si>
    <t>73:40:60:041 013 1149</t>
  </si>
  <si>
    <t>Постановление Администрации города от 03.09.2008 №2847, от 10.01.2013 № 7, от 11.07.2013 № 2168, от 17.09.2013 № 2960, от 12.12.2013 № 3987</t>
  </si>
  <si>
    <t>Договор социального найма жилого помещения №753 от 25.10.2019</t>
  </si>
  <si>
    <t>Ермилова Светлана Афанасьевна</t>
  </si>
  <si>
    <t>73:40:60:041 013 1154</t>
  </si>
  <si>
    <t>Ордер 7468 от 23.08.1990</t>
  </si>
  <si>
    <t>ГОНЧАРОВА СВЕТЛАНА ФИЛИППОВНА</t>
  </si>
  <si>
    <t>73:23:013013:4194</t>
  </si>
  <si>
    <t>73:40:60:041 013 1155</t>
  </si>
  <si>
    <t>Ордер 12597 от 27.12.1996</t>
  </si>
  <si>
    <t>ЧАРЫЕВА ЛЮБОВЬ НИКОЛАЕВНА</t>
  </si>
  <si>
    <t>73:23:013013:3008</t>
  </si>
  <si>
    <t>73:40:60:041 013 1162</t>
  </si>
  <si>
    <t>Постановление Администрации города от 03.09.2008 №2847</t>
  </si>
  <si>
    <t>73:40:60:041 013 1166</t>
  </si>
  <si>
    <t>73:40:60:041 013 1167</t>
  </si>
  <si>
    <t>73:23:013013:4359</t>
  </si>
  <si>
    <t>73:40:60:041 013 1170</t>
  </si>
  <si>
    <t>Договор социального найма жилого помещения №765 от 14.11.2019</t>
  </si>
  <si>
    <t>Шубина Татьяна Прохоровна</t>
  </si>
  <si>
    <t>73:23:013013:4475</t>
  </si>
  <si>
    <t>73:40:50:000 021 097</t>
  </si>
  <si>
    <t>82/100 доли от общей площади 63,63 кв.м.</t>
  </si>
  <si>
    <t>Постановление Администрации города от 23.03.2015 № 848</t>
  </si>
  <si>
    <t>Договор социального найма жилого помещения №443 от 20.02.2017 (постановление Администрации города от 20.02.2017 №267)</t>
  </si>
  <si>
    <t>Кабирова Людмила Валентиновна</t>
  </si>
  <si>
    <t>73:23:013013:4401</t>
  </si>
  <si>
    <t>73:40:60:041 013 1175</t>
  </si>
  <si>
    <t>Постановление Администрации города от 03.09.2008 №2847, от 23.03.2015 № 848</t>
  </si>
  <si>
    <t>Договор социального найма жилого помещения №724 от 27.02.2019</t>
  </si>
  <si>
    <t>Оруждева Зинаида Алексеевна</t>
  </si>
  <si>
    <t>73:23:013013:4427</t>
  </si>
  <si>
    <t>73:40:60:041 013 1177</t>
  </si>
  <si>
    <t>Ордер 439 от 25.02.1972</t>
  </si>
  <si>
    <t>ХОХЛОВ ЮРИЙ ВИКТОРОВИЧ</t>
  </si>
  <si>
    <t>73:23:013007:1180</t>
  </si>
  <si>
    <t>73:40:60:041 013 1180</t>
  </si>
  <si>
    <t>306/1000 доли от общей площадью 62,12 кв.м.</t>
  </si>
  <si>
    <t>Постановление Главы Администрации города от 29.09.2009 №2781. Соглашение о безвозмездной передаче недвижимого имущества в муниципальную собственность от 17.07.2009. Свидетельство о государственной регистрации права от 21.08.2009 №73-73-02/099/2009-270, серия 73-АТ №926868. Постановление Администрации города от 23.03.2015 № 848, Долевая собственность 306/1000 №73-73-02/099/2009-270 21.08.2009</t>
  </si>
  <si>
    <t xml:space="preserve">Договор найма жилого помещения маневренного фонда №155 от 19.10.2014 (постановление Администрации города от 16.10.2014 №3231);
</t>
  </si>
  <si>
    <t xml:space="preserve">19.10.2014;
</t>
  </si>
  <si>
    <t xml:space="preserve">18.10.2015;
</t>
  </si>
  <si>
    <t xml:space="preserve">Горковенко Сергей Анатольевич;
</t>
  </si>
  <si>
    <t xml:space="preserve">19,06;
</t>
  </si>
  <si>
    <t>маневренный фонд (постановление Администрации города от 10.10.2013 №3258)</t>
  </si>
  <si>
    <t>73:23:013013:4382</t>
  </si>
  <si>
    <t>73:40:60:041 013 1181</t>
  </si>
  <si>
    <t>Договор социального найма жилого помещения №624 от 11.10.2017 (постановление Администрации города от 11.10.2017 №1845)</t>
  </si>
  <si>
    <t>ФРОЛОВ ПЕТР ВЛАДИМИРОВИЧ</t>
  </si>
  <si>
    <t>73:23:013013:1077</t>
  </si>
  <si>
    <t>73:40:50:000 019 887</t>
  </si>
  <si>
    <t>Постановление Главы города от 06.09.2002 № 1217, Собственность 73-73/002-73/002/054/2016-74/1 15.11.2016</t>
  </si>
  <si>
    <t>73:23:013013:4678</t>
  </si>
  <si>
    <t>73:40:60:041 013 1201</t>
  </si>
  <si>
    <t>Постановление Администрации города от 03.09.2008 №2847, от 05.12.2014 № 3880</t>
  </si>
  <si>
    <t>73:23:013013:4589</t>
  </si>
  <si>
    <t>73:40:60:041 013 1211</t>
  </si>
  <si>
    <t>73:23:013013:4645</t>
  </si>
  <si>
    <t>73:40:60:041 013 1215</t>
  </si>
  <si>
    <t>ордер от 12.07.2011</t>
  </si>
  <si>
    <t>ШАМОВ АНАТОЛИЙ НИКИТОВИЧ</t>
  </si>
  <si>
    <t>73:23:010305:926</t>
  </si>
  <si>
    <t>73:40:60:041 013 1222</t>
  </si>
  <si>
    <t>Постановление Администрации города от 03.09.2008 №2847, от 26.02.2013 № 608, от 11.07.2013 № 2168,от 31.03.2015 №973</t>
  </si>
  <si>
    <t>Добролетова Софья Сергеевна</t>
  </si>
  <si>
    <t>73:23:010305:918</t>
  </si>
  <si>
    <t>73:40:60:041 013 1229</t>
  </si>
  <si>
    <t>Ордер 5592 от 03.05.1988</t>
  </si>
  <si>
    <t>КОЧЕПАСОВ ЮРИЙ АЛЕКСАНДРОВИЧ</t>
  </si>
  <si>
    <t>73:23:010305:863</t>
  </si>
  <si>
    <t>73:40:60:041 013 1236</t>
  </si>
  <si>
    <t>Ордер 13162 от 15.02.1983</t>
  </si>
  <si>
    <t>ЧЕТКАСОВ ВЛАДИМИР АНАТОЛЬЕВИЧ</t>
  </si>
  <si>
    <t>73:23:013013:998</t>
  </si>
  <si>
    <t>73:40:60:041 013 1250</t>
  </si>
  <si>
    <t>Постановление Администрации города от 03.09.2008 №2847. Постановление Администрации города от 07.02.2011 №315, от 23.12.2011 №4870, от 29.05.2012 № 1891, от 26.02.2013 № 614, от 12.12.2013 № 3987,Постановление Администрации города от 24.07.2015 №2547</t>
  </si>
  <si>
    <t>Договор социального найма жилого помещения №750 от 09.09.2019</t>
  </si>
  <si>
    <t>Беляев Геннадий Александрович</t>
  </si>
  <si>
    <t>73:23:010305:495</t>
  </si>
  <si>
    <t>73:40:60:041 013 1257</t>
  </si>
  <si>
    <t>Ордер 13483 от 25.08.1983</t>
  </si>
  <si>
    <t>РОЗМАХОВА ЛИЛИЯ МОДЕСТОВНА</t>
  </si>
  <si>
    <t>73:23:013013:1021</t>
  </si>
  <si>
    <t>73:40:60:041 013 1264</t>
  </si>
  <si>
    <t>Ордер 375 от 14.04.1987</t>
  </si>
  <si>
    <t>РУЗАНОВА ВАЛЕНТИНА ПАВЛОВНА</t>
  </si>
  <si>
    <t>73:40:60:041 013 1269</t>
  </si>
  <si>
    <t>Постановление Администрации города от 03.09.2008 №2847, от 16.02.2011 №513, от 23.12.2011 №4870, от 22.03.2012 № 973, от 29.05.2012 № 1891, от 26.02.2013 № 614, от 29.03.2013 № 1060, от 15.05.2013 № 1589, от 11.07.2013 № 2168, от 12.12.2013 № 3987,от 31.03.2015 №973</t>
  </si>
  <si>
    <t>73:23:013013:496</t>
  </si>
  <si>
    <t>73:40:50:000 018 661</t>
  </si>
  <si>
    <t>38/100 долей от общей площади 59,95 кв.м.</t>
  </si>
  <si>
    <t>73:23:010305:700</t>
  </si>
  <si>
    <t>73:40:60:041 013 1273</t>
  </si>
  <si>
    <t>Ордер 20067 от 25.12.1986</t>
  </si>
  <si>
    <t>ШНЫРОВ НИКОЛАЙ СТЕПАНОВИЧ</t>
  </si>
  <si>
    <t>73:23:010305:655</t>
  </si>
  <si>
    <t>73:40:60:041 013 1281</t>
  </si>
  <si>
    <t>73:23:010305:661</t>
  </si>
  <si>
    <t>73:40:60:041 013 1291</t>
  </si>
  <si>
    <t>73:23:010305:666</t>
  </si>
  <si>
    <t>73:40:60:041 013 1293</t>
  </si>
  <si>
    <t>Ордер 358 от 23.04.1990</t>
  </si>
  <si>
    <t>БЕЛЯЕВ ЛЕОНИД ФЕДОРОВИЧ</t>
  </si>
  <si>
    <t>73:23:013013:520</t>
  </si>
  <si>
    <t>73:40:50:000 018 660</t>
  </si>
  <si>
    <t>59/100 долей от общей площади 29,78 кв.м.</t>
  </si>
  <si>
    <t>Ордер 13785 от 01.06.2000</t>
  </si>
  <si>
    <t>СЕРГЕЕВА ОЛЬГА СЕРГЕЕВНА</t>
  </si>
  <si>
    <t>73:23:010305:620</t>
  </si>
  <si>
    <t>73:40:60:041 013 1294</t>
  </si>
  <si>
    <t>Оррдер 15406 от 02.06.1994</t>
  </si>
  <si>
    <t>КОТЕЛЬНИКОВ ОЛЕГ ЕВГЕНЬЕВИЧ</t>
  </si>
  <si>
    <t>73:23:010305:672</t>
  </si>
  <si>
    <t>73:40:60:041 013 1298</t>
  </si>
  <si>
    <t>Постановление Администрации города от 03.09.2008 №2847, от 16.02.2011 №513, от 23.12.2011 №4870, от 22.03.2012 № 973, от 29.05.2012 № 1891, от 26.02.2013 № 614, от 29.03.2013 № 1060, от 15.05.2013 № 1589, от 11.07.2013 № 2168, от 12.12.2013 № 3987,от 31.03.2015 №973. Собственность № 73:23:010305:672-73/033/2019-1 от 03.09.2019</t>
  </si>
  <si>
    <t>Договор социального найма жилого помещения №210 от 05.02.2015 (постановление Администрации города от 08.05.2013 №1560)</t>
  </si>
  <si>
    <t>Кривцова Наталья Александровна</t>
  </si>
  <si>
    <t>73:23:010305:725</t>
  </si>
  <si>
    <t>73:40:60:041 013 1300</t>
  </si>
  <si>
    <t>Договор социального найма жилого помещения №101 от 23.05.2014  (постановление Администрации города от 23.05.2014 №1493)</t>
  </si>
  <si>
    <t>Толстов Олег Николаевич</t>
  </si>
  <si>
    <t>73:23:013007:1541</t>
  </si>
  <si>
    <t>73:40:50:000 018 760</t>
  </si>
  <si>
    <t>121/1000 долей от общей площади 199,90 кв.м.</t>
  </si>
  <si>
    <t xml:space="preserve">Постановление Администрации города от 14.04.2011 №1386, от 17.09.2013 № 2960, Долевая собственность 121/1000 №73-73-02/082/2006-105 </t>
  </si>
  <si>
    <t>Договор социального найма жилого помещения №247 от 11.03.2015 (постановление Администрации города от 11.03.2015 №741)</t>
  </si>
  <si>
    <t>Алюсова Анастасия Петровна</t>
  </si>
  <si>
    <t>73:23:013007:1547</t>
  </si>
  <si>
    <t>73:40:50:000 010 207</t>
  </si>
  <si>
    <t>309/1000 долей от общей площади 222,17 кв.м.</t>
  </si>
  <si>
    <t xml:space="preserve">Постановление Администрации города от 14.04.2011 №1386, от 17.09.2013 № 2960, Долевая собственность 309/1000 №73-73-02/010/2007-094 </t>
  </si>
  <si>
    <t>договор найма 3683 от 24.02.2005</t>
  </si>
  <si>
    <t>ЛЕОНТЬЕВ АЛЕКСАНДР НИКОЛАЕВИЧ</t>
  </si>
  <si>
    <t>73:23:013007:1548</t>
  </si>
  <si>
    <t>73:40:50:000 018 758</t>
  </si>
  <si>
    <t>253/1000 доли от общей площади 199,10 кв.м.</t>
  </si>
  <si>
    <t xml:space="preserve">Постановление Администрации города от 14.04.2011 №1386, от 17.09.2013 № 2960, Долевая собственность 253/1000 №73-73-02/073/2006-46 </t>
  </si>
  <si>
    <t>договор найма 3833 от 28.02.2005</t>
  </si>
  <si>
    <t>БЫЧКОВА ИРИНА НИКОЛАЕВНА</t>
  </si>
  <si>
    <t>73:23:013019:77</t>
  </si>
  <si>
    <t>73:40:50:000 018 764</t>
  </si>
  <si>
    <t>76а</t>
  </si>
  <si>
    <t>162/1000 доля от общей площади 265,50 кв.м.</t>
  </si>
  <si>
    <t>Постановление Администрации города от 14.04.2011 №1386, Долевая собственность 162/1000 №73-73-02/032/2006-228 30.03.2006</t>
  </si>
  <si>
    <t xml:space="preserve">                            </t>
  </si>
  <si>
    <t>73:23:013019:79</t>
  </si>
  <si>
    <t>73:40:50:000 018 765</t>
  </si>
  <si>
    <t>202/1000 долей от общей площади 265,16 кв.м.</t>
  </si>
  <si>
    <t>Постановление Администрации города от 14.04.2011 №1386, от 04.04.2018 № 608, от 26.04.2018 № 760. Долевая собственность 319/1000 №73-73-02/022/2005-250 19.05.2005, Общая долевая собственность, № 73:23:013019:79-73/002/2018-5 от 08.02.2018, доля в праве 261/1000</t>
  </si>
  <si>
    <t>73:23:013019:78</t>
  </si>
  <si>
    <t>73:40:50:000 018 766</t>
  </si>
  <si>
    <t>170/1000 долей от общей площади 240,70 кв.м.</t>
  </si>
  <si>
    <t>Постановление Администрации города от 14.04.2011 №1386, Долевая собственность 170/1000 №73-73/002-73/002/124/2015-171/2 29.09.2015</t>
  </si>
  <si>
    <t>Договор социального найма жилого помещения №250 от 19.03.2015 (постановление Администрации города от 19.03.2015 №838)</t>
  </si>
  <si>
    <t>Мишанина Светлана Анатольевна</t>
  </si>
  <si>
    <t>73:23:013019:80</t>
  </si>
  <si>
    <t>73:40:50:000 018 767</t>
  </si>
  <si>
    <t>60/1000 долей от общей площади 242,66 кв.м.</t>
  </si>
  <si>
    <t>Постановление Администрации города от 14.04.2011 №1386, Долевая собственность 335/1000 №73-73-02/111/2006-150 30.11.2006</t>
  </si>
  <si>
    <t>Договор социального найма жилого помещения №389 от 14.06.2016 (постановление Администрации города от 14.06.2016 №1244)</t>
  </si>
  <si>
    <t>Бычкова Наталья Викторовна</t>
  </si>
  <si>
    <t>73:40:60:041 013 1301</t>
  </si>
  <si>
    <t>Осипенко</t>
  </si>
  <si>
    <t>Постановление Администрации города от 03.09.2008 №2850, от 18.02.2015 № 505</t>
  </si>
  <si>
    <t>73:23:010303:605</t>
  </si>
  <si>
    <t>73:40:60:041 013 1303</t>
  </si>
  <si>
    <t>Ордер 11148 от 12.04.1994</t>
  </si>
  <si>
    <t>САХАРОВ АЛЕКСЕЙ НИКОЛАЕВИЧ</t>
  </si>
  <si>
    <t>73:23:010303:590</t>
  </si>
  <si>
    <t>73:40:60:041 013 1312</t>
  </si>
  <si>
    <t>Договор социального найма жилого помещения № 664 от 16.05.2018 (постановление Администрации города от 16.05.2018 № 868)</t>
  </si>
  <si>
    <t>Манцуров Александр Петрович</t>
  </si>
  <si>
    <t>73:40:60:041 013 1313</t>
  </si>
  <si>
    <t>73:40:60:041 013 1340</t>
  </si>
  <si>
    <t>Постановление Администрации города от 03.09.2008 №2850</t>
  </si>
  <si>
    <t>Ордер 3444 от 21.07.1988</t>
  </si>
  <si>
    <t>ПЕТРОВ АЛЕКСАНДР ЕВГЕНЬЕВИЧ</t>
  </si>
  <si>
    <t>73:23:010310:286</t>
  </si>
  <si>
    <t>73:40:60:041 013 1353</t>
  </si>
  <si>
    <t>Постановление Администрации города от 03.09.2008 №2850, от 09.02.2011 №380, от 22.03.2012 № 973, от 17.09.2013 № 2960, от 12.12.2013 № 3987</t>
  </si>
  <si>
    <t>Ордер 3722 от 29.09.1988</t>
  </si>
  <si>
    <t>ВОРОНЦОВА АЛЕКСАНДРА ИВАНОВНА</t>
  </si>
  <si>
    <t>73:23:010303:694</t>
  </si>
  <si>
    <t>73:40:60:041 013 1362</t>
  </si>
  <si>
    <t>Постановление Администрации города от 03.09.2008 №2850, от 16.03.2015 № 807</t>
  </si>
  <si>
    <t>ордер 5322 от 27.04.1989</t>
  </si>
  <si>
    <t>Минибаев Ринат Молозянович</t>
  </si>
  <si>
    <t>73:23:010310:88</t>
  </si>
  <si>
    <t>73:40:50:000 020 000</t>
  </si>
  <si>
    <t xml:space="preserve">Осипенко </t>
  </si>
  <si>
    <t>252/1000 доли от общей площади 65,45 кв.м</t>
  </si>
  <si>
    <t>Постановление Администрации города от 16.03.2015 №807</t>
  </si>
  <si>
    <t>ордер 5362 от 31.03.1989</t>
  </si>
  <si>
    <t>Закирова Рема Хузневна</t>
  </si>
  <si>
    <t>73:23:010310:352</t>
  </si>
  <si>
    <t>73:40:60:041 013 1395</t>
  </si>
  <si>
    <t>Постановление Администрации города от 03.09.2008 №2850, от 09.03.2011 №786, от 23.12.2011 №4870, от 09.11.2012 № 3936, от 17.09.2013 № 2960</t>
  </si>
  <si>
    <t>Ордер 9602 от 20.07.1992</t>
  </si>
  <si>
    <t>КУЗЬМИНА ТАТЬЯНА АЛЕКСАНДРОВНА</t>
  </si>
  <si>
    <t>73:23:010310:375</t>
  </si>
  <si>
    <t>73:40:60:041 013 1397</t>
  </si>
  <si>
    <t>Ордер 12406 от 04.06.1992</t>
  </si>
  <si>
    <t>ФИЛИППОВ АЛЕКСАНДР ИВАНОВИЧ</t>
  </si>
  <si>
    <t>73:23:010310:443</t>
  </si>
  <si>
    <t>73:40:60:041 013 1418</t>
  </si>
  <si>
    <t>Постановление Администрации города от 03.09.2008 №2850, от 19.02.2013 № 558, от 12.12.2013 № 3987</t>
  </si>
  <si>
    <t xml:space="preserve">Ордер 11274 от 21.02.1992
</t>
  </si>
  <si>
    <t>ЗУБКОВ ВАЛЕНТИН МИХАЙЛОВИЧ</t>
  </si>
  <si>
    <t>73:23:010303:248</t>
  </si>
  <si>
    <t>73:40:60:041 013 1454</t>
  </si>
  <si>
    <t>19а</t>
  </si>
  <si>
    <t>Постановление Администрации города от 03.09.2008 №2850, от 31.03.2015 №975, от 13.05.2015 №1351</t>
  </si>
  <si>
    <t>Ордер 16082 от 15.11.1994</t>
  </si>
  <si>
    <t>СИРАЗОВ ХАТЫБ ВАГИЗОВИЧ</t>
  </si>
  <si>
    <t>73:23:010309:188</t>
  </si>
  <si>
    <t>73:40:60:041 013 1459</t>
  </si>
  <si>
    <t>73:23:010309:195</t>
  </si>
  <si>
    <t>73:40:60:041 013 1462</t>
  </si>
  <si>
    <t>Ордер 16030 от 21.02.1995</t>
  </si>
  <si>
    <t>ЗАЙНАПОВ ФАНУС ВАЗЕТДИНОВИЧ</t>
  </si>
  <si>
    <t>73:23:010303:204</t>
  </si>
  <si>
    <t>73:40:60:041 013 1467</t>
  </si>
  <si>
    <t>Договор социального найма жилого помещения № 688 от 12.10.2018 (постановление Администрации города от 28.09.2018 № 2118)</t>
  </si>
  <si>
    <t>Комиссарова Наталья Владимировна</t>
  </si>
  <si>
    <t>73:23:010309:229</t>
  </si>
  <si>
    <t>73:40:60:041 013 1477</t>
  </si>
  <si>
    <t>19б</t>
  </si>
  <si>
    <t>Ордер 17040 от 15.12.1995</t>
  </si>
  <si>
    <t>ГОРЛАНОВА ИРИНА ВЛАДИМИРОВНА</t>
  </si>
  <si>
    <t>73:23:010309:367</t>
  </si>
  <si>
    <t>73:40:50:000 017 703</t>
  </si>
  <si>
    <t>Постановление Администрации города от 03.06.2010 №1764, от 29.05.2012 № 1891, от 17.09.2012 № 3275, от 26.02.2013 № 614, от 29.03.2013 № 1060, от 11.07.2013 № 2168, от 12.12.2013 № 3987, от 06.06.2014 № 1715, от 15.12.2014 № 3968, Собственность 73-73-02/106/2009-328 17.08.2009</t>
  </si>
  <si>
    <t xml:space="preserve">Договор социального найма жилого помещения  №04/25-2009/12-СН от 01.04.2009 (постановление Главы города от 31.10.2008 №3544)
</t>
  </si>
  <si>
    <t xml:space="preserve">ДИГАНДИРОВА АНИСЯ РАВЕЛОВНА
</t>
  </si>
  <si>
    <t>73:23:010309:366</t>
  </si>
  <si>
    <t>73:40:50:000 017 704</t>
  </si>
  <si>
    <t>Постановление Администрации города от 03.06.2010 №1764, от 29.05.2012 № 1891, от 17.09.2012 № 3275, от 26.02.2013 № 614, от 29.03.2013 № 1060, от 11.07.2013 № 2168, от 12.12.2013 № 3987, от 06.06.2014 № 1715, от 15.12.2014 № 3968, Собственность 73-73-02/106/2009-330 17.08.2009</t>
  </si>
  <si>
    <t>73:23:010309:362</t>
  </si>
  <si>
    <t>73:40:50:000 017 706</t>
  </si>
  <si>
    <t>Постановление Администрации города от 03.06.2010 №1764, от 29.05.2012 № 1891, от 17.09.2012 № 3275, от 26.02.2013 № 614, от 29.03.2013 № 1060, от 11.07.2013 № 2168, от 12.12.2013 № 3987, от 06.06.2014 № 1715, от 15.12.2014 № 3968, Собственность 73-73-02/106/2009-313 17.08.2009</t>
  </si>
  <si>
    <t>Договор социального найма жилого помещения №04/25-2009/10-СН от 01.04.2009 (постановление Администрации города от 31.10.2008 №3544)</t>
  </si>
  <si>
    <t>ЛОГИНОВА МАРИНА ЛЕОНИДОВНА</t>
  </si>
  <si>
    <t>73:23:010309:355</t>
  </si>
  <si>
    <t>73:40:50:000 017 711</t>
  </si>
  <si>
    <t>Постановление Администрации города от 03.06.2010 №1764, от 29.05.2012 № 1891, от 17.09.2012 № 3275, от 26.02.2013 № 614, от 29.03.2013 № 1060, от 11.07.2013 № 2168, от 12.12.2013 № 3987, от 06.06.2014 № 1715, от 15.12.2014 № 3968, Собственность 73-73-02/106/2009-340 18.08.2009</t>
  </si>
  <si>
    <t>Договор социального найма жилого помещения №04/25-2009/25-сн от 01.04.2009 (постановление Администрации города от 31.10.2008 №3544)</t>
  </si>
  <si>
    <t>Мымрина Татьяна Леонидовна</t>
  </si>
  <si>
    <t>73:23:010303:424</t>
  </si>
  <si>
    <t>73:40:60:041 013 1485</t>
  </si>
  <si>
    <t>Ордер 9636 от 25.12.1990</t>
  </si>
  <si>
    <t>КАШКАРЕВ АЛЕКСАНДР ЛЕОНИДОВИЧ</t>
  </si>
  <si>
    <t>73:23:010303:411</t>
  </si>
  <si>
    <t>73:40:60:041 013 1486</t>
  </si>
  <si>
    <t>Ордер 1282 от 27.10.1995</t>
  </si>
  <si>
    <t>СТЕПАНОВ МИХАИЛ АНАТОЛЬЕВИЧ</t>
  </si>
  <si>
    <t>73:40:60:041 013 1489</t>
  </si>
  <si>
    <t>Ордер 13371 от 24.12.1998</t>
  </si>
  <si>
    <t>ИЛЬЯЛОВ ИСКАНДАР ИСМАГИЛОВИЧ</t>
  </si>
  <si>
    <t>73:23:010303:385</t>
  </si>
  <si>
    <t>73:40:60:041 013 1492</t>
  </si>
  <si>
    <t>Ордер 16749 от 11.08.1995</t>
  </si>
  <si>
    <t>НОСКОВ ЮРИЙ ВАЛЕНТИНОВИЧ</t>
  </si>
  <si>
    <t>73:23:010303:425</t>
  </si>
  <si>
    <t>73:40:60:041 013 1494</t>
  </si>
  <si>
    <t>Ордер 7654 от 24.01.1991</t>
  </si>
  <si>
    <t>ИСАКОВА ОЛЬГА ГЕННАДЬЕВНА</t>
  </si>
  <si>
    <t>73:23:010309:117</t>
  </si>
  <si>
    <t>73:40:60:041 013 1499</t>
  </si>
  <si>
    <t>Постановление Администрации города от 03.09.2008 №2850, от 18.05.2012 № 1702</t>
  </si>
  <si>
    <t>Ордер 6546 от 03.11.1979</t>
  </si>
  <si>
    <t>ИЛЬИНА МАРИЯ АЛЕКСАНДРОВНА</t>
  </si>
  <si>
    <t>73:23:010309:529</t>
  </si>
  <si>
    <t>73:40:50:000 019 618</t>
  </si>
  <si>
    <t>Постановление Администрации города от 21.11.2012 № 4419, от 20.12.2012 № 4419, от 29.03.2013 № 1060, от 11.07.2013 № 2168, от 17.09.2013 № 2960, от 06.06.2014 № 1715, от 31.03.2015 №973. Свидетельство о государственной регистрации права от 09.11.2012 № 73-73-02/084/2012-128, Собственность 73-73-02/084/2012-128 09.11.2012</t>
  </si>
  <si>
    <t>договор найма 04/25-2012/36-сн от 03.12.2012</t>
  </si>
  <si>
    <t>КАШКИРОВ ВЛАДИМИР АНАТОЛЬЕВИЧ</t>
  </si>
  <si>
    <t>73:40:50:5679</t>
  </si>
  <si>
    <t>договор найма 2276 от 10.11.2004</t>
  </si>
  <si>
    <t>АРТАМОНОВА ВЕРА НИКОЛАЕВНА</t>
  </si>
  <si>
    <t>73:23:014217:88</t>
  </si>
  <si>
    <t>73:40:50:000 018 336</t>
  </si>
  <si>
    <t>Парадизова</t>
  </si>
  <si>
    <t>Постановление Администрации города от 24.09.2010 №3267, от 17.09.2013 № 2960,от 31.03.2015 №973</t>
  </si>
  <si>
    <t>Ордер 13381 от 02.03.1993</t>
  </si>
  <si>
    <t>кияткин федор михайлович</t>
  </si>
  <si>
    <t>73:23:014217:90</t>
  </si>
  <si>
    <t>73:40:50:000 018 338</t>
  </si>
  <si>
    <t>Ордер 13380 от 02.03.1993</t>
  </si>
  <si>
    <t>сукоркин сергей владимирович</t>
  </si>
  <si>
    <t>73:23:014217:96</t>
  </si>
  <si>
    <t>73:40:50:000 018 341</t>
  </si>
  <si>
    <t>Ордер 13382 от 18.01.1993</t>
  </si>
  <si>
    <t>банкетов александр викторович</t>
  </si>
  <si>
    <t>73:23:014201:69</t>
  </si>
  <si>
    <t>73:40:50:000 018 339</t>
  </si>
  <si>
    <t>Ордер 19726 от 29.12.1998</t>
  </si>
  <si>
    <t>насыбуллин хамит хабибуллович</t>
  </si>
  <si>
    <t>73:23:014201:66</t>
  </si>
  <si>
    <t>73:40:50:000 018 340</t>
  </si>
  <si>
    <t>Договор социального найма жилого помещения №411 от 16.08.2016 (постановление Администрации города от 16.08.2016 №1662)</t>
  </si>
  <si>
    <t>Балаев Алексей Александрович</t>
  </si>
  <si>
    <t>73:23:014217:99</t>
  </si>
  <si>
    <t>73:40:50:000 018 343</t>
  </si>
  <si>
    <t>Ордер 19724 от 21.12.1998</t>
  </si>
  <si>
    <t>харченко сергей саркисович</t>
  </si>
  <si>
    <t xml:space="preserve"> 73:23:010610:95 </t>
  </si>
  <si>
    <t>73:40:60:041 013 1520</t>
  </si>
  <si>
    <t>Парковая</t>
  </si>
  <si>
    <t>1542/3000 доли жилого дома общей площадью 165,04 кв.м.</t>
  </si>
  <si>
    <t>Договор социального найма жилого помещения №04/25-2007/15-СН от 10.04.2007 (постановление от 30.03.2007 №868)</t>
  </si>
  <si>
    <t>Столыпин Александр Алексеевич</t>
  </si>
  <si>
    <t>73:23:010610:1131</t>
  </si>
  <si>
    <t>73:40:50:000 018 582</t>
  </si>
  <si>
    <t>Постановление Администрации города от 27.01.2011 №223</t>
  </si>
  <si>
    <t>Ордер 6511 от 20.02.1990</t>
  </si>
  <si>
    <t>АЮПОВ РАФИК ХАНИФОВИЧ</t>
  </si>
  <si>
    <t>73:23:010610:1134</t>
  </si>
  <si>
    <t>73:40:50:000 018 583</t>
  </si>
  <si>
    <t>73:23:010611:205</t>
  </si>
  <si>
    <t>73:40:50:000 018 584</t>
  </si>
  <si>
    <t>Ордер 19832 от 17.08.1989</t>
  </si>
  <si>
    <t>КЕХЕР ЛЮДМИЛА НИКОЛАЕВНА</t>
  </si>
  <si>
    <t>73:23:010610:1135</t>
  </si>
  <si>
    <t>73:40:60:041 013 1519</t>
  </si>
  <si>
    <t>Постановление Главы Администрации города от  17.03.2009 №677</t>
  </si>
  <si>
    <t>Договор социального найма жилого помещения № 707 от 07.11.2018 (постановление Администрации города от 07.11.2018 № 2488)</t>
  </si>
  <si>
    <t>Ивашкина Мария Терентьевна</t>
  </si>
  <si>
    <t>73:23:010610:1136</t>
  </si>
  <si>
    <t>73:40:50:000 024 475</t>
  </si>
  <si>
    <t>646/1000 долей на жилое помещение общей площадью 62,8 кв.м</t>
  </si>
  <si>
    <t>постановление Администрации города от 29.03.2018 №568, собственность от 11.05.2005 №73-73-02/047/2005-349</t>
  </si>
  <si>
    <t>73:23:014603:88</t>
  </si>
  <si>
    <t>73:40:50:000 018 709</t>
  </si>
  <si>
    <t>Патриса Лумумбы</t>
  </si>
  <si>
    <t>Постановление Администрации города от 18.03.2011 №913,от 25.11.2015 №3873</t>
  </si>
  <si>
    <t>Домовладение</t>
  </si>
  <si>
    <t>73:23:014603:82</t>
  </si>
  <si>
    <t>73:40:50:2192</t>
  </si>
  <si>
    <t>333/1000 долей жилого дома общей площадью 210,15 кв.м.</t>
  </si>
  <si>
    <t>Постановление Администрации города от 25.06.2010 №2026</t>
  </si>
  <si>
    <t>73:23:014603:116</t>
  </si>
  <si>
    <t>73:40:50:2193</t>
  </si>
  <si>
    <t>282/1000 доля жилого дома общей площадью 183,81 кв.м.</t>
  </si>
  <si>
    <t>Постановление Администрации города от 25.08.2010 №2818. Постановление Администрации города от 21.03.2019 №699</t>
  </si>
  <si>
    <t xml:space="preserve">Договор социального найма жилого помещения №398 от 07.07.2016 (постановление №1386 от 07.07.2016) (кв. 4)                                </t>
  </si>
  <si>
    <t xml:space="preserve">бессрочно                </t>
  </si>
  <si>
    <t xml:space="preserve">Тумановский Николай Михайлович                   </t>
  </si>
  <si>
    <t>73:23:013131:51</t>
  </si>
  <si>
    <t>73:40:50:2216</t>
  </si>
  <si>
    <t>Первомайская</t>
  </si>
  <si>
    <t>Постановление Главы города от 09.08.2004 № 1771</t>
  </si>
  <si>
    <t>Ордер 1435 от 23.01.1997</t>
  </si>
  <si>
    <t>Хузиаметов Рамис Хузянович</t>
  </si>
  <si>
    <t>73:23:010203:70</t>
  </si>
  <si>
    <t>73:40:60:041 013 1537</t>
  </si>
  <si>
    <t>пер.Гвардейский</t>
  </si>
  <si>
    <t>Постановление Главы Администрации города от  02.04.2009 №890</t>
  </si>
  <si>
    <t>73:23:014005:75</t>
  </si>
  <si>
    <t>73:40:60:041 013 1538</t>
  </si>
  <si>
    <t>Пестеля</t>
  </si>
  <si>
    <t>73:23:014004:133</t>
  </si>
  <si>
    <t>73:40:50:000 018 624</t>
  </si>
  <si>
    <t>Победы</t>
  </si>
  <si>
    <t>Постановление Администрации города от 15.04.2009 №1018. Постановление Администрации города от 18.03.2011 №913</t>
  </si>
  <si>
    <t>Ордер 350 от 26.06.1969</t>
  </si>
  <si>
    <t>ГИНЯТУЛЛОВА ДИНА ТИМОФЕЕВНА</t>
  </si>
  <si>
    <t>73:23:014004:132</t>
  </si>
  <si>
    <t>73:40:50:000 018 625</t>
  </si>
  <si>
    <t>Ордер 14969 от 13.03.1984</t>
  </si>
  <si>
    <t>КОНДРАШОВА НИНА ВАСИЛЬЕВНА</t>
  </si>
  <si>
    <t>73:23:014004:128</t>
  </si>
  <si>
    <t>73:40:50:000 018 629</t>
  </si>
  <si>
    <t>Договор социального найма жилого помещения №54 от 22.01.2014 (постановление Администрации города от 10.01.2014  №8;</t>
  </si>
  <si>
    <t>Алькеева Зоя Николаевна</t>
  </si>
  <si>
    <t>73:23:013113:462</t>
  </si>
  <si>
    <t>73:40:50:000 018 630</t>
  </si>
  <si>
    <t>Договор социального найма жилого помещения № 712 от 19.11.2018 (постановление Администрации города от 15.11.2018 № 2544)</t>
  </si>
  <si>
    <t>Киселева Нина Михайловна</t>
  </si>
  <si>
    <t>73:23:014004:131</t>
  </si>
  <si>
    <t>73:40:50:000 018 626</t>
  </si>
  <si>
    <t>Ордер 6261 от 22.08.1979</t>
  </si>
  <si>
    <t>ГЛУХОВ АЛЕКСАНДР ЕВГЕНЬЕВИЧ</t>
  </si>
  <si>
    <t>73:23:014004:130</t>
  </si>
  <si>
    <t>73:40:50:000 018 627</t>
  </si>
  <si>
    <t>Договор социального найма жилого помещения №21 от 10.09.2013 (постановление Администрации города от 05.09.2013 №2797)</t>
  </si>
  <si>
    <t>Миронов Виктор Александрович</t>
  </si>
  <si>
    <t>73:23:014004:129</t>
  </si>
  <si>
    <t>73:40:50:000 018 628</t>
  </si>
  <si>
    <t>73:23:014004:125</t>
  </si>
  <si>
    <t>73:40:50:000 018 631</t>
  </si>
  <si>
    <t>Ордер 20534 от 28.04.1987</t>
  </si>
  <si>
    <t>280.4.1987</t>
  </si>
  <si>
    <t>ИСАЕВ АЛЕКСАНДР ИВАНОВИЧ</t>
  </si>
  <si>
    <t>73:23:014004:124</t>
  </si>
  <si>
    <t>73:40:50:000 018 632</t>
  </si>
  <si>
    <t>73:23:014004:123</t>
  </si>
  <si>
    <t>73:40:50:000 018 633</t>
  </si>
  <si>
    <t>73:23:013113:806</t>
  </si>
  <si>
    <t>73:40:60:041 013 1539</t>
  </si>
  <si>
    <t>Постановление Администрации города от 18.08.2008 №2597, от 30.06.2014 № 1982</t>
  </si>
  <si>
    <t>Договор социального найма жилого помещиня № 705 от 07.11.2018 (постановление от 07.11.2018 № 2488)</t>
  </si>
  <si>
    <t>Наботова Елена Владимировна</t>
  </si>
  <si>
    <t>73:23:013113:831</t>
  </si>
  <si>
    <t>73:40:60:041 013 1540</t>
  </si>
  <si>
    <t>73:23:013113:816</t>
  </si>
  <si>
    <t>73:40:60:041 013 1548</t>
  </si>
  <si>
    <t>Ордер 9329 от 20.04.1992</t>
  </si>
  <si>
    <t>БОТНИН ВАЛЕРИЙ ЛЕОНИДОВИЧ</t>
  </si>
  <si>
    <t>73:23:013113:858</t>
  </si>
  <si>
    <t>73:40:60:041 013 1552</t>
  </si>
  <si>
    <t>Договор социального найма жилого помещиня №655 от 22.03.2018 (постановление от 22.03.2018 №504)</t>
  </si>
  <si>
    <t>Аленкина Тамара Александровна</t>
  </si>
  <si>
    <t>73:23:013113:788</t>
  </si>
  <si>
    <t>73:40:60:041 013 1554</t>
  </si>
  <si>
    <t>Постановление Администрации города от 18.08.2008 №2597, от 04.04.2011 №1294, от 17.09.2013 № 2960</t>
  </si>
  <si>
    <t>Договор социального найма жилого помещения №336 от 17.12.2015 (постановление Администрации города от 17.12.2015 №4130)</t>
  </si>
  <si>
    <t>Приходько Лариса Петровна</t>
  </si>
  <si>
    <t>73:23:013113:791</t>
  </si>
  <si>
    <t>73:40:60:041 013 1557</t>
  </si>
  <si>
    <t>Ордер 11248 от 19.04.1994</t>
  </si>
  <si>
    <t>КОЧЕРГИНА ГАЛИНА ВЕНИАМИНОВНА</t>
  </si>
  <si>
    <t>73:23:014003:880</t>
  </si>
  <si>
    <t>73:40:60:041 013 1562</t>
  </si>
  <si>
    <t>Постановление Администрации города от 18.08.2008 №2597, от 09.04.2013 № 1158, от 15.12.2014 № 3968</t>
  </si>
  <si>
    <t>Ордер 1773 от 22.03.2004</t>
  </si>
  <si>
    <t>ХАРИНА СВЕТЛАНА СТЕПАНОВНА</t>
  </si>
  <si>
    <t>73:23:014003:418</t>
  </si>
  <si>
    <t>73:40:60:041 013 1566</t>
  </si>
  <si>
    <t>4а</t>
  </si>
  <si>
    <t>Постановление Администрации города от 18.08.2008 №2597, от 10.01.2013 № 7, от 26.02.2013 № 614, от 29.03.2013 № 1060, от 15.05.2013 № 1589, от 11.07.2013 № 2168, от 15.12.2014 № 3968,от 31.03.2015 №973</t>
  </si>
  <si>
    <t>73:23:014008:982</t>
  </si>
  <si>
    <t>73:40:60:041 013 1585</t>
  </si>
  <si>
    <t>Постановление Администрации города от 18.08.2008 №2597</t>
  </si>
  <si>
    <t>договор найма 04/25-2013/23-сн от 03.06.2013</t>
  </si>
  <si>
    <t>БЕЛЯЕВ ЕВГЕНИЙ ПЕТРОВИЧ</t>
  </si>
  <si>
    <t>73:23:014008:936</t>
  </si>
  <si>
    <t>73:40:60:041 013 1588</t>
  </si>
  <si>
    <t>73:23:014008:902</t>
  </si>
  <si>
    <t>73:40:60:041 013 1591</t>
  </si>
  <si>
    <t>Ордер 190650 от 25.07.1986</t>
  </si>
  <si>
    <t>АМИНОВА МАРИНА АНАТОЛЬЕВНА</t>
  </si>
  <si>
    <t>73:23:014008:930</t>
  </si>
  <si>
    <t>73:40:60:041 013 1595</t>
  </si>
  <si>
    <t>Ордер 13022 от 22.12.1992</t>
  </si>
  <si>
    <t>КОЧЕТОВА ЕЛЕНА АЛЕКСАНДРОВНА</t>
  </si>
  <si>
    <t>73:23:014003:1037</t>
  </si>
  <si>
    <t>73:40:60:041 013 1603</t>
  </si>
  <si>
    <t>Постановление Администрации города от 18.08.2008 №2597, от 27.02.2015 № 639. Собственность №73:23:014003:1037-73/033/2019-1 от 26.12.2019</t>
  </si>
  <si>
    <t>73:23:014003:323</t>
  </si>
  <si>
    <t>73:40:60:041 013 1605</t>
  </si>
  <si>
    <t>Постановление Администрации города от 18.08.2008 №2597, от 27.02.2015 № 639</t>
  </si>
  <si>
    <t>Ордер 5574 от 13.04.1979</t>
  </si>
  <si>
    <t>КАЛЯКИНА ИРИНА АЛЕКСЕЕВНА</t>
  </si>
  <si>
    <t>73:40:60:041 013 1606</t>
  </si>
  <si>
    <t>Ордер 15836 от 15.12.1994</t>
  </si>
  <si>
    <t>ПЛЕТНЕВ ДМИТРИЙ ГЕННАДЬЕВИЧ</t>
  </si>
  <si>
    <t>73:40:60:041 013 1613</t>
  </si>
  <si>
    <t>Ордер 5582 от 16.04.1979</t>
  </si>
  <si>
    <t>СУЛЕЙМАНОВ ТАМИР ШАЙХУТДИНОВИЧ</t>
  </si>
  <si>
    <t>73:23:014004:140</t>
  </si>
  <si>
    <t>73:40:60:041 013 1629</t>
  </si>
  <si>
    <t>Постановление Администрации города от 18.08.2008 №2597, от 27.06.2013 № 2051,от 14.08.2015 № 2764</t>
  </si>
  <si>
    <t>73:40:60:041 013 1648</t>
  </si>
  <si>
    <t>Постановление Администрации города от 18.08.2008 №2597, от 18.03.2015 № 830</t>
  </si>
  <si>
    <t>Договор социального найма жилого помещения №728 от 06.03.2019</t>
  </si>
  <si>
    <t>Козлов Александр Александрович</t>
  </si>
  <si>
    <t>73:23:013113:188</t>
  </si>
  <si>
    <t>73:40:60:041 013 1650</t>
  </si>
  <si>
    <t>Договор социального найма жилого помещения №741 от 19.06.2019</t>
  </si>
  <si>
    <t>Коваленко Виталий Николаевич</t>
  </si>
  <si>
    <t>73:23:013113:280</t>
  </si>
  <si>
    <t>73:40:60:041 013 1665</t>
  </si>
  <si>
    <t>Постановление Администрации города от 18.08.2008 №2597. Постановление Администрации города от 04.04.2011 №1294, от 12.12.2013 № 3987</t>
  </si>
  <si>
    <t>Ордер 7070 от 12.02.1980</t>
  </si>
  <si>
    <t>Скобелев Виктор Петрович</t>
  </si>
  <si>
    <t>73:23:013113:291</t>
  </si>
  <si>
    <t>73:40:60:041 013 1670</t>
  </si>
  <si>
    <t>73:23:013113:325</t>
  </si>
  <si>
    <t>73:40:60:041 013 1675</t>
  </si>
  <si>
    <t>73:23:013113:279</t>
  </si>
  <si>
    <t>73:40:60:041 013 1677</t>
  </si>
  <si>
    <t>ордер 7677 от 17.04.1980</t>
  </si>
  <si>
    <t>Наумов Николай Павлович</t>
  </si>
  <si>
    <t>73:23:013113:312</t>
  </si>
  <si>
    <t>73:40:60:041 013 1681</t>
  </si>
  <si>
    <t>ордер 7096 от 12.02.1980</t>
  </si>
  <si>
    <t>Хакимова Александра Петровна</t>
  </si>
  <si>
    <t>73:23:013113:778</t>
  </si>
  <si>
    <t>73:40:50:000 020 504</t>
  </si>
  <si>
    <t>Постановление Администрации города от 11.04.2014 № 1041, от 25.12.2014 № 4178</t>
  </si>
  <si>
    <t>73:40:60:041 013 1697</t>
  </si>
  <si>
    <t>Постановление Администрации города от 18.08.2008 №2597, от 11.04.2014 № 1040, от 25.12.2014 № 4178</t>
  </si>
  <si>
    <t>Договор социального найма жилого помещения от 22.12.2017 №637 (постановление от 22.12.2017 №2437)</t>
  </si>
  <si>
    <t>Хусаинова Лилия Альбертовна</t>
  </si>
  <si>
    <t>73:40:60:041 013 1702</t>
  </si>
  <si>
    <t>Ордер 10133 от 28.07.1981</t>
  </si>
  <si>
    <t>АНТОНОВ АНАТОЛИЙ ИВАНОВИЧ</t>
  </si>
  <si>
    <t>73:40:60:041 013 1707</t>
  </si>
  <si>
    <t>Ордер 2414 от 05.04.1984</t>
  </si>
  <si>
    <t>КОЛИСТРАТОВА ТАТЬЯНА ГЕННАДЬЕВНА</t>
  </si>
  <si>
    <t>73:40:60:041 013 1708</t>
  </si>
  <si>
    <t>Ордер 10947 от 18.02.1982</t>
  </si>
  <si>
    <t>СОБАКИН АЛЕКСАНДР МИХАЙЛОВИЧ</t>
  </si>
  <si>
    <t>73:23:014004:301</t>
  </si>
  <si>
    <t>73:40:50:000 019 266</t>
  </si>
  <si>
    <t>Постановление Администрации города от 12.05.2012 № 1629. Свидетельство о государственной регистрации права от 27.04.2012 № 73-73-02/080/2012-086. Постановление Администрации города от 17.09.2012 № 3275, от 26.02.2013 № 614, от 29.03.2013 № 1060, от 12.12.2013 № 3987, Собственность 73-73-02/080/2012-086 27.04.2012</t>
  </si>
  <si>
    <t>договор соц.найма 04/25-2012/16/сн от 19.06.2012</t>
  </si>
  <si>
    <t>ЯРУЛЛОВА ГАЛЬНУР ШАЙХЕТДИНОВНА</t>
  </si>
  <si>
    <t>73:23:013113:444</t>
  </si>
  <si>
    <t>73:40:60:041 013 1709</t>
  </si>
  <si>
    <t>Ордер 10314 от 18.08.1981</t>
  </si>
  <si>
    <t>САВОСИН АНАТОЛИЙ ВЛАДИМИРОВИЧ</t>
  </si>
  <si>
    <t>73:23:013113:359</t>
  </si>
  <si>
    <t>73:40:60:041 013 1716</t>
  </si>
  <si>
    <t>Ордер 10296 от 18.08.1981</t>
  </si>
  <si>
    <t>МИГУНОВ НИКОЛАЙ ИГНАТЬЕВИЧ</t>
  </si>
  <si>
    <t>73:23:014004:103</t>
  </si>
  <si>
    <t>73:40:60:041 013 1721</t>
  </si>
  <si>
    <t>342/1000 доли на жилой дом общей площадью 145,5 кв.м</t>
  </si>
  <si>
    <t>Постановление Администрации города от 18.08.2008 №2597, от 26.12.2017 №2501</t>
  </si>
  <si>
    <t>Договор социального найма жилого помещения №04/25-2011/11СН от 20.04.2011 (постановление Администрации города от 18.08.2008 №2587)</t>
  </si>
  <si>
    <t>Алмакаева Флюра Рашитовна</t>
  </si>
  <si>
    <t>73:23:015229:22</t>
  </si>
  <si>
    <t>73:40:50:6045</t>
  </si>
  <si>
    <t>Полевая</t>
  </si>
  <si>
    <t>668/1000 доли от общей площади 169,4 кв.м</t>
  </si>
  <si>
    <t>Постановление Главы города от 17.06.2005 № 1354, от 11.11.2016 №2241</t>
  </si>
  <si>
    <t>Договор социального найма жилого помещения №365 от 14.04.2016 (постановление от 14.04.2016 №780) (кв. 1)</t>
  </si>
  <si>
    <t>Васильева Зоя Владимировна</t>
  </si>
  <si>
    <t>73:23:015229:133</t>
  </si>
  <si>
    <t>73:40:60:041 013 1745</t>
  </si>
  <si>
    <t>договор найма 241 от 13.05.2005</t>
  </si>
  <si>
    <t>БУЛАТОВ ЕВГЕНИЙ ЮРЬЕВИЧ</t>
  </si>
  <si>
    <t>73:40:60:041 013 1746</t>
  </si>
  <si>
    <t>73:23:011405:295</t>
  </si>
  <si>
    <t>73:40:50:000 020 623</t>
  </si>
  <si>
    <t>пос.Лесхоза</t>
  </si>
  <si>
    <t>Постановление Главы города от 17.06.2005 № 1354. Постановление Администрации города от 19.06.2014 № 1830</t>
  </si>
  <si>
    <t>Договор социального найма жилого помещения №691 от 12.10.2018 (постановление Администрации города от 28.09.2018  №2118)</t>
  </si>
  <si>
    <t>Галеев Рамис Нургазисович</t>
  </si>
  <si>
    <t>73:40:50:000 020 624</t>
  </si>
  <si>
    <t>Договор социального найма жилого помещения № 697 от 12.10.2018 (постановление Администрации города от 28.09.2018  №2118)                           Договор социального найма жилого помещения № 699 от 07.11.2018 (постановление Администрации города от 07.11.2018  №2488)</t>
  </si>
  <si>
    <t>12.10.2018         07.11.2018</t>
  </si>
  <si>
    <t>бессрочно            бессрочно</t>
  </si>
  <si>
    <t>Конакова Ольга Сергеевна                                     Тихонова Юлия Сергеевна</t>
  </si>
  <si>
    <t>22,53                                 27,19</t>
  </si>
  <si>
    <t>73:40:50:000 020 625</t>
  </si>
  <si>
    <t>Договор социального найма жилого помещения №04/25-2012/51-СН от 21.12.2012 (постановление Администрации города от 21.11.2012 №4044)</t>
  </si>
  <si>
    <t>Михайлов Александр Владимирович</t>
  </si>
  <si>
    <t>73:40:50:000 020 626</t>
  </si>
  <si>
    <t>73:40:50:5760</t>
  </si>
  <si>
    <t>258/1000 долей жилого дома общей площадью 216,6 кв.м.</t>
  </si>
  <si>
    <t>Постановление Администрации города от 25.08.2010 №2819, от 20.12.2012 № 4417</t>
  </si>
  <si>
    <t>Ордер 3249 от 21.06.1988</t>
  </si>
  <si>
    <t>Какашкин Александр Геннадьевич</t>
  </si>
  <si>
    <t>73:23:011405:91</t>
  </si>
  <si>
    <t>73:40:50:5767</t>
  </si>
  <si>
    <t>59/100 долей жилого дома общей площадью 67,23 кв.м.</t>
  </si>
  <si>
    <t>договор соц найма 2 от 30.12.2011</t>
  </si>
  <si>
    <t>АХМАДЕЕВ МАРС МАРАТОВИЧ</t>
  </si>
  <si>
    <t>73:23:011415:47</t>
  </si>
  <si>
    <t>73:40:50:5774</t>
  </si>
  <si>
    <t>390/1000 долей жилого дома общей площадью 134,99 кв.м.</t>
  </si>
  <si>
    <t>Постановление Администрации города от 16.02.2011 №509</t>
  </si>
  <si>
    <t>73:23:011415:48</t>
  </si>
  <si>
    <t>73:40:60:041 013 1756</t>
  </si>
  <si>
    <t xml:space="preserve">пос.Лесхоза </t>
  </si>
  <si>
    <t>241/1000 долей жилого дома общей площадью 143,87 кв.м.</t>
  </si>
  <si>
    <t>Постановление Главы города от 03.09.2008 №2846. Постановление Администрации города от 29.07.2010 №2510</t>
  </si>
  <si>
    <t>ОРДЕР 6398 ОТ 21.09.1979</t>
  </si>
  <si>
    <t>СТЕПАНОВ СЕРГЕЙ ВЛАДИМИРОВИЧ</t>
  </si>
  <si>
    <t>73:40:50:5737</t>
  </si>
  <si>
    <t>Постановление Главы города от 22.03.2007 № 791</t>
  </si>
  <si>
    <t>73:40:60:041 013 1748</t>
  </si>
  <si>
    <t>Постановление Главы Администрации города от  17.03.2009 №677, от 10.01.2013 № 10, от 29.01.2013 № 212</t>
  </si>
  <si>
    <t>73:23:011405:64</t>
  </si>
  <si>
    <t>73:40:50:5743</t>
  </si>
  <si>
    <t>360/1000 долей жилого дома общей площадью 92,20 кв.м.</t>
  </si>
  <si>
    <t>Ордер 11728 от 05.03.1992, ордер 12655 от 14.01.1982,</t>
  </si>
  <si>
    <t>ПЕТРОВ АЛЕКСАНДР АНАТОЛЬЕВИЧ
БЛАГОРАЗУМОВ ВАСИЛИЙ АЛЕКСАНДРОВИЧ,</t>
  </si>
  <si>
    <t>73:40:60:041 013 1749</t>
  </si>
  <si>
    <t>Ордер 19870 от 17.06.1999</t>
  </si>
  <si>
    <t>КУМАЕВА ОЛЬГА ЛЕОНИДОВНА</t>
  </si>
  <si>
    <t>73:40:60:041 013 1751</t>
  </si>
  <si>
    <t>Договор социального найма жилого помещения № 693 от 12.10.2018 (постановление Администрации города от 28.09.2018 № 2118)</t>
  </si>
  <si>
    <t>Зырянова Лариса Николаевна</t>
  </si>
  <si>
    <t>73:23:015232:34</t>
  </si>
  <si>
    <t>73:40:50:6077</t>
  </si>
  <si>
    <t>Попова</t>
  </si>
  <si>
    <t>Постановление Главы Администрации от 16.03.2009 № 645, Собственность 73-73/002-02/216/2014-376/1 02.03.2015</t>
  </si>
  <si>
    <t>Ордер 18207 от 24.12.1995</t>
  </si>
  <si>
    <t>петров юрий иванович</t>
  </si>
  <si>
    <t>73:23:013230:153</t>
  </si>
  <si>
    <t>73:40:60:041 013 1762</t>
  </si>
  <si>
    <t>Потаповой</t>
  </si>
  <si>
    <t>129а</t>
  </si>
  <si>
    <t>Постановление Главы Администрации города от  17.03.2009 №677, от 29.05.2012 № 1893, от 15.05.2013 № 1589, от 11.07.2013 № 2168, от 06.06.2014 № 1715</t>
  </si>
  <si>
    <t>73:23:011309:219</t>
  </si>
  <si>
    <t>73:40:60:041 013 1775</t>
  </si>
  <si>
    <t>Прониной</t>
  </si>
  <si>
    <t>Постановление Администрации города от 03.09.2008 №2847, от 25.06.2012 № 2220, от 26.02.2013 № 614, от 15.05.2013 № 1589</t>
  </si>
  <si>
    <t>Договор социального найма жилого помещения № 717 от 29.11.2018 (постановление Администрации города от 29.11.2018 № 2631)</t>
  </si>
  <si>
    <t>Заляльдинова Роза Сагировна</t>
  </si>
  <si>
    <t>73:40:60:041 013 1781</t>
  </si>
  <si>
    <t>Постановление Администрации города от 03.09.2008 №2847, от 25.06.2012 № 2220, от 31.08.2012 № 3122, от 11.07.2013 № 2168</t>
  </si>
  <si>
    <t>Ордер 3109 от 01.07.1988</t>
  </si>
  <si>
    <t>ОСЕТРОВА ГАЛИНА ВАСИЛЬЕВНА</t>
  </si>
  <si>
    <t>73:23:011310:106</t>
  </si>
  <si>
    <t>73:40:60:041 013 1821</t>
  </si>
  <si>
    <t>198/1000 долей жилого дома общей площадью 144,8 кв.м.</t>
  </si>
  <si>
    <t>Постановление Главы Администрации города от  06.02.2009 №168. Постановление Администрации города от 11.12.2009 №3723, постановление от 14.11.2017 №2144. Собственность № 73:23:011310:106-73/002/2018-1 от 17.01.2018</t>
  </si>
  <si>
    <t>73:23:011310:339</t>
  </si>
  <si>
    <t>73:40:60:041 013 1789</t>
  </si>
  <si>
    <t>Постановление Администрации города от 03.09.2008 №2847, от 24.03.2014 № 801,от 25.11.2015 №3873</t>
  </si>
  <si>
    <t>договор найма 1346 от 05.07.1988</t>
  </si>
  <si>
    <t>СИПЛАТОВА ОЛЬГА КОНСТАНТИНОВНА</t>
  </si>
  <si>
    <t>73:23:011310:355</t>
  </si>
  <si>
    <t>73:40:60:041 013 1797</t>
  </si>
  <si>
    <t>Ордер 3028 от 03.08.1988</t>
  </si>
  <si>
    <t>ШАЛДЫБИН ВЛАДИМИР ВАЛЕНТИНОВИЧ</t>
  </si>
  <si>
    <t>73:23:011309:266</t>
  </si>
  <si>
    <t>73:40:50:000 018 574</t>
  </si>
  <si>
    <t>Постановление Администрации города от 13.01.2011 №14</t>
  </si>
  <si>
    <t>73:23:011310:491</t>
  </si>
  <si>
    <t>73:40:60:041 013 1805</t>
  </si>
  <si>
    <t>Постановление Администрации города от 03.09.2008 №2847. Постановление Администрации города от 18.02.2011 №537, от 23.12.2011 №4870, от 26.02.2013 № 614, от 12.12.2013 № 3987, от 26.12.2013 № 4225,от 14.08.2015 № 2764</t>
  </si>
  <si>
    <t>Ордер 17729 от 01.10.1985</t>
  </si>
  <si>
    <t>ПАПУШКИН ВЛАДИМИР ИВАНОВИЧ</t>
  </si>
  <si>
    <t>73:23:011310:399</t>
  </si>
  <si>
    <t>73:40:60:041 013 1807</t>
  </si>
  <si>
    <t xml:space="preserve">Прониной </t>
  </si>
  <si>
    <t>675/1000 доли от общей площади 63,8 кв.м</t>
  </si>
  <si>
    <t>Постановление Администрации города от 03.09.2008 №2847. Постановление Администрации города от 18.02.2011 №537, от 23.12.2011 №4870, от 26.02.2013 № 614, от 12.12.2013 № 3987, от 26.12.2013 № 4225,от 14.08.2015 № 2764, Долевая собственность 675/1000 №73-73-02/034/2010-418 18.03.2010</t>
  </si>
  <si>
    <t>Договор социального найма жилого помещения №22 от 10.09.2013 (постановление Администрации города от 05.09.2013 №2797)</t>
  </si>
  <si>
    <t>Бакин Максим Алексеевич</t>
  </si>
  <si>
    <t>73:23:011310:414</t>
  </si>
  <si>
    <t>73:40:60:041 013 1811</t>
  </si>
  <si>
    <t xml:space="preserve">Ордер 17485 от 23.07.1985
</t>
  </si>
  <si>
    <t>БЕЛОВА АЛЕВТИНА ПАВЛОВНА</t>
  </si>
  <si>
    <t>73:23:011310:623</t>
  </si>
  <si>
    <t>73:40:50:000 021 557</t>
  </si>
  <si>
    <t>Постановление Администрации города от 18.05.2012 № 1703, Собственность 73-73-02/117/2013-451 27.09.2013, Постановление Администрации города от 28.11.2016 №2357</t>
  </si>
  <si>
    <t>Договор социального найма жилого помещения №04/25-2012/60-СН от 27.12.2012 (постановление Администрации города от 11.09.2012 №3214)</t>
  </si>
  <si>
    <t>Родионова Ольга Николаевна</t>
  </si>
  <si>
    <t>73:23:011310:596</t>
  </si>
  <si>
    <t>73:40:50:000 021 558</t>
  </si>
  <si>
    <t>Постановление Администрации города от 18.05.2012 № 1703, Собственность 73-73-02/117/2013-212 27.09.2013, Постановление Администрации города от 28.11.2016 №2357</t>
  </si>
  <si>
    <t>Договор социального найма жилого помещения №04/25-2012/46-СН от 11.12.2012 (постановление Администрации города от 11.09.2012 №3214)</t>
  </si>
  <si>
    <t>Кропачев Сергей Александрович</t>
  </si>
  <si>
    <t>73:23:011310:594</t>
  </si>
  <si>
    <t>73:40:50:000 021 559</t>
  </si>
  <si>
    <t>Постановление Администрации города от 18.05.2012 № 1703, Собственность 73-73-02/117/2013-213 27.09.2013, Постановление Администрации города от 28.11.2016 №2357</t>
  </si>
  <si>
    <t>Договор социального найма жилого помещения №737 от 24.05.2019</t>
  </si>
  <si>
    <t>Богатова Татьяна Александровна</t>
  </si>
  <si>
    <t>73:23:011310:595</t>
  </si>
  <si>
    <t>73:40:50:000 021 560</t>
  </si>
  <si>
    <t>Постановление Администрации города от 18.05.2012 № 1703, Собственность 73-73-02/117/2013-214 27.09.2013, Постановление Администрации города от 28.11.2016 №2357</t>
  </si>
  <si>
    <t>Договор социального найма жилого помещения №04/25-2013/71-СН от 27.12.2012 (постановление Администрации города от 11.09.2012 №3214)</t>
  </si>
  <si>
    <t xml:space="preserve">         </t>
  </si>
  <si>
    <t>73:23:011310:597</t>
  </si>
  <si>
    <t>73:40:50:000 021 561</t>
  </si>
  <si>
    <t>Постановление Администрации города от 18.05.2012 № 1703, Собственность 73-73-02/117/2013-215 27.09.2013, Постановление Администрации города от 28.11.2016 №2357</t>
  </si>
  <si>
    <t>73:23:011310:624</t>
  </si>
  <si>
    <t>73:40:50:000 021 562</t>
  </si>
  <si>
    <t>Постановление Администрации города от 18.05.2012 № 1703, Собственность 73-73-02/117/2013-450 27.09.2013, Постановление Администрации города от 28.11.2016 №2357</t>
  </si>
  <si>
    <t>Договор социального найма жилого помещения №04/25-2012/50-СН от 17.12.2012 (постановление Администрации города от 11.09.2012 №3214)</t>
  </si>
  <si>
    <t>73:23:011310:599</t>
  </si>
  <si>
    <t>73:40:50:000 021 563</t>
  </si>
  <si>
    <t>Постановление Администрации города от 18.05.2012 № 1703, Собственность 73-73-02/117/2013-216 27.09.2013, Постановление Администрации города от 28.11.2016 №2357</t>
  </si>
  <si>
    <t>Договор социального найма жилого помещения №04/25-2012/57-СН от 27.12.2012 (постановление Администрации города от 11.09.2012 №3214)</t>
  </si>
  <si>
    <t>Попов Евгений Геннадьевич</t>
  </si>
  <si>
    <t>73:23:011310:598</t>
  </si>
  <si>
    <t>73:40:50:000 021 564</t>
  </si>
  <si>
    <t>Постановление Администрации города от 18.05.2012 № 1703, Собственность 73-73-02/117/2013-456 27.09.2013, Постановление Администрации города от 28.11.2016 №2357</t>
  </si>
  <si>
    <t>Договор социального найма жилого помещения №04/25-2012/22-СН от 25.09.2012 (постановление Администрации города от 24.09.2012 №3335)</t>
  </si>
  <si>
    <t>Ибрагимова Альфия Земильевна</t>
  </si>
  <si>
    <t>73:23:011310:602</t>
  </si>
  <si>
    <t>73:40:50:000 021 565</t>
  </si>
  <si>
    <t>Постановление Администрации города от 18.05.2012 № 1703, Собственность 73-73-02/117/2013-453 27.09.2013, Постановление Администрации города от 28.11.2016 №2357</t>
  </si>
  <si>
    <t>Договор социального найма жилого помещения №04/25-2012/61-СН от 27.12.2012 (постановление Администрации города от 11.09.2012 №3214)</t>
  </si>
  <si>
    <t>73:23:011310:603</t>
  </si>
  <si>
    <t>73:40:50:000 021 567</t>
  </si>
  <si>
    <t>Постановление Администрации города от 18.05.2012 № 1703, Собственность 73-73-02/117/2013-452 27.09.2013, Постановление Администрации города от 28.11.2016 №2357</t>
  </si>
  <si>
    <t>73:23:011310:601</t>
  </si>
  <si>
    <t>73:40:50:000 021 568</t>
  </si>
  <si>
    <t>Постановление Администрации города от 18.05.2012 № 1703, Собственность 73-73-02/117/2013-454 27.09.2013, Постановление Администрации города от 28.11.2016 №2357</t>
  </si>
  <si>
    <t>73:23:011310:558</t>
  </si>
  <si>
    <t>73:40:50:000 021 569</t>
  </si>
  <si>
    <t>Постановление Администрации города от 18.05.2012 № 1703, Собственность 73-73-02/101/2013-312 27.09.2013, Постановление Администрации города от 28.11.2016 №2357</t>
  </si>
  <si>
    <t>Договор социального найма жилого помещения №04/25-2012/69-СН от 27.12.2012 (постановление Администрации города от 11.09.2012 №3214)</t>
  </si>
  <si>
    <t>Ерженин Евгений Николаевич</t>
  </si>
  <si>
    <t>73:23:011310:557</t>
  </si>
  <si>
    <t>73:40:50:000 021 570</t>
  </si>
  <si>
    <t>Постановление Администрации города от 18.05.2012 № 1703, Собственность 73-73-02/208/2013-294 27.09.2013, Постановление Администрации города от 28.11.2016 №2357</t>
  </si>
  <si>
    <t>73:23:011310:556</t>
  </si>
  <si>
    <t>73:40:50:000 021 571</t>
  </si>
  <si>
    <t>Постановление Администрации города от 18.05.2012 № 1703, Собственность 73-73-02/208/2013-293 27.09.2013, Постановление Администрации города от 28.11.2016 №2357</t>
  </si>
  <si>
    <t>Договор социального найма жилого помещения №04/25-2012/42-СН от 11.12.2012 (постановление Администрации города от 11.09.2012 №3214)</t>
  </si>
  <si>
    <t>Шибаева Ольга Юрьевна</t>
  </si>
  <si>
    <t>73:23:011310:276</t>
  </si>
  <si>
    <t>73:40:50:000 021 550</t>
  </si>
  <si>
    <t>Постановление Администрации города от 18.05.2012 № 1703, Собственность 73-73-02/208/2013-292 27.09.2013, Постановление Администрации города от 28.11.2016 №2357</t>
  </si>
  <si>
    <t>73:23:011310:286</t>
  </si>
  <si>
    <t>73:40:50:000 021 551</t>
  </si>
  <si>
    <t>Постановление Администрации города от 18.05.2012 № 1703, Собственность 73-73-02/208/2013-291 27.09.2013, Постановление Администрации города от 28.11.2016 №2357</t>
  </si>
  <si>
    <t>73:23:011310:559</t>
  </si>
  <si>
    <t>73:40:50:000 021 552</t>
  </si>
  <si>
    <t>Постановление Администрации города от 18.05.2012 № 1703, Собственность 73-73-02/208/2013-290 27.09.2013, Постановление Администрации города от 28.11.2016 №2357</t>
  </si>
  <si>
    <t>73:23:011310:254</t>
  </si>
  <si>
    <t>73:40:50:000 021 553</t>
  </si>
  <si>
    <t>Постановление Администрации города от 18.05.2012 № 1703, Собственность 73-73-02/208/2013-289 27.09.2013, Постановление Администрации города от 28.11.2016 №2357</t>
  </si>
  <si>
    <t>Договор социального найма жилого помещения №04/25-2012/49-СН от 17.12.2012 (постановление Администрации города от 11.09.2012 №3214)</t>
  </si>
  <si>
    <t>Кузьмин Юрий Васильевич</t>
  </si>
  <si>
    <t>73:23:011310:600</t>
  </si>
  <si>
    <t>73:40:50:000 021 554</t>
  </si>
  <si>
    <t>Постановление Администрации города от 18.05.2012 № 1703, Собственность 73-73-02/117/2013-455 27.09.2013, Постановление Администрации города от 28.11.2016 №2357</t>
  </si>
  <si>
    <r>
      <t xml:space="preserve">Договор социального найма жилого помещения №104 от 23.05.2014 (постановление Администрации города от 23.05.2014 №1493);
</t>
    </r>
    <r>
      <rPr>
        <i/>
        <sz val="10"/>
        <rFont val="Times New Roman"/>
        <family val="1"/>
        <charset val="204"/>
      </rPr>
      <t>Договор социального найма жилого помещения №04/25-2012/47-СН от 12.12.2012 (постановление Администрации города от 11.09.2012 №3214)</t>
    </r>
  </si>
  <si>
    <r>
      <t xml:space="preserve">23.05.2014;
</t>
    </r>
    <r>
      <rPr>
        <i/>
        <sz val="10"/>
        <rFont val="Times New Roman"/>
        <family val="1"/>
        <charset val="204"/>
      </rPr>
      <t>12.12.2012</t>
    </r>
  </si>
  <si>
    <r>
      <t xml:space="preserve">Сырямкин Александр Анатольевич;
</t>
    </r>
    <r>
      <rPr>
        <i/>
        <sz val="10"/>
        <rFont val="Times New Roman"/>
        <family val="1"/>
        <charset val="204"/>
      </rPr>
      <t>Сырямкин Александр Анатольевич</t>
    </r>
  </si>
  <si>
    <r>
      <t xml:space="preserve">23,28;
</t>
    </r>
    <r>
      <rPr>
        <i/>
        <sz val="10"/>
        <rFont val="Times New Roman"/>
        <family val="1"/>
        <charset val="204"/>
      </rPr>
      <t>23,9</t>
    </r>
  </si>
  <si>
    <t>73:23:011310:261</t>
  </si>
  <si>
    <t>73:40:50:000 021 555</t>
  </si>
  <si>
    <t>Постановление Администрации города от 18.05.2012 № 1703, Собственность 73-73-02/101/2013-314 27.09.2013, Постановление Администрации города от 28.11.2016 №2357</t>
  </si>
  <si>
    <t>Свободный жилищный фонд. Квартира расселена</t>
  </si>
  <si>
    <t>73:23:011310:260</t>
  </si>
  <si>
    <t>Постановление Администрации города от 18.05.2012 № 1703, Собственность 73-73-02/101/2013-313 27.09.2013, Постановление Администрации города от 28.11.2016 №2357</t>
  </si>
  <si>
    <t>Договор социального найма жилого помещения №04/25-2012/25-СН от 17.09.2012 (постановление Администрации города от 11.09.2012 №3214)</t>
  </si>
  <si>
    <t>Илларионова Вера Николаевна</t>
  </si>
  <si>
    <t>73:23:011310:258</t>
  </si>
  <si>
    <t>73:40:50:000 021 556</t>
  </si>
  <si>
    <t>Постановление Администрации города от 18.05.2012 № 1703, Собственность 73-73-02/101/2013-311 27.09.2013, Постановление Администрации города от 28.11.2016 №2357</t>
  </si>
  <si>
    <t>Договор социального найма жилого помещения №04/25-2012/45-СН от 11.12.2012 (постановление Администрации города от 11.09.2012 №3214)</t>
  </si>
  <si>
    <t>Тумбина Ирина Николаевна</t>
  </si>
  <si>
    <t>73:40:60:041 013 1827</t>
  </si>
  <si>
    <t>Пугачева</t>
  </si>
  <si>
    <t>Постановление Главы Администрации города от 03.12.2008 №4009, от 14.11.2012 № 3973, от 11.07.2013 № 2168</t>
  </si>
  <si>
    <t>Ордер 645 от 17.11.1967</t>
  </si>
  <si>
    <t>самаркин валерий олегович</t>
  </si>
  <si>
    <t>73:40:60:041 013 1831</t>
  </si>
  <si>
    <t>Ордер 14366 от 30.11.1993</t>
  </si>
  <si>
    <t>кучкарев ибрат рузиматович</t>
  </si>
  <si>
    <t>73:23:014104:60</t>
  </si>
  <si>
    <t>73:40:60:041 013 1833</t>
  </si>
  <si>
    <t>Ордер 982 от 18.10.1972</t>
  </si>
  <si>
    <t>титов анатолий михайлович</t>
  </si>
  <si>
    <t>73:40:60:041 013 1823</t>
  </si>
  <si>
    <t>380/1000 долей жилого дома общей площадью 330,29 кв.м.</t>
  </si>
  <si>
    <t>Постановление Главы Администрации города от  06.02.2009 №168. Постановление Администрации города от 13.07.2010 №2266</t>
  </si>
  <si>
    <t xml:space="preserve">Договор социального найма жилого помещения № 04/25-2012/4-СН от 16.04.2012 (решение ДГС от 17.01.2012 №2-16/2012) (кв.3) , 
Договор социального найма жилого помещения №300 от 07.10.2015 (постановление от 07.10.2015 №3354) (кв. 5)
</t>
  </si>
  <si>
    <t>16.04.2012
07.10.2015</t>
  </si>
  <si>
    <t>ПОЛЯКОВА МАРИЯ АЛЕКСЕЕВНА,ГАТАУЛЛИН НАИЛЬ КЯМИЛЕВИЧ</t>
  </si>
  <si>
    <t>73:23:013238:102</t>
  </si>
  <si>
    <t>73:40:60:041 013 1834</t>
  </si>
  <si>
    <t>Пушкина</t>
  </si>
  <si>
    <t>745/1000 долей от общей площади 95,88 кв.м.</t>
  </si>
  <si>
    <t>Договор социального найма жилого помещения №20 от 10.09.2013 (постановление от 05.09.2013 №2797) (кв.4)                                                  Договор социального найма жилого помещения № 751 от 04.09.2019 (кв.2)</t>
  </si>
  <si>
    <t>10.09.2013             04.09.2019</t>
  </si>
  <si>
    <t>бессрочно              бессрочно</t>
  </si>
  <si>
    <t>Сафин Ринат Ильдарович                                   Шлыкова Валентина Евгеньевна</t>
  </si>
  <si>
    <t xml:space="preserve">54,58;                   33,68 </t>
  </si>
  <si>
    <t>73:23:011420:60</t>
  </si>
  <si>
    <t>73:40:60:041 013 1836</t>
  </si>
  <si>
    <t>Постановление Главы Администрации города от 23.12.2008 №4257, от 14.11.2012 № 3973</t>
  </si>
  <si>
    <t>Договор социального найма жилого помещения №381 от 30.05.2016 (постановление Администрации города от 30.05.2016 №1112)</t>
  </si>
  <si>
    <t>Галаева Любовь Константиновна</t>
  </si>
  <si>
    <t>73:23:011420:61</t>
  </si>
  <si>
    <t>73:40:60:041 013 1837</t>
  </si>
  <si>
    <t>Ордер 10007 от 12.03.1991</t>
  </si>
  <si>
    <t>САМАРКИНА ИРИНА АЛЕКСАНДРОВНА</t>
  </si>
  <si>
    <t>73:23:011421:63</t>
  </si>
  <si>
    <t>73:40:50:6236</t>
  </si>
  <si>
    <t>498/1000 доли жилого дома общей площадью 256,46 кв.м.</t>
  </si>
  <si>
    <t>Постановление Администрации города от 25.08.2010 №2812</t>
  </si>
  <si>
    <t xml:space="preserve">Ордер 16541 от 30.01.1996, ордер 16543 от 14.11.1995, рег.удостоверение 025943 </t>
  </si>
  <si>
    <t xml:space="preserve">СИРАЗЕТДИНОВ ШАВКЕТ САЙФЕТДИНОВИЧ,ГЕРАСИМОВА СВЕТЛАНА АЛЕКСАНДРОВНА,КУЛАК ЮРИЙ ИОСИФОВИЧ
</t>
  </si>
  <si>
    <t>73:23:010718:167</t>
  </si>
  <si>
    <t>73:40:50:6243</t>
  </si>
  <si>
    <t>500/1000 доли жилого дома обще площадью 104,5 кв.м</t>
  </si>
  <si>
    <t>Договор социального найма жилого помещения №327 от 03.12.2015 (постановление от 03.12.2015 №3954) (кв.1 )</t>
  </si>
  <si>
    <t>Храмков Сергей Викторович</t>
  </si>
  <si>
    <t>73:23:010718:213</t>
  </si>
  <si>
    <t>73:40:50:000 018 551</t>
  </si>
  <si>
    <t>Постановление Администрации города от 31.12.2010 №4641, от 26.09.2014 № 2963</t>
  </si>
  <si>
    <t>73:23:010718:210</t>
  </si>
  <si>
    <t>73:40:50:000 018 552</t>
  </si>
  <si>
    <t>73:23:013227:78</t>
  </si>
  <si>
    <t>73:40:60:041 013 1841</t>
  </si>
  <si>
    <t>Садовая</t>
  </si>
  <si>
    <t>1/2 доля жилого дома общей площадью 103,71 кв.м.</t>
  </si>
  <si>
    <t>Постановление Главы Администрации города от 23.12.2008 №4255</t>
  </si>
  <si>
    <t>ордер 20244 от 05.01.1987</t>
  </si>
  <si>
    <t>СИНИЦИН ВЛАДИМИР АЛЕКСАНДРОВИЧ</t>
  </si>
  <si>
    <t>73:23:011430:59</t>
  </si>
  <si>
    <t>73:40:50:6407</t>
  </si>
  <si>
    <t>488/1000 долей жилого дома общей площадью 98,9 кв.м.</t>
  </si>
  <si>
    <t>Постановление Администрации города от 18.03.2011 №913</t>
  </si>
  <si>
    <t>договор найма 289 от 28.01.2004</t>
  </si>
  <si>
    <t>ХОДУНЬКО ЕВГЕНИЙ АЛЕКСАНДРОВИЧ</t>
  </si>
  <si>
    <t>73:23:011421:90</t>
  </si>
  <si>
    <t>73:40:50:6434</t>
  </si>
  <si>
    <t>Договор социального найма жилого помещения № 669 от 14.06.2018 (постановление Администрации города от 14.06.2018 № 1032) (кв2)</t>
  </si>
  <si>
    <t>Пайгулова Дарья Александровна</t>
  </si>
  <si>
    <t>73:23:011411:74</t>
  </si>
  <si>
    <t>73:40:60:041 013 1843</t>
  </si>
  <si>
    <t>350/1000 доли жилого дома общей площадью 196,89 кв.м.</t>
  </si>
  <si>
    <t>Постановление Главы города от 01.11.2008 №3641. Постановление Администрации города от 24.06.2009 №1707</t>
  </si>
  <si>
    <t>Договор социального найма жилого помещения № 760 от 05.11.2019 (кв.2, 5, 6)</t>
  </si>
  <si>
    <t>Елышкина Фаина Григорьевна</t>
  </si>
  <si>
    <t>73:23:011419:70</t>
  </si>
  <si>
    <t>73:40:60:041 013 1849</t>
  </si>
  <si>
    <t>Самарская</t>
  </si>
  <si>
    <t xml:space="preserve">Договор социального найма жилого помещения № 689 от 12.10.2018 (постановление от 28.09.2018 №2118) </t>
  </si>
  <si>
    <t>Николаева Галина Сергеевна</t>
  </si>
  <si>
    <t>73:23:011433:27</t>
  </si>
  <si>
    <t>73:40:50:000 024 476</t>
  </si>
  <si>
    <t>216/1000 долей от общей площади194,9 кв.м</t>
  </si>
  <si>
    <t>Постановление Главы города от 18.05.2005 № 1097, постановление от 23.03.2018 №508, собственность от 10.12.2004 №73-01/01-108/2004-165</t>
  </si>
  <si>
    <t>73:23:011433:28</t>
  </si>
  <si>
    <t>73:40:50:000 024 477</t>
  </si>
  <si>
    <t>124/1000 долей от общей площади 195,8 кв.м</t>
  </si>
  <si>
    <t>Постановление Главы города от 18.05.2005 № 1097, постановление от 23.03.2018 №508,собственность от 17.12.2004 №73-01/01-106/2004-271</t>
  </si>
  <si>
    <t>73:40:50:000 017 552</t>
  </si>
  <si>
    <t>Свердлова</t>
  </si>
  <si>
    <t>Постановление Администрации города от 07.04.2010 №1049, от 22.03.2012 № 973, от 12.12.2013 № 3987</t>
  </si>
  <si>
    <t>Ордер 18364 от 06.02.1986</t>
  </si>
  <si>
    <t>короткова наталья николаевна</t>
  </si>
  <si>
    <t>73:23:014112:150</t>
  </si>
  <si>
    <t>73:40:50:000 018 657</t>
  </si>
  <si>
    <t>Постановление Администрации города от 16.02.2011 №506, от 09.11.2012 № 3936, от 11.07.2013 № 2168</t>
  </si>
  <si>
    <t>Ордер 9976 от 29.10.1992</t>
  </si>
  <si>
    <t>сорокоумова елена владимировна</t>
  </si>
  <si>
    <t>73:23:013204:68</t>
  </si>
  <si>
    <t>73:40:50:6736</t>
  </si>
  <si>
    <t>Серебрякова</t>
  </si>
  <si>
    <t>443/1000 долей жилого дома от общей площади 68,32 кв.м.</t>
  </si>
  <si>
    <t>Постановление Администрации города от 09.07.2010 №2245</t>
  </si>
  <si>
    <t>Договор социального найма жилого помещения №363 от 31.03.2016 (постановление от 31.03.2016 №649) (кв.2)</t>
  </si>
  <si>
    <t>Филимонова Альфия Исмаиловна</t>
  </si>
  <si>
    <t>73:23:013013:207</t>
  </si>
  <si>
    <t>73:40:60:041 013 1859</t>
  </si>
  <si>
    <t>Постановление Администрации города от 03.09.2008 №2847, от 23.04.2014 № 1202, от 15.12.2014 № 3968,от 25.11.2015 №3873</t>
  </si>
  <si>
    <t>Ордер 273 от 05.07.1968</t>
  </si>
  <si>
    <t>КАРПОВА ЛИДИЯ ЯКОВЛЕВНА</t>
  </si>
  <si>
    <t>73:40:60:041 013 1860</t>
  </si>
  <si>
    <t>Ордер 366 от 15.02.1972</t>
  </si>
  <si>
    <t>ШАГАЕВ АЛЕКСЕЙ СЕРГЕЕВИЧ</t>
  </si>
  <si>
    <t>73:40:60:041 013 1863</t>
  </si>
  <si>
    <t>73:23:013013:206</t>
  </si>
  <si>
    <t>73:40:60:041 013 1864</t>
  </si>
  <si>
    <t>73:23:013013:4807</t>
  </si>
  <si>
    <t>73:40:60:041 013 1879</t>
  </si>
  <si>
    <t>Постановление Администрации города от 03.09.2008 №2847, от 03.02.2012 № 366, от 22.03.2012 № 973, от 09.11.2012 № 3936, от 11.07.2013 № 2168, от 17.09.2013 № 2960, от 12.12.2013 № 3987</t>
  </si>
  <si>
    <t>73:23:013013:4808</t>
  </si>
  <si>
    <t>73:40:60:041 013 1880</t>
  </si>
  <si>
    <t>Договор социального найма жилого помещения № 709 от 07.11.2018 (постановление Администрации города от 07.11.2018 № 2488)</t>
  </si>
  <si>
    <t>Титова Наталья Владимировна</t>
  </si>
  <si>
    <t>73:23:013013:4708</t>
  </si>
  <si>
    <t>73:40:60:041 013 1882</t>
  </si>
  <si>
    <t>Ордер 14203 от 27.10.1983</t>
  </si>
  <si>
    <t>ТУКТАРОВА НАТАЛИЯ АЛЕКСАНДРОВНА</t>
  </si>
  <si>
    <t>73:23:013013:4709</t>
  </si>
  <si>
    <t>73:40:60:041 013 1883</t>
  </si>
  <si>
    <t>Ордер 11682 от 01.12.1994, ордер от 24.09.1989</t>
  </si>
  <si>
    <t>ИБРАГИМОВА ТАТЬЯНА СЕРГЕЕВНА,СЕМЕНОВ АНАТОЛИЙ МИХАЙЛОВИЧ</t>
  </si>
  <si>
    <t>73:23:013013:4760</t>
  </si>
  <si>
    <t>73:40:60:041 013 1885</t>
  </si>
  <si>
    <t>Договор социального найма жилого помещения №248 от 19.03.2015 (постановление Администрации города от 19.03.2015 №838)</t>
  </si>
  <si>
    <t>Фомина Надежда Николаевна</t>
  </si>
  <si>
    <t>73:23:013013:4716</t>
  </si>
  <si>
    <t>73:40:60:041 013 1892</t>
  </si>
  <si>
    <t>Ордер 13171 от 23.07.1998</t>
  </si>
  <si>
    <t>ТЕРЕНТЬЕВ АНАТОЛИЙ ГРИГОРЬЕВИЧ</t>
  </si>
  <si>
    <t>73:23:012923:725</t>
  </si>
  <si>
    <t>73:40:60:041 013 1893</t>
  </si>
  <si>
    <t>Ордер 283 от 05.12.1994</t>
  </si>
  <si>
    <t>МЫЛЬНИКОВ АЛЕКСАНДР АНДРЕЕВИЧ</t>
  </si>
  <si>
    <t>73:23:013013:4718</t>
  </si>
  <si>
    <t>73:40:60:041 013 1897</t>
  </si>
  <si>
    <t>73:23:013013:4742</t>
  </si>
  <si>
    <t>73:40:50:000 019 135</t>
  </si>
  <si>
    <t>645/1000 долей жилого помещения общей площадью 62,34 кв.м.</t>
  </si>
  <si>
    <t>Постановление Администрации города от 03.02.2012 № 366, от 22.03.2012 № 973, от 09.11.2012 № 3936, от 11.07.2013 № 2168, от 17.09.2013 № 2960, от 12.12.2013 № 3987, Долевая собственность 645/1000 №73-73-02/058/2005-202 08.06.2005</t>
  </si>
  <si>
    <t>Ордер 1225 от 08.06.1995</t>
  </si>
  <si>
    <t>ЯШМУРЗИНА СВЕТЛАНА НИКОЛАЕВНА</t>
  </si>
  <si>
    <t>73:23:013013:4800</t>
  </si>
  <si>
    <t>73:40:60:041 013 1905</t>
  </si>
  <si>
    <t xml:space="preserve">Ордер 423 от 20.10.1967 </t>
  </si>
  <si>
    <t>ЛЬВОВА ТАТЬЯНА АЛЕКСАНДРОВНА</t>
  </si>
  <si>
    <t>73:23:013013:4777</t>
  </si>
  <si>
    <t>73:40:60:041 013 1911</t>
  </si>
  <si>
    <t>Ордер 6508 от 01.08.1989</t>
  </si>
  <si>
    <t>ОСИНА НАТАЛЬЯ ВЛАДИМИРОВНА</t>
  </si>
  <si>
    <t>73:23:013013:4700</t>
  </si>
  <si>
    <t>73:40:60:041 013 1915</t>
  </si>
  <si>
    <t>Ордер 20309 от 15.01.1987</t>
  </si>
  <si>
    <t>УЧАЕВА ЕЛЕНА ГЕННАДЬЕВНА</t>
  </si>
  <si>
    <t>73:23:013019:270</t>
  </si>
  <si>
    <t>73:40:50:000 024 480</t>
  </si>
  <si>
    <t>550/1000 долей от общей площади 245,5 кв.м.</t>
  </si>
  <si>
    <t>Постановление Администрации города от 13.11.2018 № 2526. Собственность № 73:23:013019:270-73/033/2018-1 от 03.10.2018</t>
  </si>
  <si>
    <t>73:23:013019:269</t>
  </si>
  <si>
    <t>73:40:50:000 024 482</t>
  </si>
  <si>
    <t>Постановление Администрации города от 13.11.2018 № 2526. Собственность № 73:23:013019:269-73/033/2018-1 от 02.10.2018</t>
  </si>
  <si>
    <t>73:23:013019:282</t>
  </si>
  <si>
    <t>73:40:50:000 024 484</t>
  </si>
  <si>
    <t>Постановление Администрации города от 13.11.2018 № 2526. Собственность № 73:23:013019:282-73/033/2018-1 от 09.10.2018</t>
  </si>
  <si>
    <t>73:23:013019:285</t>
  </si>
  <si>
    <t>73:40:50:000 024 485</t>
  </si>
  <si>
    <t>876/1000 долей от общей площади 217,1 кв.м.</t>
  </si>
  <si>
    <t>Постановление Администрации города от 13.11.2018 № 2526. Собственность № 73:23:013019:285-73/033/2018-1 от 22.10.2018</t>
  </si>
  <si>
    <t>73:23:013019:272</t>
  </si>
  <si>
    <t>73:40:50:000 024 486</t>
  </si>
  <si>
    <t>Постановление Администрации города от 13.11.2018 № 2526. Собственность № 73:23:013019:272-73/033/2018-1 от 05.10.2018</t>
  </si>
  <si>
    <t>73:23:013019:279</t>
  </si>
  <si>
    <t>73:40:50:000 024 487</t>
  </si>
  <si>
    <t>884/1000 доли от общей площади 381,4 кв.м.</t>
  </si>
  <si>
    <t>Постановление Администрации города от 13.11.2018 № 2526. Собственность № 73:23:013019:279-73/033/2018-1 от 09.10.2018</t>
  </si>
  <si>
    <t>73:23:013019:283</t>
  </si>
  <si>
    <t>73:40:50:000 024 488</t>
  </si>
  <si>
    <t>580/1000 долей от общей площади 379,5 кв.м.</t>
  </si>
  <si>
    <t>Постановление Администрации города от 13.11.2018 № 2526. Собственность № 73:23:013019:283-73/033/2018-1 от 10.10.2018</t>
  </si>
  <si>
    <t>73:23:013019:273</t>
  </si>
  <si>
    <t>73:40:50:000 024 489</t>
  </si>
  <si>
    <t>743/1000 доли от общей площади 380,0 кв.м.</t>
  </si>
  <si>
    <t>Постановление Администрации города от 13.11.2018 № 2526. Собственность № 73:23:013019:273-73/033/2018-1 от 05.10.2018</t>
  </si>
  <si>
    <t>73:23:013019:274</t>
  </si>
  <si>
    <t>73:40:50:000 024 490</t>
  </si>
  <si>
    <t>607/1000 доли от общей площади 379,0 кв.м.</t>
  </si>
  <si>
    <t>Постановление Администрации города от 13.11.2018 № 2526. Собственность № 73:23:013019:274-73/033/2018-1 от 05.10.2018</t>
  </si>
  <si>
    <t>Договор найма жилого помещения маневренного фонда № 2 от 16.08.2018</t>
  </si>
  <si>
    <t>73:23:013019:281</t>
  </si>
  <si>
    <t>73:40:50:000 024 491</t>
  </si>
  <si>
    <t>710/1000 долей об общей площади 378,7 кв.м.</t>
  </si>
  <si>
    <t>Постановление Администрации города от 13.11.2018 № 2526. Собственность № 73:23:013019:281-73/033/2018-1 от 09.10.2018</t>
  </si>
  <si>
    <t>73:23:013019:280</t>
  </si>
  <si>
    <t>73:40:50:000 024 492</t>
  </si>
  <si>
    <t>603/1000 доли от общей площади 381,4в.м.</t>
  </si>
  <si>
    <t>Постановление Администрации города от 13.11.2018 № 2526. Собственность № 73:23:013019:280-73/033/2018-1 от 09.10.2018</t>
  </si>
  <si>
    <t>73:23:013019:284</t>
  </si>
  <si>
    <t>73:40:50:000 024 493</t>
  </si>
  <si>
    <t>708/1000 долей от общей площади 377,8</t>
  </si>
  <si>
    <t>Постановление Администрации города от 13.11.2018 № 2526. Собственность № 73:23:013019:284-73/033/2018-1 от 12.10.2018</t>
  </si>
  <si>
    <t>73:23:013019:277</t>
  </si>
  <si>
    <t>73:40:50:000 024 494</t>
  </si>
  <si>
    <t>885/1000 долей от общей площади 379,6 кв.м.</t>
  </si>
  <si>
    <t>Постановление Администрации города от 13.11.2018 № 2526. Собственность № 73:23:013019:277-73/033/2018-1 от 08.10.2018</t>
  </si>
  <si>
    <t>73:23:013013:4852</t>
  </si>
  <si>
    <t>73:40:60:041 013 1930</t>
  </si>
  <si>
    <t>Постановление Администрации города от 03.09.2008 №2847, от 18.11.2014 № 3622</t>
  </si>
  <si>
    <t>Ордер 5485 от 18.05.1989</t>
  </si>
  <si>
    <t>ШИХИН ОЛЕГ ВИКТОРОВИЧ</t>
  </si>
  <si>
    <t>73:23:013013:4917</t>
  </si>
  <si>
    <t>73:40:60:041 013 1935</t>
  </si>
  <si>
    <t>Ордер 11742 от 07.02.1995</t>
  </si>
  <si>
    <t>ТИХОНОВА СВЕТЛАНА БОРИСОВНА</t>
  </si>
  <si>
    <t>73:23:013007:347</t>
  </si>
  <si>
    <t>73:40:60:041 013 1959</t>
  </si>
  <si>
    <t>Постановление Администрации города от 03.09.2008 №2847, от 15.03.2013 № 849, от 29.03.2013 № 1060, от 11.07.2013 № 2168,от 31.03.2015 №973</t>
  </si>
  <si>
    <t>Ордер 219 от 16.01.1998</t>
  </si>
  <si>
    <t>МАНАШЕВА НАТАЛЬЯ АНАТОЛЬЕВНА</t>
  </si>
  <si>
    <t>73:40:60:041 013 1993</t>
  </si>
  <si>
    <t>Постановление Администрации города от 03.09.2008 №2847, от 24.09.2012 № 3311, от 10.01.2013 № 10, от 26.02.2013 № 614, от 15.05.2013 №  1589, от 11.07.2013 № 2168, от 12.12.2013 № 3987</t>
  </si>
  <si>
    <t>Ордер 18783 от 13.05.1998</t>
  </si>
  <si>
    <t>ПАНКРАТОВА ТАТЬЯНА ГРИГОРЬЕВНА</t>
  </si>
  <si>
    <t>73:40:60:041 013 2012</t>
  </si>
  <si>
    <t>Договор социального найма жилого помещения от 22.12.2017 №639 (постановление от 22.12.2017 №2437)</t>
  </si>
  <si>
    <t>ХЛЫСТЕНКОВА ТАТЬЯНА НИКОЛАЕВНА</t>
  </si>
  <si>
    <t>73:23:012923:161</t>
  </si>
  <si>
    <t>73:40:60:041 013 2017</t>
  </si>
  <si>
    <t>Ордер 18987 от 13.05.1998</t>
  </si>
  <si>
    <t>КУВШИНОВ ВЛАДИМИР ГРИГОРЬЕВИЧ</t>
  </si>
  <si>
    <t>73:40:60:041 013 2019</t>
  </si>
  <si>
    <t>73:40:60:041 013 2022</t>
  </si>
  <si>
    <t>Ордер 13130 от 16.06.1998</t>
  </si>
  <si>
    <t>КРИВОВА СВЕТЛАНА ЯКОВЛЕВНА</t>
  </si>
  <si>
    <t>73:40:60:041 013 2029</t>
  </si>
  <si>
    <t>73:23:012923:1095</t>
  </si>
  <si>
    <t>73:40:60:041 013 2039</t>
  </si>
  <si>
    <t>Договор социального найма жилого помещения №04/25-2012/24-СН от 02.08.2012 (постановление Администрации города от 01.08.2012 №2800)</t>
  </si>
  <si>
    <t>Караерова Людмила Ивановна</t>
  </si>
  <si>
    <t>73:23:013007:152</t>
  </si>
  <si>
    <t>73:40:60:041 013 2042</t>
  </si>
  <si>
    <t>Постановление Администрации города от 03.09.2008 №2847, от 24.03.2014 № 801</t>
  </si>
  <si>
    <t>Ордер 13763 от 18.04.2000</t>
  </si>
  <si>
    <t>ЛЕТЯРИН АНАТОЛИЙ МИХАЙЛОВИЧ</t>
  </si>
  <si>
    <t>73:23:013007:247</t>
  </si>
  <si>
    <t>73:40:60:041 013 2049</t>
  </si>
  <si>
    <t>Договор социального найма жилого помещения № 662 от 28.04.2018 (постановление Администрации города от 28.04.2018 №786)</t>
  </si>
  <si>
    <t>Цветкова Татьяна Петровна</t>
  </si>
  <si>
    <t>73:40:60:041 013 2061</t>
  </si>
  <si>
    <t>Договор социального найма жилого помещения №477от 20.07.2017 (постановление Администрации города от 20.07.2017 №1336)</t>
  </si>
  <si>
    <t>Петрунина Татьяна Ивановна</t>
  </si>
  <si>
    <t>73:23:012923:381</t>
  </si>
  <si>
    <t>73:40:60:041 013 2071</t>
  </si>
  <si>
    <t>33В</t>
  </si>
  <si>
    <t>Решение Городской Думы от 27.01.2010 №26/339, постановление Администрации города от 14.08.2009 №2295, от 22.03.2012 № 973, от 29.05.2012 № 1891, от 31.08.2012 № 3122, от 11.07.2013 № 2168, от 12.12.2013 № 3987, от 06.06.2014 № 1715, от 26.09.2014 № 2963, Собственность 73-73-02/007/2009-234 17.08.2009</t>
  </si>
  <si>
    <t>ДОГОВОР НАЙМА 04/25-2009-41-СН от 19.08.2009</t>
  </si>
  <si>
    <t>МЫШАЛОВА НАДЕЖДА ИГОРЕВНА</t>
  </si>
  <si>
    <t>73:23:011103:82</t>
  </si>
  <si>
    <t>73:40:60:041 013 2079</t>
  </si>
  <si>
    <t>Севастопольская</t>
  </si>
  <si>
    <t>4/8 доли жилого дома общей площадью 137,40 кв.м.</t>
  </si>
  <si>
    <t>73:23:011103:79</t>
  </si>
  <si>
    <t>73:40:50:823</t>
  </si>
  <si>
    <t>51/100 доля жилого дома общей площадью 149,63 кв.м.</t>
  </si>
  <si>
    <t>Постановление Администрации города от 19.01.2010 №43</t>
  </si>
  <si>
    <t>73:23:013115:48</t>
  </si>
  <si>
    <t>73:40:60:041 013 2082</t>
  </si>
  <si>
    <t>Сенная</t>
  </si>
  <si>
    <t>504/1000 долей жилого дома общей площадью 113,0 кв.м.</t>
  </si>
  <si>
    <t>Постановление Главы города от 22.07.2008 №2255, от 26.03.2012 № 1031, от 24.10.2017 №1976</t>
  </si>
  <si>
    <t>Ордер 19866 от 17.06.1999</t>
  </si>
  <si>
    <t>Васюхин Александр Иванович</t>
  </si>
  <si>
    <t>73:40:50:000 018 327</t>
  </si>
  <si>
    <t>Славского</t>
  </si>
  <si>
    <t>Постановление Администрации города от 24.09.2010 №3268, от 12.12.2013 № 3987, от 28.11.2016 №2359</t>
  </si>
  <si>
    <t>Ордер 1803 от 02.05.1995</t>
  </si>
  <si>
    <t>УЛЬЯНОВА ОЛЬГА ИВАНОВНА</t>
  </si>
  <si>
    <t>73:23:010102:662</t>
  </si>
  <si>
    <t>73:40:60:041 013 2089</t>
  </si>
  <si>
    <t>Постановление Главы города от 23.10.2008 №3479</t>
  </si>
  <si>
    <t>Ордер 19447 от 22.12.1998</t>
  </si>
  <si>
    <t>СИВУХА ВАЛЕРИЙ ИВАНОВИЧ</t>
  </si>
  <si>
    <t>73:23:010102:227</t>
  </si>
  <si>
    <t>73:40:60:041 013 2097</t>
  </si>
  <si>
    <t>Постановление Главы города от 23.10.2008 №3479,от 28.11.2016 №2359</t>
  </si>
  <si>
    <t>73:23:014106:404</t>
  </si>
  <si>
    <t>73:40:50:000 018 616</t>
  </si>
  <si>
    <t>Старокирпичная</t>
  </si>
  <si>
    <t>Постановление Администрации города от 07.04.2009 №929,от 25.11.2015 №3873</t>
  </si>
  <si>
    <t>73:40:60:041 013 2101</t>
  </si>
  <si>
    <t>Строителей</t>
  </si>
  <si>
    <t>Постановление Главы Администрации города от 21.11.2008 №3831, от 14.11.2012 № 3973, от 25.12.2014 № 4178</t>
  </si>
  <si>
    <t>Ордер 1625 от 29.08.1973</t>
  </si>
  <si>
    <t>максимова татьяна ивановна</t>
  </si>
  <si>
    <t>73:23:010211:1491</t>
  </si>
  <si>
    <t>73:40:60:041 013 2108</t>
  </si>
  <si>
    <t>Постановление Главы Администрации города от 21.11.2008 №3831, от 14.11.2012 № 3973</t>
  </si>
  <si>
    <t>Договор социального найма жилого помещения №634 от 15.11.2017 (постановление от15.11.2017 №2157)</t>
  </si>
  <si>
    <t>Воронина Ирина Валентиновна</t>
  </si>
  <si>
    <t>73:23:010212:1900</t>
  </si>
  <si>
    <t>73:40:60:041 013 2142</t>
  </si>
  <si>
    <t>Постановление Главы Администрации города от 21.11.2008 №3831, от 08.04.2015 № 1041,от 25.11.2015 №3873</t>
  </si>
  <si>
    <t>73:23:012609:833</t>
  </si>
  <si>
    <t>73:40:60:041 013 2151</t>
  </si>
  <si>
    <t>Постановление Главы Администрации города от 21.11.2008 №3831, от 22.03.2013 № 970, от 17.09.2013 № 2960, от 12.12.2013 № 3987, от 25.12.2014 № 4178,от 13.05.2015 №1351</t>
  </si>
  <si>
    <t>73:23:014002:1800</t>
  </si>
  <si>
    <t>73:40:60:041 013 2156</t>
  </si>
  <si>
    <t>73:23:014002:1924</t>
  </si>
  <si>
    <t>73:40:60:041 013 2211</t>
  </si>
  <si>
    <t>Постановление Главы Администрации города от 21.11.2008 №3831, от 18.04.2013 № 1295, от 11.07.2013 № 2168</t>
  </si>
  <si>
    <t>Ордер 11983 от 24.08.1982</t>
  </si>
  <si>
    <t>КЕРЕНЦЕВ ДАНИИЛ ВЛАДИМИРОВИЧ</t>
  </si>
  <si>
    <t>73:23:010211:1983</t>
  </si>
  <si>
    <t>73:40:50:000 021 663</t>
  </si>
  <si>
    <t>Суворова</t>
  </si>
  <si>
    <t>24 корпус 2</t>
  </si>
  <si>
    <t>Муниципальный контракт от 22.11.2016 №0368300026316000524-0052623-01, Постановление Администрации города от 10.03.2017 №371, Собственность № 73:23:010211:1983-73/002/2017-1  от 24.03.2017</t>
  </si>
  <si>
    <t>Договор социального найма жилого помещения от 16.01.2018 № 22</t>
  </si>
  <si>
    <t>Фирсова Любовь Ивановна</t>
  </si>
  <si>
    <t>73:40:60:041 013 2246</t>
  </si>
  <si>
    <t>Театральная</t>
  </si>
  <si>
    <t>Постановление Главы Администрации города от 18.12.2008 №4222. Постановление Администрации гроода от 27.06.2011 №2433</t>
  </si>
  <si>
    <t>73:40:60:041 013 2251</t>
  </si>
  <si>
    <t>Постановление Главы Администрации города от 18.12.2008 №4222, от 27.06.2011 №2433, от 31.08.2012 № 3122, от 26.02.2014 № 614</t>
  </si>
  <si>
    <t>73:23:012005:499</t>
  </si>
  <si>
    <t>73:40:60:041 013 2212</t>
  </si>
  <si>
    <t>Постановление Главы Администрации города от 27.01.2009 №67, от 27.06.2011 №2433, от 15.05.2013 № 1589</t>
  </si>
  <si>
    <t>73:23:012005:487</t>
  </si>
  <si>
    <t>73:40:60:041 013 2216</t>
  </si>
  <si>
    <t>Договор социального найма жилого помещения №544 от 22.09.2017 (постановление Администрации города от 22.09.2017 №1730)</t>
  </si>
  <si>
    <t>Яшанькин Владимир Сергеевич</t>
  </si>
  <si>
    <t>73:23:012005:504</t>
  </si>
  <si>
    <t>73:40:60:041 013 2217</t>
  </si>
  <si>
    <t>73:40:60:041 013 2223</t>
  </si>
  <si>
    <t>Постановление Главы Администрации города от 27.01.2009 №67. Постановление Администрации города от 27.06.2011 №2433. Постановление Администрации города от 31.08.2011 №3475</t>
  </si>
  <si>
    <t>73:40:60:041 013 2224</t>
  </si>
  <si>
    <t>73:23:012004:198</t>
  </si>
  <si>
    <t>73:40:50:000 018 861</t>
  </si>
  <si>
    <t>Постановление Администрации города от 19.09.2019 №2456</t>
  </si>
  <si>
    <t>73:23:012004:683</t>
  </si>
  <si>
    <t>73:40:60:041 013 2232</t>
  </si>
  <si>
    <t>Постановление Главы Администрации города от 23.12.2008 №4257, от 11.07.2013 № 2167</t>
  </si>
  <si>
    <t>Ордер 5558 от 29.03.1979</t>
  </si>
  <si>
    <t>ЧЕРНУШКО АНДРЕЙ ПАВЛОВИЧ</t>
  </si>
  <si>
    <t>73:40:60:041 013 2236</t>
  </si>
  <si>
    <t>73:40:50:000 018 645</t>
  </si>
  <si>
    <t>Постановление Главы Администрации города от 23.12.2008 №4257. Постановление Администрации города от 15.02.2011 №495,от 31.03.2015 №973</t>
  </si>
  <si>
    <t>73:40:50:000 018 646</t>
  </si>
  <si>
    <t>Ордер 12043 от 27.08.1982</t>
  </si>
  <si>
    <t>ЖУКОВА СОФИЯ АБДУЛЛОВНА</t>
  </si>
  <si>
    <t>73:23:010908:1017</t>
  </si>
  <si>
    <t>73:40:50:000 016 348</t>
  </si>
  <si>
    <t>Терешковой</t>
  </si>
  <si>
    <t>1/3 доли жилого помещения общей площадью 50,9 кв.м.</t>
  </si>
  <si>
    <t>Постановление Главы Администрации города от 24.07.2015 №2547</t>
  </si>
  <si>
    <t>73:40:60:041 013 2295</t>
  </si>
  <si>
    <t>Постановление Главы Администрации города от 23.12.2008 №4254, от 07.12.2012 № 4251, от 26.02.2013 № 614, от 26.12.2013 № 4225,Постановление Главы Администрации города от 24.07.2015 №2547</t>
  </si>
  <si>
    <t>73:40:60:041 013 2303</t>
  </si>
  <si>
    <t>Постановление Главы Администрации города от 23.12.2008 №4254, от 07.12.2012 № 4251, от 26.02.2013 № 614</t>
  </si>
  <si>
    <t>73:23:010904:1228</t>
  </si>
  <si>
    <t>73:40:60:041 013 2315</t>
  </si>
  <si>
    <t>Постановление Главы Администрации города от 23.12.2008 №4254, от 12.12.2013 № 3988</t>
  </si>
  <si>
    <t xml:space="preserve">Договор социального найма жилого помещения №734 от 03.04.2019 </t>
  </si>
  <si>
    <t>Саттарова Рамзия Зиннятовна</t>
  </si>
  <si>
    <t>73:23:010904:1239</t>
  </si>
  <si>
    <t>73:40:60:041 013 2316</t>
  </si>
  <si>
    <t>Ордер 11798 от 16.03.1995</t>
  </si>
  <si>
    <t>БАЗЯЕВА ТАМАРА НИКОЛАЕВНА</t>
  </si>
  <si>
    <t>73:23:010904:1246</t>
  </si>
  <si>
    <t>73:40:60:041 013 2323</t>
  </si>
  <si>
    <t>73:23:010903:832</t>
  </si>
  <si>
    <t>73:40:60:041 013 2330</t>
  </si>
  <si>
    <t>Постановление Главы Администрации города от 23.12.2008 №4254, от 07.12.2012 № 4251, от 26.02.2013 № 614, от 15.05.2013 № 1589</t>
  </si>
  <si>
    <t>Ордер 12853 от 02.09.1997</t>
  </si>
  <si>
    <t>ПЕТРЕНКО НАТАЛЬЯ ВАЛЕНТИНОВНА</t>
  </si>
  <si>
    <t>73:23:010903:882</t>
  </si>
  <si>
    <t>73:40:60:041 013 2339</t>
  </si>
  <si>
    <t>Ордер 9222 от 19.03.1992</t>
  </si>
  <si>
    <t>ПРЯНИШНИКОВ АНАТОЛИЙ ЛЕОНИДОВИЧ</t>
  </si>
  <si>
    <t>73:23:010904:1650</t>
  </si>
  <si>
    <t>73:40:50:000 026 250</t>
  </si>
  <si>
    <t>Постановление Главы Администрации города от 23.12.2008 №4254. Собственность №73:23:010904:1650-73/033/2019-1 от 17.09.2019</t>
  </si>
  <si>
    <t>Договор социального нйама жилого помещения №727 от 06.03.2019</t>
  </si>
  <si>
    <t>Афанасьева Наталья Николаевна</t>
  </si>
  <si>
    <t>73:40:60:041 013 2362</t>
  </si>
  <si>
    <t>Постановление Главы Администрации города от 23.12.2008 №4254</t>
  </si>
  <si>
    <t>73:23:010903:1359</t>
  </si>
  <si>
    <t>73:40:60:041 013 2373</t>
  </si>
  <si>
    <t>Постановление Главы Администрации города от 23.12.2008 №4254, от 07.12.2012 № 4251, от 17.09.2013 № 2960, от 12.12.2013 № 3987,от 13.05.2015 №1351</t>
  </si>
  <si>
    <t>73:23:010903:1361</t>
  </si>
  <si>
    <t>73:40:60:041 013 2374</t>
  </si>
  <si>
    <t>Договор социального найма жилого помещения №726 от 27.02.2019</t>
  </si>
  <si>
    <t>Чистова Татьяна Викторовна</t>
  </si>
  <si>
    <t>73:23:014102:117</t>
  </si>
  <si>
    <t>73:40:60:041 013 2392</t>
  </si>
  <si>
    <t>Трудовая</t>
  </si>
  <si>
    <t>Постановление Главы Администрации города от 23.12.2008 №4256, от 30.06.2014 № 1982,от 14.08.2015 № 2764</t>
  </si>
  <si>
    <t>Ордер 14330 от 11.11.1993</t>
  </si>
  <si>
    <t>АРХИРЕЕВ НИКОЛАЙ СЕРГЕЕВИЧ</t>
  </si>
  <si>
    <t>73:23:014102:139</t>
  </si>
  <si>
    <t>73:40:60:041 013 2397</t>
  </si>
  <si>
    <t>Ордер 14429 от 11.11.1993</t>
  </si>
  <si>
    <t>ГУЩИНА АНТОНИНА АЛЕКСАНДРОВНА</t>
  </si>
  <si>
    <t>73:23:014102:142</t>
  </si>
  <si>
    <t>73:40:60:041 013 2405</t>
  </si>
  <si>
    <t>Ордер 14514 от 02.12.1993</t>
  </si>
  <si>
    <t>МИНГАЛИЕВА ГЕЛЬСИНЯ НАКЫЕВНА</t>
  </si>
  <si>
    <t>73:23:014110:73</t>
  </si>
  <si>
    <t>73:40:60:041 013 2408</t>
  </si>
  <si>
    <t>130/1000 долей жилого дома общей площадью 185,36 кв.м.</t>
  </si>
  <si>
    <t>Постановление Главы города от 30.07.2008 №2324. Постановление Администрации города от 11.12.2009 №3722</t>
  </si>
  <si>
    <t>73:23:013217:184</t>
  </si>
  <si>
    <t>73:40:60:041 013 2410</t>
  </si>
  <si>
    <t>Тургенева</t>
  </si>
  <si>
    <t>74/1000 долей жилого дома общей площадью 316,8кв.м.</t>
  </si>
  <si>
    <t>Постановление Главы города от 22.07.2008 №2255. Постановление Администрации города от 19.01.2010 №42, от 11.11.2013 № 3533, Долевая собственность 74/1000 №73-73/002-73/002/157/2016-146/3 27.09.2016</t>
  </si>
  <si>
    <t>Ордер 15139 от 01.03.1984</t>
  </si>
  <si>
    <t>МУСОРКИН ВЯЧЕСЛАВ АЛЕКСАНДРОВИЧ</t>
  </si>
  <si>
    <t>73:23:011430:50</t>
  </si>
  <si>
    <t>73:40:50:000 018 652</t>
  </si>
  <si>
    <t>Тухачевского</t>
  </si>
  <si>
    <t>Постановление Администрации города от 16.02.2011 №508</t>
  </si>
  <si>
    <t>Ордер 17910 от 28.02.1997</t>
  </si>
  <si>
    <t>ТАРАСОВА ЛЮДМИЛА ФЕДОРОВНА</t>
  </si>
  <si>
    <t>73:23:011430:47</t>
  </si>
  <si>
    <t>73:40:50:000 018 653</t>
  </si>
  <si>
    <t>73:23:011431:56</t>
  </si>
  <si>
    <t>73:40:50:000 018 654</t>
  </si>
  <si>
    <t>ордер 4679 от 07.02.1989</t>
  </si>
  <si>
    <t>Овсиенко Александра Петровна</t>
  </si>
  <si>
    <t>73:23:011404:87</t>
  </si>
  <si>
    <t>73:40:60:041 013 2412</t>
  </si>
  <si>
    <t>441/1000 долей жилого дома общей площадью 81,66 кв.м.</t>
  </si>
  <si>
    <t>73:23:014009:58</t>
  </si>
  <si>
    <t>73:40:50:2635</t>
  </si>
  <si>
    <t>Фестивальная</t>
  </si>
  <si>
    <t>529/1000 доли от общей площади 83,1 кв.м</t>
  </si>
  <si>
    <t>Договор социального найма жилого помещения №04/25-20136/22-СН от 17.06.2013 (постановление от 08.05.2013 №1560) кв. 2</t>
  </si>
  <si>
    <t>Демидова Иннеса Юрьевна</t>
  </si>
  <si>
    <t>73:23:013235:113</t>
  </si>
  <si>
    <t>Хмельницкого</t>
  </si>
  <si>
    <t>постановление Администрации города от 29.03.2018 №570, собственность от 16.03.2010 № 73-73-02/020/2010-078</t>
  </si>
  <si>
    <t>73:23:011401:246</t>
  </si>
  <si>
    <t>73:40:50:7677</t>
  </si>
  <si>
    <t>Договор социального найма жилого помещения №154 от 19.10.2014 (постановление Администрации города от 16.10.2014 №3231)</t>
  </si>
  <si>
    <t>Мигалин Александр Николаевич</t>
  </si>
  <si>
    <t>73:23:013222:73</t>
  </si>
  <si>
    <t>73:40:60:041 013 2414</t>
  </si>
  <si>
    <t>Постановление Главы Администрации города от  19.02.2009 №348, от 31.03.2015 от 973</t>
  </si>
  <si>
    <t>Договор социального найма жилого помещения № 714 от 19.11.2018 (постановление Администрации города от 15.11.2018 № 2544)</t>
  </si>
  <si>
    <t>Ахмедеева Татьяна Михайловна</t>
  </si>
  <si>
    <t>73:23:013222:74</t>
  </si>
  <si>
    <t>73:40:60:041 013 2415</t>
  </si>
  <si>
    <t>73:23:013206:22</t>
  </si>
  <si>
    <t>73:40:60:041 013 2419</t>
  </si>
  <si>
    <t>Постановление Главы Администрации города от  19.02.2009 №348</t>
  </si>
  <si>
    <t>73:23:011418:34</t>
  </si>
  <si>
    <t>73:40:50:7710</t>
  </si>
  <si>
    <t>151/1000 доля жилого дома общей площадью 195,40 кв.м.</t>
  </si>
  <si>
    <t>Постановление Администрации города от 26.03.2012 № 1031</t>
  </si>
  <si>
    <t>Ордер 15634 от 28.07.1994</t>
  </si>
  <si>
    <t>ГОЛУБЕВА ТАТЬЯНА МИХАЙЛОВНА</t>
  </si>
  <si>
    <t>73:23:011401:141</t>
  </si>
  <si>
    <t>73:40:50:000 026 083</t>
  </si>
  <si>
    <t>Постановление Администрации города от 19.07.2019 №1909. Собственность №73:23:011401:141-73/033/2019-4 от 03.04.2019</t>
  </si>
  <si>
    <t>73:23:011401:139</t>
  </si>
  <si>
    <t>73:40:50:000 025 673</t>
  </si>
  <si>
    <t>09.06.2018    13.12.2018</t>
  </si>
  <si>
    <t>Постановление Администрации города от 17.01.2019 №022. Собственность №73:23:011401:139-73/002/2018-1 от 09.06.2018                   Собственность №73:23:011401:139-73/033/2018-6 от 13.12.2018</t>
  </si>
  <si>
    <t>73:23:011417:59</t>
  </si>
  <si>
    <t>73:40:50:000 017 659</t>
  </si>
  <si>
    <t>Постановление Главы Администрации города от  19.02.2009 №348. Постановление Администрации города от 11.05.2010 №1528, от 31.03.2015 №973</t>
  </si>
  <si>
    <t>Договор социального найма жилого помещения №04/25-2011/9-СН от 12.04.2011 (постановление Администрации города от 04.04.2011 №1228)</t>
  </si>
  <si>
    <t>Суворикова Светлана Георгиевна</t>
  </si>
  <si>
    <t>73:23:011401:255</t>
  </si>
  <si>
    <t>73:40:50:000 024 465</t>
  </si>
  <si>
    <t>478/1000 долей жилого помещения общей площадью 60,5 кв.м.</t>
  </si>
  <si>
    <t>Постановление Администрации города от 28.09.2018 № 2113</t>
  </si>
  <si>
    <t>73:23:011417:64</t>
  </si>
  <si>
    <t>73:40:50:000 010 685</t>
  </si>
  <si>
    <t>346/1000 долей жилого помещения общей площадью 77,2</t>
  </si>
  <si>
    <t>Договор социального найма жилого помещения №763 от 12.11.2019</t>
  </si>
  <si>
    <t>Мяликова Елена Анатольевна</t>
  </si>
  <si>
    <t>73:23:011417:72</t>
  </si>
  <si>
    <t>73:40:60:041 013 2431</t>
  </si>
  <si>
    <t>Договор социального найма жилого помещения № 679 от 16.08.2018 (постановление Администрации города от 16.08.2018 № 1815)</t>
  </si>
  <si>
    <t>Буркиева Эльвира Дамировна</t>
  </si>
  <si>
    <t>73:40:60:041 013 2432</t>
  </si>
  <si>
    <t>Договор социального найма жилого помещения №761 от 08.10.2019</t>
  </si>
  <si>
    <t>Белозерова Галина Геннадьевна</t>
  </si>
  <si>
    <t>73:23:011401:262</t>
  </si>
  <si>
    <t>73:40:60:041 013 2438</t>
  </si>
  <si>
    <t>Постановление Главы Администрации города от  19.02.2009 №348. Постановление Администрации города от 22.03.2012 № 971</t>
  </si>
  <si>
    <t>договор социального найма жилого помещения №04/25-2007/04-СН от 12.02.2007 (постановление от 01.02.2007 №263)</t>
  </si>
  <si>
    <t>ДЕНИСЛЯМОВ САИД ВИЛЬДАНОВИЧ</t>
  </si>
  <si>
    <t>73:23:014009:280</t>
  </si>
  <si>
    <t>73:40:60:041 013 2445</t>
  </si>
  <si>
    <t>Циолковского</t>
  </si>
  <si>
    <t>Постановление Главы Администрации города от  06.02.2009 №167, от 22.10.2013 № 3353, от 12.12.2013 № 3987, от 26.09.2014 № 2963</t>
  </si>
  <si>
    <t>Ордер 13571 от 18.08.1999</t>
  </si>
  <si>
    <t>МАКАРОВА НАДЕЖДА ИЛЛАРИОНОВНА</t>
  </si>
  <si>
    <t>73:23:014009:351</t>
  </si>
  <si>
    <t>73:40:60:041 013 2456</t>
  </si>
  <si>
    <t>73:23:014009:350</t>
  </si>
  <si>
    <t>73:40:60:041 013 2457</t>
  </si>
  <si>
    <t>Ордер 6039 от 12.01.1990</t>
  </si>
  <si>
    <t>СОРОКИНА СВЕТЛАНА ЕВГЕНЬЕВНА</t>
  </si>
  <si>
    <t>73:23:014009:269</t>
  </si>
  <si>
    <t>73:40:60:041 013 2465</t>
  </si>
  <si>
    <t>73:23:014006:326</t>
  </si>
  <si>
    <t>73:40:60:041 013 2466</t>
  </si>
  <si>
    <t>Постановление Главы Администрации города от  06.02.2009 №167</t>
  </si>
  <si>
    <t>договор соц найма 19 от 10.08.1999</t>
  </si>
  <si>
    <t>КАПКОВ БОРИС БОРИСОВИЧ</t>
  </si>
  <si>
    <t>73:23:014009:607</t>
  </si>
  <si>
    <t>73:40:60:041 013 2475</t>
  </si>
  <si>
    <t>Постановление Главы Администрации города от  06.02.2009 №167, от 25.06.2012 № 2221, от 17.09.2012 № 3275, от 09.11.2012 № 3936, от 10.01.2013 № 10, от 31.03.2015 №973</t>
  </si>
  <si>
    <t>Ордер 8909 от 05.11.1990</t>
  </si>
  <si>
    <t>ХОХЛОВА ТАТЬЯНА АЛЕКСАНДРОВНА</t>
  </si>
  <si>
    <t>73:23:014009:600</t>
  </si>
  <si>
    <t>73:40:60:041 013 2477</t>
  </si>
  <si>
    <t>Ордер 8968 от 19.10.1990</t>
  </si>
  <si>
    <t>ПОМЫКАЛОВ АНАТОЛИЙ ПЕТРОВИЧ</t>
  </si>
  <si>
    <t>73:23:014006:694</t>
  </si>
  <si>
    <t>73:40:60:041 013 2488</t>
  </si>
  <si>
    <t>Постановление Главы Администрации города от  06.02.2009 №167, от 05.06.2013 № 1850, от 17.09.2013 № 2960, от 11.04.2014 № 1040,от 14.08.2015 № 2764</t>
  </si>
  <si>
    <t>Ордер 10346 от 17.07.1991</t>
  </si>
  <si>
    <t>ХОХЛОВА ТАМАРА ЕФИМОВНА</t>
  </si>
  <si>
    <t>73:23:014006:695</t>
  </si>
  <si>
    <t>73:40:60:041 013 2489</t>
  </si>
  <si>
    <t>73:23:014006:705</t>
  </si>
  <si>
    <t>73:40:60:041 013 2494</t>
  </si>
  <si>
    <t>73:23:014009:718</t>
  </si>
  <si>
    <t>73:40:60:041 013 2517</t>
  </si>
  <si>
    <t>Постановление Главы Администрации города от  06.02.2009 №167, от 25.06.2012 № 2221, от 17.09.2012 № 3275</t>
  </si>
  <si>
    <t>Договор социального найма жилого помещения №416 от 30.09.2016 (постановление Администрации города от 30.09.2016 №1950)</t>
  </si>
  <si>
    <t>Малясов Александр Васильевич</t>
  </si>
  <si>
    <t>73:40:60:041 013 2540</t>
  </si>
  <si>
    <t>Чайковского</t>
  </si>
  <si>
    <t>Ордер 10713 от 20.08.1991</t>
  </si>
  <si>
    <t>НАМАКОНОВА РОЗА ВАЗЫХОВНА</t>
  </si>
  <si>
    <t>73:23:011119:63</t>
  </si>
  <si>
    <t>73:40:60:041 013 2539</t>
  </si>
  <si>
    <t>243/1000 долей жилого дома общей площадью 129,2 кв.м.</t>
  </si>
  <si>
    <t>Постановление Главы Администрации города от 18.12.2008 №4225, от 09.04.2013 № 1159. Собственность №73:23:011119:63-73/033/2019-1 от 05.08.2019</t>
  </si>
  <si>
    <t>ордер №6738 от 14.11.1989 (кв. 6)</t>
  </si>
  <si>
    <t>Лапин Сергей Николаевич</t>
  </si>
  <si>
    <t>73:40:50:000 017 725</t>
  </si>
  <si>
    <t>Чайкиной</t>
  </si>
  <si>
    <t>12Г</t>
  </si>
  <si>
    <t>Постановление Администрации города от 26.05.2010 №1711,от 25.11.2015 №3873</t>
  </si>
  <si>
    <t>Договор социального найма жилого помещения №754 от 09.09.2019</t>
  </si>
  <si>
    <t>Бадртдинова Венера Рустамовна</t>
  </si>
  <si>
    <t>73:23:013007:2137</t>
  </si>
  <si>
    <t>73:40:50:000 017 726</t>
  </si>
  <si>
    <t>225/1000 долей от общей площади 223,7 кв.м.</t>
  </si>
  <si>
    <t>Постановление Администрации города от 26.05.2010 №1711, от 22.03.2012 № 973,от 25.11.2015 №3873</t>
  </si>
  <si>
    <t>Ордер 13 от 06.04.1995</t>
  </si>
  <si>
    <t>ЦАРЕВ ПЕТР ПЕТРОВИЧ</t>
  </si>
  <si>
    <t>73:23:012923:1357</t>
  </si>
  <si>
    <t>73:40:50:000 017 727</t>
  </si>
  <si>
    <t>117/1000 долей от общей площади 243,7 кв.м.</t>
  </si>
  <si>
    <t>73:23:011319:92</t>
  </si>
  <si>
    <t>73:40:50:000 018 621</t>
  </si>
  <si>
    <t>Чапаева</t>
  </si>
  <si>
    <t>Постановление Администрации города от 15.04.2009 №1018, от 31.03.2015 №973</t>
  </si>
  <si>
    <t>73:23:011604:66</t>
  </si>
  <si>
    <t>73:40:50:7786</t>
  </si>
  <si>
    <t>Черемшанская</t>
  </si>
  <si>
    <t>73:40:50:000 017 769</t>
  </si>
  <si>
    <t>Постановление Администрации города от 25.06.2010 №2031, от 23.12.2011 №4870, от 09.11.2012 № 3936, от 26.12.2013 № 4225, от 06.06.2014 № 1715,Постановление Администрации города от 24.07.2015 №2547</t>
  </si>
  <si>
    <t>73:23:011605:302</t>
  </si>
  <si>
    <t>73:40:50:000 017 862</t>
  </si>
  <si>
    <t>Свидетельство о регистрации права от 03.07.2010 №73-73-02/100/2010-213, серия 73-АА №017836, Собственность №73-73-02/100/2010-213 от 03.07.2010</t>
  </si>
  <si>
    <t>договор соц.найма 04/25-2010/24-сн от 21.10.2010</t>
  </si>
  <si>
    <t>МАЛЫХ ТАТЬЯНА ВЛАДИМИРОВНА</t>
  </si>
  <si>
    <t>73:23:013230:158</t>
  </si>
  <si>
    <t>73:40:50:000 017 106</t>
  </si>
  <si>
    <t>Постановление Главы Администрации города от  27.01.2009 №68,от 13.05.2015 №1351</t>
  </si>
  <si>
    <t>73:23:013230:168</t>
  </si>
  <si>
    <t>73:40:50:000 017 113</t>
  </si>
  <si>
    <t>Постановление Главы Администрации города от  27.01.2009 №68, от 09.04.2013 № 1158, от 11.04.2014 № 1040</t>
  </si>
  <si>
    <t>Ордер 12797 от 31.07.1997</t>
  </si>
  <si>
    <t>АЛЯШЕВА ЗОЯ ФЕДОРОВНА</t>
  </si>
  <si>
    <t>73:23:013230:170</t>
  </si>
  <si>
    <t>73:40:50:000 017 116</t>
  </si>
  <si>
    <t>73:23:011604:1317</t>
  </si>
  <si>
    <t>73:40:50:000 005 069</t>
  </si>
  <si>
    <t>603/1000 доли от общей площади 46,39 кв.м.</t>
  </si>
  <si>
    <t>Постановление Администрации города от 18.05.2012 № 1702, от 26.02.2013 № 614, от 11.07.2013 № 2168</t>
  </si>
  <si>
    <t>73:23:013230:176</t>
  </si>
  <si>
    <t>73:40:50:000 017 109</t>
  </si>
  <si>
    <t>Постановление Главы Администрации города от  27.01.2009 №68, от 18.05.2012 № 1702, от 26.02.2013 № 614, от 11.07.2013 № 2168</t>
  </si>
  <si>
    <t>73:23:013230:179</t>
  </si>
  <si>
    <t>73:40:50:000 017 111</t>
  </si>
  <si>
    <t>Ордер 8911 от 27.11.1990</t>
  </si>
  <si>
    <t>РОМАНОВА ЛЮДМИЛА МИХАЙЛОВНА</t>
  </si>
  <si>
    <t>73:23:013230:363</t>
  </si>
  <si>
    <t>73:40:50:000 021 661</t>
  </si>
  <si>
    <t>Муниципальный контракт от 28.09.2016 №Ф.2016.270128, Собственность №73-73/002/153/2016-208/2, Постановление Администрации города от 10.03.2017 №371</t>
  </si>
  <si>
    <t>Договор социального найма жилого помещения №04 от 03.02.2017 (постановление от 12.12.2016 №2467, от 12.12.2016 №34)</t>
  </si>
  <si>
    <t>ШИМАНОВА ТАТЬЯНА НИКОЛАЕВНА</t>
  </si>
  <si>
    <t>73:23:013230:360</t>
  </si>
  <si>
    <t>73:40:50:000 021 660</t>
  </si>
  <si>
    <t>Муниципальный контракт от 28.09.2016 №Ф.2016.270128, Собственность №73-73/002-73/002/153/2016-209/2, Постановление Администрации города от 10.03.2017 №371</t>
  </si>
  <si>
    <t>Договор социального найма жилого помещения №01 от 03.02.2017 (постановление от 12.12.2016 №2467, от 12.12.2016 №34)</t>
  </si>
  <si>
    <t>ЗАХАРОВА АННА ВЛАДИМИРОВНА</t>
  </si>
  <si>
    <t>73:23:013230:293</t>
  </si>
  <si>
    <t>73:40:50:000 020 961</t>
  </si>
  <si>
    <t xml:space="preserve">Черемшанская </t>
  </si>
  <si>
    <t>Муниципальный контракт №545-ПП от 22.12.2015, Постановление Администрации города от 21.01.2016 № 135, Собственность 73-73/002-73/002/134/2016-209/2 15.03.2016, от 28.11.2016 №2359</t>
  </si>
  <si>
    <t>Договор  социального найма жилого помещения №12от 12.04.2016 (постановление Администрации города от 31.03.2016 №648)</t>
  </si>
  <si>
    <t>Скрябина Евгения Васильевна</t>
  </si>
  <si>
    <t>73:23:013230:369</t>
  </si>
  <si>
    <t>73:40:50:000 020 959</t>
  </si>
  <si>
    <t>Муниципальный контракт №545-ПП от 22.12.2015, Постановление Администрации города от 21.01.2016 № 135, Собственность 73-73/002-73/002/134/2016-211/2 15.03.2016, от 28.11.2016 №2359</t>
  </si>
  <si>
    <t>Договор  социального найма жилого помещения №17от 12.04.2016 (постановление Администрации города от 31.03.2016 №648)</t>
  </si>
  <si>
    <t>Завьялова Александра Яковлевна</t>
  </si>
  <si>
    <t>73:23:013230:367</t>
  </si>
  <si>
    <t>73:40:50:000 020 960</t>
  </si>
  <si>
    <t>Муниципальный контракт №545-ПП от 22.12.2015, Постановление Администрации города от 21.01.2016 № 135, Собственность 73-73/002-73/002/134/2016-213/2 15.03.2016, от 28.11.2016 №2359</t>
  </si>
  <si>
    <t>Договор  социального найма жилого помещения №25 от 12.04.2016 (постановление Администрации города от 31.03.2016 №648)</t>
  </si>
  <si>
    <t>Власова Татьяна Александровна</t>
  </si>
  <si>
    <t>73:23:013230:361</t>
  </si>
  <si>
    <t>Муниципальный контракт №499-ПП от 09.11.2015, Постановление Администрации города от 21.01.2016 № 135, Собственность 73-73/002-73/002/126/2016-184/2 16.03.2016, от 28.11.2016 №2359</t>
  </si>
  <si>
    <t>Договор  социального найма жилого помещения №29от 29.04.2016 (постановление Администрации города от 26.04.2016 №890)</t>
  </si>
  <si>
    <t>Березовский Василий Федорович</t>
  </si>
  <si>
    <t>73:23:013230:299</t>
  </si>
  <si>
    <t>73:40:50:000 020 958</t>
  </si>
  <si>
    <t>Постановление Администрации города от 12.01.2015 № 25. Муниципальный контракт от 28.11.2014 № 684-ПП. Свидетельство о государственной регистрации права от 24.12.2014 № 73-73-02/217/2014-827, Собственность 73-73-02/217/2014-827 24.12.2014, от 28.11.2016 №2359</t>
  </si>
  <si>
    <t>73:23:013230:208</t>
  </si>
  <si>
    <t>73:40:50:000 021 659</t>
  </si>
  <si>
    <t>Муниципальный контракт от 28.09.2016 №Ф.2016.270128, Собственность №73-73/002/153/2016-210/2, Постановление Администрации города от 10.03.2017 №371</t>
  </si>
  <si>
    <t>Договор социального найма жилого помещения №02 от 03.02.2017 (постановление от 12.12.2016 №2467, от 12.12.2016 №34)</t>
  </si>
  <si>
    <t>ВАЛИУЛИНА НИНА АЛЕКСАНДРОВНА</t>
  </si>
  <si>
    <t>73:23:013230:206</t>
  </si>
  <si>
    <t>73:40:50:000 021 658</t>
  </si>
  <si>
    <t>Муниципальный контракт от 28.09.2016 №Ф.2016.270128, Собственность №73-73/002-73/002/153/2016-211/2, Постановление Администрации города от 10.03.2017 №371</t>
  </si>
  <si>
    <t>Договор социального найма жилого помещения №03 от 03.02.2017 (постановление от 12.12.2016 №2467, от 12.12.2016 №34)</t>
  </si>
  <si>
    <t>АНТОШКИН ВЯЧЕСЛАВ ВАСИЛЬЕВИЧ</t>
  </si>
  <si>
    <t>73:23:013230:209</t>
  </si>
  <si>
    <t>73:40:50:000 021 657</t>
  </si>
  <si>
    <t>Муниципальный контракт от 02.12.2016 №Ф.2016.359806, Собственность №73-73/002/155/2016-812/2 от 28.12.2016, Постановление Администрации города от 10.03.2017 №371</t>
  </si>
  <si>
    <t>73:23:011604:399</t>
  </si>
  <si>
    <t>73:40:50:000 017 080</t>
  </si>
  <si>
    <t>Постановление Главы Администрации города от  27.01.2009 №68. Постановление Администрации города от 02.08.2011 №2887, от 23.12.2011 №4870</t>
  </si>
  <si>
    <t>Договор социального найма жилого помещения от 07.02.2018 №648 (постановление от 07.02.2018 №238)</t>
  </si>
  <si>
    <t>Джабарова Гульсина Шариповна</t>
  </si>
  <si>
    <t>73:40:50:000 017 119</t>
  </si>
  <si>
    <t>Постановление Главы Администрации города от  27.01.2009 №68, от 24.09.2013 № 3101, от 12.12.2013 № 3987,от 25.11.2015 №3873</t>
  </si>
  <si>
    <t>Ордер 18735 от 14.04.1986</t>
  </si>
  <si>
    <t>ТИМАКОВА ЛЮБОВЬ МИХАЙЛОВНА</t>
  </si>
  <si>
    <t>73:40:50:000 017 127</t>
  </si>
  <si>
    <t>Постановление Администрации города от  27.01.2009 №68, от 02.08.2011 №2887, от 22.03.2012 № 973, от 10.01.2013 № 10, от 17.09.2013 № 2960,от 25.11.2015 №3873</t>
  </si>
  <si>
    <t>договор найма 09 от 26.07.2013</t>
  </si>
  <si>
    <t>ШЕЛЕПОВА ЕЛЕНА АЛЕКСАНДРОВНА</t>
  </si>
  <si>
    <t>73:40:50:000 017 138</t>
  </si>
  <si>
    <t>73:40:50:000 017 129</t>
  </si>
  <si>
    <t>Договор социального найма жилого помещения №296 от 17.09.2015 (постановление Администрации города от 17.09.2015 №3144)</t>
  </si>
  <si>
    <t>Агафонова Елена Викторовна</t>
  </si>
  <si>
    <t>73:23:011604:2106</t>
  </si>
  <si>
    <t>73:40:50:000 017 161</t>
  </si>
  <si>
    <t>Постановление Главы Администрации города от  27.01.2009 №68, от 17.10.2011 №3989, от 31.08.2012 № 3122, от 09.11.2012 № 3936, от 17.09.2013 № 2960, от 12.12.2013 № 3987, от 26.12.2013 № 4225, от 06.06.2014 № 1715</t>
  </si>
  <si>
    <t>Ордер 13428 от 24.02.1999</t>
  </si>
  <si>
    <t>ЗАТАГИН АЛЕКСАНДР ВЛАДИМИРОВИЧ</t>
  </si>
  <si>
    <t>73:23:011604:2118</t>
  </si>
  <si>
    <t>73:40:50:000 017 162</t>
  </si>
  <si>
    <t>Ордер 1370 от 30.09.1987</t>
  </si>
  <si>
    <t>САДОВНИКОВ ЕВГЕНИЙ ЮРЬЕВИЧ</t>
  </si>
  <si>
    <t>73:23:011604:2045</t>
  </si>
  <si>
    <t>73:40:50:000 017 166</t>
  </si>
  <si>
    <t>Ордер 1379 от 30.09.1987</t>
  </si>
  <si>
    <t>АНИСИМОВА СВЕТЛАНА ВЛАДИМИРОВНА</t>
  </si>
  <si>
    <t>73:23:011604:2154</t>
  </si>
  <si>
    <t>73:40:50:000 018 273</t>
  </si>
  <si>
    <t>Постановление Администрации города от 25.08.2010 №2809, от 11.04.2014 № 1040</t>
  </si>
  <si>
    <t>Ордер 1319 от 29.09.1987</t>
  </si>
  <si>
    <t>ЗАЙФЕРТ ПЕТР ЛЕОНТЬЕВИЧ</t>
  </si>
  <si>
    <t>73:23:011604:2259</t>
  </si>
  <si>
    <t>73:40:60:041 013 2555</t>
  </si>
  <si>
    <t>Постановление  Администрации города от  01.04.2009 №880, от 09.12.2013 № 3897, от 11.04.2014 № 1040, от 26.09.2014 № 2963, от 15.12.2014 № 3968, от 31.03.2015 №973</t>
  </si>
  <si>
    <t>Ордер 1142 от 01.10.1987</t>
  </si>
  <si>
    <t>НОВОСЕЛКИНА НАДЕЖДА НИКОЛАЕВНА</t>
  </si>
  <si>
    <t>73:23:011604:2523</t>
  </si>
  <si>
    <t>73:40:60:041 013 2565</t>
  </si>
  <si>
    <t>Постановление Главы Администрации города от  01.04.2009 №880. Постановление Администрации города от 17.10.2011 №3989, от 26.12.2013 № 4225, от 11.04.2014 № 1040, от 15.12.2014 № 3968</t>
  </si>
  <si>
    <t>Договор социального найма жилого помещения №632 от 15.11.2017 (постановление Администрации города от 15.11.2017 № 2157)</t>
  </si>
  <si>
    <t>Елизаров Александр Алексеевич</t>
  </si>
  <si>
    <t>73:23:012918:165</t>
  </si>
  <si>
    <t>73:40:50:000 017 025</t>
  </si>
  <si>
    <t>Чехова</t>
  </si>
  <si>
    <t>Постановление Главы Администрации города от 23.12.2008 №4256, от 14.11.2012 № 3973,от 25.11.2015 №3873</t>
  </si>
  <si>
    <t>Ордер 16602 от 17.01.1985</t>
  </si>
  <si>
    <t>СУТЯГИНА ТАТЬЯНА ПЕТРОВНА</t>
  </si>
  <si>
    <t>73:23:012918:167</t>
  </si>
  <si>
    <t>73:40:50:000 017 026</t>
  </si>
  <si>
    <t>73:40:50:000 017 024</t>
  </si>
  <si>
    <t>73:23:012918:174</t>
  </si>
  <si>
    <t>73:40:50:000 017 029</t>
  </si>
  <si>
    <t>Ордер 5217 от 28.03.1989</t>
  </si>
  <si>
    <t>АФАНАСЬЕВА МАРИНА ВЛАДИМИРОВНА</t>
  </si>
  <si>
    <t>*Вносится на основании технической документации, либо на основании независимой оценки. Техническая документация в Комитете отсутствует.</t>
  </si>
  <si>
    <t>Приложение 1.2.1</t>
  </si>
  <si>
    <t>Раздел "Недвижимого имущество"</t>
  </si>
  <si>
    <t>"Нежилой фонд"</t>
  </si>
  <si>
    <t>Год постройки</t>
  </si>
  <si>
    <t>Общая площадь, кв.м.</t>
  </si>
  <si>
    <t>Площадь в обременении, кв.м</t>
  </si>
  <si>
    <t>Срок действия</t>
  </si>
  <si>
    <t>Муниципальное бюджетное учреждение культуры "Централизованная библиотечная система г.Димитровграда"</t>
  </si>
  <si>
    <t xml:space="preserve">Нежилое здание </t>
  </si>
  <si>
    <t>73:23:012917:847</t>
  </si>
  <si>
    <t>73:40:50:000 011 590</t>
  </si>
  <si>
    <t>Постановление Администрации города от 11.12.2009 № 3732. Постановление  Администрации города от 01.11.2010 №3790. Договор о пользовании муниципальным имуществом на праве оперативного управления от 30.03.2011 №03-11/ОУ. Свидетельство о государственной регистрации права муниципальной собственности от 17.02.2011 № 73-73-02/030/2011-005. Свидетельство о государственной регистрации права оперативного управления от 11.05.2011 № 73-73-02/055/2011-411</t>
  </si>
  <si>
    <t>Муниципальное казенное учреждение «Димитровградская стража»</t>
  </si>
  <si>
    <t>15А</t>
  </si>
  <si>
    <t>Здание опорного пункта охраны общественного порядка</t>
  </si>
  <si>
    <t>73-73-02/111/2012-172</t>
  </si>
  <si>
    <t>73:70:50:020 011 591</t>
  </si>
  <si>
    <t>Постановление  Администрации города от 12.02.2010 №401. Постановление Администрации города от 07.04.2010 №1051. Постановление Администрации города от 27.06.2012 № 2275. Свидетельство о государственной регистрации права муниципальной собственности от 19.07.2012 № 73-73-02/111/2012-172. Свидетельство о государственной регистрации права оперативного управления от 06.10.2012 №73-73-02/161/20125-049</t>
  </si>
  <si>
    <t>Решение Городской Думы города Димитровграда Ульяновской области от 26.12.2018 № 10/85</t>
  </si>
  <si>
    <t>Межмуниципальный отдел Министерства внутренних дел Российской Федерации "Димитровградский"</t>
  </si>
  <si>
    <t>39</t>
  </si>
  <si>
    <t>Административное здание (Литер Д, Д1)</t>
  </si>
  <si>
    <t>73 23 010000 0000 0043060004</t>
  </si>
  <si>
    <t>73:40:50:000 015 742</t>
  </si>
  <si>
    <t>189,2</t>
  </si>
  <si>
    <t>Постановление Администрации города от 29.10.2009 №3203. Постановление Администрации города от 02.04.2010 №1019. Приказ КУИГ от 08.04.2010 №103. Свидетельство о государственной регистрации права муниципальной собственности города от 26.04.2010 №73-73-02/066/2010-273. Свидетельство о государственной регистрации права оперативного управления от 06.12.2010 №73-73-02/187/2010-325</t>
  </si>
  <si>
    <t>Договор безвозмездного пользования муниципальным имуществом от 15.11.2011 № 04-11/БП</t>
  </si>
  <si>
    <t>Станичное казачье общество</t>
  </si>
  <si>
    <t>Муниципальное бюджетное учреждение культуры «Димитровградский драматический театр имени А.Н.Островского»</t>
  </si>
  <si>
    <t>74</t>
  </si>
  <si>
    <t>Здание драматического театра имени А.Н.Островского (Лит.А)</t>
  </si>
  <si>
    <t>73:23:013206:32</t>
  </si>
  <si>
    <t>73:40:50:000 000 416</t>
  </si>
  <si>
    <t>1856,4</t>
  </si>
  <si>
    <t>Свидетельство о государственной регистрации права муниципальной собственности города от 10.06.2014 № 73-73-02/207/2014-357. Постановление Администрации города от 10.06.2014 № 3755. Договор о пользовании муниципальным имуществом на праве оперативного управления от 12.01.2015 № 06-15/ОУ. Свидетельство о государственной регистрации права оперативного управления от 17.02.2015 № 73-73/002-73/002/052/2015-517/1</t>
  </si>
  <si>
    <t>Договор б/н от 14.10.2019</t>
  </si>
  <si>
    <t>14.10.2019</t>
  </si>
  <si>
    <t>03.05.2020</t>
  </si>
  <si>
    <t>ИП Кафиятуллов Р.</t>
  </si>
  <si>
    <t>13,48</t>
  </si>
  <si>
    <t>Пристрой (Лит.А1)</t>
  </si>
  <si>
    <t>73:40:50:000 020 895</t>
  </si>
  <si>
    <t>38,0</t>
  </si>
  <si>
    <t>Пристрой (Лит.А2)</t>
  </si>
  <si>
    <t>73:40:50:000 020 896</t>
  </si>
  <si>
    <t>33,2</t>
  </si>
  <si>
    <t>Пристрой (Лит.А3)</t>
  </si>
  <si>
    <t>73:40:50:000 020 897</t>
  </si>
  <si>
    <t>286,6</t>
  </si>
  <si>
    <t>Навес (Лит.Г)</t>
  </si>
  <si>
    <t>73:40:50:000 020 898</t>
  </si>
  <si>
    <t>19,26</t>
  </si>
  <si>
    <t>493/1000 долей, что составляет 88,20 кв.м, гаража общей площадью 178,80 кв.м</t>
  </si>
  <si>
    <t>73 23 013206 31</t>
  </si>
  <si>
    <t>1987</t>
  </si>
  <si>
    <t>73:40:50:000 019 183</t>
  </si>
  <si>
    <t>Постановление Администрации города от 11.12.2014 № 3916. Свидетельство о государственной регистрации права муниципальной собственности города от 18.06.2014 № 73-73-02/208/2014-343. Договор о пользовании муниципальным имуществом на праве оперативного управления от 12.01.2015 № 05-15/ОУ. Свидетельство о государственной регистрации права оперативного управления от 16.02.2015 № 73-73/002-73/002/066/2015-282/1</t>
  </si>
  <si>
    <t>Муниципальное автономное учреждение культуры Центр культуры и досуга "Восход"</t>
  </si>
  <si>
    <t>507/1000 долей, что составляет 90,60 кв.м, гаража общей площадью 178,80 кв.м</t>
  </si>
  <si>
    <t>73:40:50:000 019 184</t>
  </si>
  <si>
    <t>Постановление Администрации города от 11.12.2014 № 3917. Свидетельство о государственной регистрации права муниципальной собственности города от 18.06.2014 № 73-73-02/208/2014-343. Договор о пользовании муниципальным имуществом на праве оперативного управления от 12.01.2015 № 04-15/ОУ. Свидетельство о государственной регистрации права оперативного управления от 15.04.2015 № 73-73/002-73/002/088/2015-160/1</t>
  </si>
  <si>
    <t>Муниципальное казенное учреждение «Служба материально-технического обеспечения Администрации города»</t>
  </si>
  <si>
    <t>80</t>
  </si>
  <si>
    <t>Нежилые помещения</t>
  </si>
  <si>
    <t>73:23:011428:30</t>
  </si>
  <si>
    <t>1,2</t>
  </si>
  <si>
    <t>73:40:50:3944</t>
  </si>
  <si>
    <t>Свидетельство о государственной регистрации права муниципальной собственности от 23.06.2004 № 73-01/01-13/2004-176. Постановление Администарции города от 01.02.2018 № 205. Оперативное управление, № 73:23:011428:30-73/002/2018-1 от 16.02.2018</t>
  </si>
  <si>
    <t>Решение Городской Думы города Димитровграда Ульяновской области от 27.06.2018 № 86/1045</t>
  </si>
  <si>
    <t>Администрация города Димитровграда Ульяновской области</t>
  </si>
  <si>
    <t>374,44</t>
  </si>
  <si>
    <t>Муниципальное бюджетное образовательное учреждение дополнительного образования "Детская художественная школа"</t>
  </si>
  <si>
    <t>83</t>
  </si>
  <si>
    <t>Помещения художественной школы</t>
  </si>
  <si>
    <t>73:23:013207:78</t>
  </si>
  <si>
    <t>73:40:50:000 000 748</t>
  </si>
  <si>
    <t>Свидетельство о государственной регистрации права муниципальной собственности от 06.03.2007 №73-73-02/007/2007-248. Постановление Администрации города от 17.08.2012 № 2962. Договор о пользовании муниципальным имуществом на праве оперативного управления от 17.08.2012 № 29-12/ОУ. Свидетельство о государственной регистрации права оперативного управления от 05.09.2012 № 73-73-02/144/2012-018. Дополнительное соглашение к договору о пользовании муниципальным имуществом на праве оперативного управления от 17.08.2013</t>
  </si>
  <si>
    <t>81</t>
  </si>
  <si>
    <t>73:23:013207:82</t>
  </si>
  <si>
    <t>73:40:50:000 010 516</t>
  </si>
  <si>
    <t>Свидетельство о государственной регистрации права муниципальной собственности от 06.03.2007 №73-73-02/007/2007-249. Постановление Администрации города от 17.08.2012 № 2962. Договор о пользовании муниципальным имуществом на праве оперативного управления от 17.08.2012 № 29-12/ОУ. Свидетельство о государственной регистрации права оперативного управления от 05.09.2012 № 73-73-02/144/2012-017. Дополнительное соглашение к договору о пользовании муниципальным имуществом на праве оперативного управления от 17.08.2013</t>
  </si>
  <si>
    <t>Муниципальное казенное учреждение "Комитет по делам молодежи" города Димитровграда</t>
  </si>
  <si>
    <t>79</t>
  </si>
  <si>
    <t>Нежилое здание</t>
  </si>
  <si>
    <t>73:23:010706:147</t>
  </si>
  <si>
    <t>73:40:50:000 011 480</t>
  </si>
  <si>
    <t>Свидетельство о государственной регистрации права муниципальной собственности от 05.02.2015 № 73-73/002-73/002/052/2015-371/1. Постановление Администрации города от 03.11.2015 № 3628.Оперативное управление от 02.10.2019 № 73:23:010706:147-73/033/2019-1</t>
  </si>
  <si>
    <t>Решение Городской Думы города Димитровграда Ульяновской области от 31.05.2017 № 64/766</t>
  </si>
  <si>
    <t>Димитровградское местное отделение Ульяновского решионального отделения Всероссийского общественного движения ветеранов локальных войн  и военных конфликтов "Боевое братство"</t>
  </si>
  <si>
    <t>66,43</t>
  </si>
  <si>
    <t>Общественная организация "Союз ветеранов войны в Авганистане" г.Димитровграда</t>
  </si>
  <si>
    <t>73:23:010706:146</t>
  </si>
  <si>
    <t>73:40:50:000 008 608</t>
  </si>
  <si>
    <t>Свидетельство о государственной регистрации права муниципальной собственности от 05.02.2015 № 73-73/002-73/002/052/2015-370/1. Постановление Администрации города от 03.11.2015 № 3628. Оперативное управление от 02.10.2019 № 73:23:010706:146-73/033/2019-1</t>
  </si>
  <si>
    <t>Общероссийской общественное движение по увековечению памяти погибших при защите  Отечества "Поисковое движение России"</t>
  </si>
  <si>
    <t>178,19</t>
  </si>
  <si>
    <t>Муниципальное бюджетное образовательное учреждение "Средняя школа № 10 города Димитровграда Ульяновской области"</t>
  </si>
  <si>
    <t>146а</t>
  </si>
  <si>
    <t>Здание МОУ средней общеобразовательной школы №10</t>
  </si>
  <si>
    <t>73 23 010611 40 0017240001</t>
  </si>
  <si>
    <t>73:40:50:000 000 832</t>
  </si>
  <si>
    <t>Постановление Главы города от 09.10.2008 №3310. Свидетельство о государственной регистрации права муниципальной собственности от 28.10.2008 №73-73-02/018/2008-409. Свидетельство о государственной регистрации права оперативного управления от 24.12.2008 №73-73-02/018/2008-489. Договор о пользовании муниципальным имуществом на праве оперативного управления от 20.10.2008 №37-08/ОУ</t>
  </si>
  <si>
    <t>Ограждение (Лит.I)</t>
  </si>
  <si>
    <t>73:40:50:000 000 833</t>
  </si>
  <si>
    <t>Муниципальное бюджетное дошкольное образовательное учреждение "Детский сад № 15 «Золотой ключик» города Димитровграда Ульяновской области"</t>
  </si>
  <si>
    <t>Здание МДОУ детского сада общеразвивающего вида №15 "Золотой ключик" (Лит.А)</t>
  </si>
  <si>
    <t>73 23 010000 0000 0016920000</t>
  </si>
  <si>
    <t>73:40:50:000 000 860</t>
  </si>
  <si>
    <t>Постановление Администрации города от 21.04.2008 №1168. Свидетельство о государственной регистрации права муниципальной собственности от 28.04.2008 №73-73-02/018/2008-157. Свидетельство о государственной регистрации права оперативного управления от 73-73-02/018/2008-158. Договор о пользовании муниципальным имуществом на праве оперативного управления от 23.04.2008 №16-08/ОУ</t>
  </si>
  <si>
    <t>Договор безвозмездного пользования</t>
  </si>
  <si>
    <t>ООО "Мордовская кейтеринговая компания"</t>
  </si>
  <si>
    <t>Здание склада (Лит.Б)</t>
  </si>
  <si>
    <t>73:40:50:000 001 865</t>
  </si>
  <si>
    <t>Теневой навес №1</t>
  </si>
  <si>
    <t>73:40:50:000 021 796</t>
  </si>
  <si>
    <t>Постановление Администрации города от 06.06.2017 №990</t>
  </si>
  <si>
    <t>Теневой навес №2</t>
  </si>
  <si>
    <t>73:40:50:000 021 797</t>
  </si>
  <si>
    <t xml:space="preserve">Ворота № 1, ворота № 2, калитка № 1, забор </t>
  </si>
  <si>
    <t>73:40:50:000 021 798</t>
  </si>
  <si>
    <t>Муниципальное бюджетное дошкольное образовательное учреждение "Детский сад № 42 «Малышок» города Димитровграда Ульяновской области"</t>
  </si>
  <si>
    <t>101</t>
  </si>
  <si>
    <t xml:space="preserve">Здание МДОУ - детского сада комбинированного вида №42 "Малышок" </t>
  </si>
  <si>
    <t>73 23 01 14 19 14 001698 0000</t>
  </si>
  <si>
    <t>73:40:50:000 000 869</t>
  </si>
  <si>
    <t xml:space="preserve">Постановление Главы Администрации от 18.10.1995 №559. Свидетельство о государственной регистрации права муниципальной собственности от 29.04.2008 №73-73-02/018/2008-154. Свидетельство о государственной регистрации права оперативного управления от 29.04.2008 №73-73-02/018/2008-155. Договор  о пользовании муниципальным имуществом на праве оперативного управления от 23.04.2008 №15-08/ОУ </t>
  </si>
  <si>
    <t>Беседка (Г)</t>
  </si>
  <si>
    <t>73:40:50:000 040 600</t>
  </si>
  <si>
    <t>Беседка (Г1)</t>
  </si>
  <si>
    <t>73:40:50:000 040 601</t>
  </si>
  <si>
    <t>Беседка (Г2)</t>
  </si>
  <si>
    <t>73:40:50:000 040 602</t>
  </si>
  <si>
    <t>Беседка (Г3)</t>
  </si>
  <si>
    <t>73:40:50:000 040 603</t>
  </si>
  <si>
    <t>Беседка (Г4)</t>
  </si>
  <si>
    <t>73:40:50:000 040 604</t>
  </si>
  <si>
    <t>Веранда (а5)</t>
  </si>
  <si>
    <t>73:40:50:000 040 605</t>
  </si>
  <si>
    <t>Веранда (а6)</t>
  </si>
  <si>
    <t>73:40:50:000 040 606</t>
  </si>
  <si>
    <t>Ворота (I)</t>
  </si>
  <si>
    <t>73:40:50:000 040 607</t>
  </si>
  <si>
    <t>Ворота (III)</t>
  </si>
  <si>
    <t>73:40:50:000 040 608</t>
  </si>
  <si>
    <t>Ограждение (II)</t>
  </si>
  <si>
    <t>73:40:50:000 040 609</t>
  </si>
  <si>
    <t>Открытая площадка (а)</t>
  </si>
  <si>
    <t>73:40:50:000 040 610</t>
  </si>
  <si>
    <t>Открытая площадка (а1)</t>
  </si>
  <si>
    <t>73:40:50:000 040 611</t>
  </si>
  <si>
    <t xml:space="preserve">Прачечная </t>
  </si>
  <si>
    <t>73:40:50:000 040 612</t>
  </si>
  <si>
    <t>Пристрой (А1)</t>
  </si>
  <si>
    <t>73:40:50:000 040 613</t>
  </si>
  <si>
    <t>Служебное строение (Г5)</t>
  </si>
  <si>
    <t>73:40:50:000 040 614</t>
  </si>
  <si>
    <t>Холодная пристройка (а2)</t>
  </si>
  <si>
    <t>73:40:50:000 040 615</t>
  </si>
  <si>
    <t>23куб.м</t>
  </si>
  <si>
    <t>Холодная пристройка (а3)</t>
  </si>
  <si>
    <t>73:40:50:000 040 616</t>
  </si>
  <si>
    <t>27куб.м</t>
  </si>
  <si>
    <t>Холодная пристройка (а4)</t>
  </si>
  <si>
    <t>73:40:50:000 040 617</t>
  </si>
  <si>
    <t>Холодная пристройка (б1)</t>
  </si>
  <si>
    <t>73:40:50:000 040 618</t>
  </si>
  <si>
    <t>Холодная пристройка (б2)</t>
  </si>
  <si>
    <t>73:40:50:000 040 619</t>
  </si>
  <si>
    <t>102</t>
  </si>
  <si>
    <t>73:23:013207:34</t>
  </si>
  <si>
    <t>73:40:50:000 018 705</t>
  </si>
  <si>
    <t>Свидетельство о государственной регистрации права муниципальной собственности от 23.01.2008 №73-73-02/018/2008-013. Постановление Администрации города от 21.11.2018 №2565. Оперативное управление от 19.12.2018 № 73:23:013207:34-73/033/2018-13</t>
  </si>
  <si>
    <t>Насосная станция №1</t>
  </si>
  <si>
    <t>73:23:014009:909</t>
  </si>
  <si>
    <t>1976</t>
  </si>
  <si>
    <t>73:40:50:000 000 007</t>
  </si>
  <si>
    <t>Постановление Администрации города от 07.06.2012 №2012. Свидетельство о государственной регистрации права муниципальной собственности от 29.12.2014 № 73-73-02/218/2014-497. Постановление Администрации города от 08.04.2015 № 1039. Договор  о пользовании муниципальным имуществом на праве оперативного управления от 14.04.2015 № 10-15/ОУ. Свидетельство о государственной регистрации права оперативного управления от 21.12.2015 №73-73/002-73/002/142/2015-53/1</t>
  </si>
  <si>
    <t>22</t>
  </si>
  <si>
    <t>Помещения гаража</t>
  </si>
  <si>
    <t>73:23:014004:253</t>
  </si>
  <si>
    <t>1981</t>
  </si>
  <si>
    <t>73:40:50:000 010 069</t>
  </si>
  <si>
    <t>Постановление Администрации города от 15.05.2019 № 1316. Собственность №73:23:014004:253-73/033/2019-1 от 03.06.219. Оперативное управление № 73:23:014004:253-73/033/2019-2 от 26.07.2019</t>
  </si>
  <si>
    <t>Здание</t>
  </si>
  <si>
    <t>73:23:014009:910</t>
  </si>
  <si>
    <t>73:40:50:000 021 158</t>
  </si>
  <si>
    <t>Постановление Администрации города от 07.06.2012 №2012. Свидетельство о государственной регистрации права муниципальной собственности от 29.12.2014 № 73-73-02/218/2014-498. Постановление Администрации города от 08.04.2015 № 1039. Договор  о пользовании муниципальным имуществом на праве оперативного управления от 14.04.2015 № 10-15/ОУ. Свидетельство о государственной регистрации права оперативного управления от 21.12.2015 №73-73/002-73/002/142/2015-54/1</t>
  </si>
  <si>
    <t>Муниципальное бюджетное дошкольное образовательное учреждение "Центр развития ребёнка - детский сад № 57 «Ладушка" города Димитровграда Ульяновской области</t>
  </si>
  <si>
    <t>Здание МДОУ центра развития ребёнка детского сада №57 "Ладушка"</t>
  </si>
  <si>
    <t>73 23 013134 21 0080860000</t>
  </si>
  <si>
    <t>73:40:50:000 000 880</t>
  </si>
  <si>
    <t>Постановление Главы города от 17.03.2008 №641. Свидетельство о государственной регистрации права муниципальной собственности от 17.12.2001 №73-01/01-66/2001-111. Свидетельство о государственной регистрации права оперативного права от 18.05.2011 №73-73-02/018/2008-064. Договор о пользовании муниципальным имуществом на праве оперативного управления от 19.03.2008 № 08-08/ОУ. Постановление Администрации города от 15.02.2011 №497. Дополнительное соглашение к договору о пользовании муниципальным имуществом на праве оперативного управления от 19.03.2008 №08-08/ОУ от 06.04.2011</t>
  </si>
  <si>
    <t>Ворота (литер I)</t>
  </si>
  <si>
    <t>73:40:50:000 000 882</t>
  </si>
  <si>
    <t>Постановление Главы города от 17.03.2008 №641. Приказ КУИГ от 18.03.2008 №39. Свидетельство о государственной регистрации права муниципальной собственности от 17.12.2001 №73-01/01-66/2001-111. Свидетельство о государственной регистрации права оперативного права от 18.05.2011 №73-73-02/018/2008-064. Договор о пользовании муниципальным имуществом на праве оперативного управления от 19.03.2008 № 08-08/ОУ. Постановление Администрации города от 15.02.2011 №497. Дополнительное соглашение к договору о пользовании муниципальным имуществом на праве оперативного управления от 19.03.2008 №08-08/ОУ от 06.04.2011</t>
  </si>
  <si>
    <t>Ворота (литер II)</t>
  </si>
  <si>
    <t>73:40:50:000 000 883</t>
  </si>
  <si>
    <t>Ворота (литер III)</t>
  </si>
  <si>
    <t>73:40:50:000 000 884</t>
  </si>
  <si>
    <t>Ограждение (Литер IV)</t>
  </si>
  <si>
    <t>73:40:50:000 000 885</t>
  </si>
  <si>
    <t>Веранда (литер Г)</t>
  </si>
  <si>
    <t>73:40:50:000 000 886</t>
  </si>
  <si>
    <t>Веранда (литер Г1)</t>
  </si>
  <si>
    <t>73:40:50:000 000 887</t>
  </si>
  <si>
    <t>Веранда (литер Г2)</t>
  </si>
  <si>
    <t>73:40:50:000 000 888</t>
  </si>
  <si>
    <t>Веранда (литер Г3)</t>
  </si>
  <si>
    <t>73:40:50:000 000 889</t>
  </si>
  <si>
    <t>Веранда (литер Г4)</t>
  </si>
  <si>
    <t>73:40:50:000 000 890</t>
  </si>
  <si>
    <t>Веранда (литер Г5)</t>
  </si>
  <si>
    <t>73:40:50:000 000 891</t>
  </si>
  <si>
    <t>Веранда (литер Г6)</t>
  </si>
  <si>
    <t>73:40:50:000 000 892</t>
  </si>
  <si>
    <t>Веранда (литер Г7)</t>
  </si>
  <si>
    <t>73:40:50:000 000 893</t>
  </si>
  <si>
    <t>Веранда (литер Г8)</t>
  </si>
  <si>
    <t>73:40:50:000 000 894</t>
  </si>
  <si>
    <t>Веранда (литерГ9)</t>
  </si>
  <si>
    <t>73:40:50:000 000 895</t>
  </si>
  <si>
    <t>Веранда (литер Г10)</t>
  </si>
  <si>
    <t>73:40:50:000 000 896</t>
  </si>
  <si>
    <t>Веранда (литер 11)</t>
  </si>
  <si>
    <t>73:40:50:000 000 897</t>
  </si>
  <si>
    <t>Здание склада (литер Б)</t>
  </si>
  <si>
    <t>73:40:50:000 000 898</t>
  </si>
  <si>
    <t>Муниципальное бюджетное учреждение спортивная школа "Димитровград"</t>
  </si>
  <si>
    <t>73 23 014002 2023</t>
  </si>
  <si>
    <t>73:40:50:000 007 788</t>
  </si>
  <si>
    <t>Свидетельство о государственной регистрации права муниципальной собственности от 19.06.2012 №73-73-02/080/2012-343. Постановление Администрации города от 26.08.2016 № 1712. Постановление Администрации города от 28.10.2016 № 2130</t>
  </si>
  <si>
    <t>73:40:50:000 007 789</t>
  </si>
  <si>
    <t>Свидетельство о государственной регистрации права муниципальной собственности от 19.06.2012 №73-73-02/080/2012-343. Постановление Администрации города от 19.07.2013 №2289 Постановление Администрации города от 22.08.2013 №2654. Свидетельство о государственной регистрации права оперативного управления от 16.11.2015 №73-73/002-73/002/118/2015-460/1. Постановление Администрации города от 12.05.2016 № 981</t>
  </si>
  <si>
    <t>55</t>
  </si>
  <si>
    <t>73:23:013020:1496</t>
  </si>
  <si>
    <t>73:40:50:000 020 019</t>
  </si>
  <si>
    <t>Свидетельство о государственной регистрации права муниципальной собственности от 01.03.2007 №73-73/02/007/2007-235. Постановление Администрации города от 17.08.2012 № 2962. Договор о пользовании муниципальным имуществом на праве оперативного управления от 18.06.2012 № 24-12/ОУ. Свидетельство о государственной регистрации права оперативного управления от 28.06.2012 № 73-73-02/109/2012-069</t>
  </si>
  <si>
    <t>Муниципальное бюджетное дошкольное образовательное учреждение "Центр развития ребенка - детский сад № 8 «Рябинушка»  города Димитровграда Ульяновской области</t>
  </si>
  <si>
    <t>44А</t>
  </si>
  <si>
    <t>Здания МДОУ центр развития ребёнка-детский сад №8 "Рябинушка"</t>
  </si>
  <si>
    <t>73 23 014002 25 0091390000</t>
  </si>
  <si>
    <t>73:40:50:000 000 856</t>
  </si>
  <si>
    <t xml:space="preserve">Постановление Главы города от 06.03.2008 №577. Свидетельство о государственной регистрации права муниципальной собственности от 15.12.2008 №73-01/01-66/2001-112. Свидетельство о государственной регистрации права оперативного управления от 15.12.2008 №73-73-02/018/2008-044. Договор о пользовании муниципальным имуществом на праве оперативного управления № 02-08/ОУ от 06.03.2008 </t>
  </si>
  <si>
    <t>Договор безвозмездного пользования от 29.01.2020</t>
  </si>
  <si>
    <t>Мордовская кейтеринговая компания</t>
  </si>
  <si>
    <t>73:40:50:000 000 857</t>
  </si>
  <si>
    <t>73:40:50:000 000 858</t>
  </si>
  <si>
    <t>73:40:50:000 000 859</t>
  </si>
  <si>
    <t>73:40:50:000 000 861</t>
  </si>
  <si>
    <t>73:40:50:000 000 862</t>
  </si>
  <si>
    <t>73:40:50:000 000 863</t>
  </si>
  <si>
    <t>73:40:50:000 000 864</t>
  </si>
  <si>
    <t>Ворота литер 2</t>
  </si>
  <si>
    <t>73:40:50:000 000 865</t>
  </si>
  <si>
    <t>Вход в подвал (литер а)</t>
  </si>
  <si>
    <t>73:40:50:000 000 866</t>
  </si>
  <si>
    <t>Ограждение</t>
  </si>
  <si>
    <t>73:40:50:000 000 867</t>
  </si>
  <si>
    <t xml:space="preserve">Склад </t>
  </si>
  <si>
    <t>73:40:50:000 000 868</t>
  </si>
  <si>
    <t>Муниципальное бюджетное дошкольное образовательное учреждение "Детский сад № 53 «Яблонька» города Димитровграда Ульяновской области"</t>
  </si>
  <si>
    <t>Здание МДОУ детский сад комбинированного вида №53 "Яблонька"</t>
  </si>
  <si>
    <t>73 23 011604 26 0078700001</t>
  </si>
  <si>
    <t>73:40:50:000 000 875</t>
  </si>
  <si>
    <t>Распоряжение Главы Администрации города от 15.04.1996 № 254-р. Постановление Главы Администрации города от 01.07.2009 №1805. Приказ КУИГ от 02.07.2009 №107. Свидетельство о государственной регистрации права муниципальной собственности от 16.07.2009 №73-73-02/085/2009-341. Свидетельство о государственной регистрации права оперативного управления от 10.11.2011 №73-73-02/066/2010-275. Договор о пользовании муниципальным имуществом на праве оперативного управления от 02.07.2009 №23-09/ОУ. Постановление Администрации города от 03.10.2011 №3794</t>
  </si>
  <si>
    <t>Веранда ( Л Г2)</t>
  </si>
  <si>
    <t>73:40:50:000 000 876</t>
  </si>
  <si>
    <t>Веранда ( ЛГ1)</t>
  </si>
  <si>
    <t>73:40:50:000 000 877</t>
  </si>
  <si>
    <t>Веранда ( ЛГ10)</t>
  </si>
  <si>
    <t>73:40:50:000 000 878</t>
  </si>
  <si>
    <t>Веранда ( ЛГ4)</t>
  </si>
  <si>
    <t>73:40:50:000 000 879</t>
  </si>
  <si>
    <t>Веранда ( ЛГ6)</t>
  </si>
  <si>
    <t>Веранда ( ЛГ7)</t>
  </si>
  <si>
    <t>73:40:50:000 000 881</t>
  </si>
  <si>
    <t>Веранда ( ЛГ8)</t>
  </si>
  <si>
    <t>Веранда (ЛГ)</t>
  </si>
  <si>
    <t>Веранда (ЛГ3)</t>
  </si>
  <si>
    <t>Веранда (ЛГ5)</t>
  </si>
  <si>
    <t>Веранда (ЛГ9)</t>
  </si>
  <si>
    <t>Ограждение ( Л1)</t>
  </si>
  <si>
    <t>Муниципальное казенное учреждение Спортивная школа "Нейтрон"</t>
  </si>
  <si>
    <t>61</t>
  </si>
  <si>
    <t>73:23 :011604:2338</t>
  </si>
  <si>
    <t>73:40:50:000 001 541</t>
  </si>
  <si>
    <t xml:space="preserve">Свидетельство о государственной регистрации права муниципальной собственности от 05.09.2013 № 73-73-02/207/2013-993. Постановление Администрации города от 24.11.2017 №2208. </t>
  </si>
  <si>
    <t>Муниципальное казенное учреждение "Димитровградский городской архив"</t>
  </si>
  <si>
    <t>1-2</t>
  </si>
  <si>
    <t>73:40:50:000 002 258</t>
  </si>
  <si>
    <r>
      <t xml:space="preserve">Постановление Администрации города от 24.01.2012 </t>
    </r>
    <r>
      <rPr>
        <i/>
        <sz val="10"/>
        <rFont val="Times New Roman"/>
        <family val="1"/>
        <charset val="204"/>
      </rPr>
      <t xml:space="preserve"> №193. </t>
    </r>
    <r>
      <rPr>
        <sz val="10"/>
        <rFont val="Times New Roman"/>
        <family val="1"/>
        <charset val="204"/>
      </rPr>
      <t>Постановление Администрации города от 16.08.2012 №2936.Свидетельство о государственной регистрации права муниципальной собственности от 05.09.2013 № 73-73-02/207/2013-993. Договор о пользовании муниципальным имуществом на праве оперативного управления от 05.12.2013 № 30-13/ОУ. Свидетельство о государственной регистрации права оперативного управления от 25.12.2013 № 73-73-02/211/2013-776</t>
    </r>
  </si>
  <si>
    <t>Нежилые помещения опорного пункта охраны порядка</t>
  </si>
  <si>
    <t>73:23:011604:2500</t>
  </si>
  <si>
    <t>73:40:50:020 044 129</t>
  </si>
  <si>
    <t xml:space="preserve">Свидетельство о государственной регистрации права муниципальной собственности от 16.02.2009 №73-73-02/007/2009-034. Постановление  Администрации города от 12.02.2010 №401. Постановление Администрации города от 07.04.2010 №1051. Свидетельство о государственной регистрации права оперативного управления от 27.03.2012 № 73-73-02/015/2012-161 </t>
  </si>
  <si>
    <t>Муниципальное бюджетное образовательное учреждение "Средняя № 17 имени генерал-лейтенанта В.М.Баданова города Димитровграда Ульяновской области"</t>
  </si>
  <si>
    <t>77</t>
  </si>
  <si>
    <t>Здания МОУ средней общеобразовательной школы №17 (Лит.А,А1,Г,II)</t>
  </si>
  <si>
    <t>73 23 0132 301001 4000000</t>
  </si>
  <si>
    <t>73:40:50:000 000 839</t>
  </si>
  <si>
    <t>Постановление Главы города от 10.10.2008 №3330. Приказ КУИГ от 14.10.2008 №225. Свидетельство о государственной регистрации права муниципальной собственности от 30.12.2008 №73-73-02/113/2008-166. Свидетельство о государственной регистрации права оперативного управления от 30.12.2008 № 73-73-02/018/2008-498. Договор о пользовании муниципальным имуществом на праве оперативного управления от 20.10.2008 № 39-08/ОУ</t>
  </si>
  <si>
    <t>Решение Городской Думы города Димитровграда Ульяновской области от 29.08.2015 №28/366</t>
  </si>
  <si>
    <t>ООО "Альтернатива"</t>
  </si>
  <si>
    <t>126,93</t>
  </si>
  <si>
    <t>Решение Городской Думы города Димитровграда Ульяновской области от 30.07.2014 №15/164</t>
  </si>
  <si>
    <t>ФГУЗ "Клиническая больница №172 ФМБА"</t>
  </si>
  <si>
    <t>16,24; 14,07</t>
  </si>
  <si>
    <t>73:40:50:000 016 901</t>
  </si>
  <si>
    <t>Муниципальное бюджетное дошкольное образовательное учреждение "Детский сад № 20 «Алиса» города Димитровграда Ульяновской области"</t>
  </si>
  <si>
    <t>87</t>
  </si>
  <si>
    <t xml:space="preserve">Здание МДОУ - детского сада комбинированного вида №20 "Алиса" </t>
  </si>
  <si>
    <t>73 23 011301 003 0033480000</t>
  </si>
  <si>
    <t>73:40:50:000 016 400</t>
  </si>
  <si>
    <t>Постановление Главы города от 15.08.2008 №2584. Приказ КУИГ 22.08.2008 №165. Свидетельство о государственной регистрации права муниципальной собственности от 08.09.2008 №73-73-02/091/2008-490. Свидетельство о государственной регистрации права оперативного управления от 23.11.2011 № 73-73-02/018/2008-406. Договор о пользовании муниципальным имуществом на праве оперативного управления от  27.08.2008 № 30-08/ОУ. Постановление Администрации города от 03.09.2009 №2542</t>
  </si>
  <si>
    <t xml:space="preserve">Беседка ( Лит Г3) </t>
  </si>
  <si>
    <t>73:40:50:000 016 401</t>
  </si>
  <si>
    <t>Беседка ( Лит.Г)</t>
  </si>
  <si>
    <t>73:40:50:000 016 402</t>
  </si>
  <si>
    <t xml:space="preserve">Беседка ( Лит.Г1) </t>
  </si>
  <si>
    <t>73:40:50:000 016 403</t>
  </si>
  <si>
    <t xml:space="preserve">Беседка ( Лит.Г2) </t>
  </si>
  <si>
    <t>73:40:50:000 016 404</t>
  </si>
  <si>
    <t xml:space="preserve">Беседка ( Лит.Г5) </t>
  </si>
  <si>
    <t>73:40:50:000 016 405</t>
  </si>
  <si>
    <t xml:space="preserve">Беседка( Лит.Г4) </t>
  </si>
  <si>
    <t>73:40:50:000 016 406</t>
  </si>
  <si>
    <t>Ворота ( Л 2)</t>
  </si>
  <si>
    <t>73:40:50:000 016 407</t>
  </si>
  <si>
    <t>Здание склада  (Л Б)</t>
  </si>
  <si>
    <t>73:40:50:000 016 408</t>
  </si>
  <si>
    <t>Мастерская ( Л В)</t>
  </si>
  <si>
    <t>73:40:50:000 016 409</t>
  </si>
  <si>
    <t>Ограждение ( Л 1)</t>
  </si>
  <si>
    <t>73:40:50:000 016 410</t>
  </si>
  <si>
    <t>Беседка</t>
  </si>
  <si>
    <t>73:40:50:000 016 411</t>
  </si>
  <si>
    <t>Постановление Главы города от 15.08.2008 №2584. Приказ КУИГ 22.08.2008 №165. Свидетельство о государственной регистрации права муниципальной собственности от 08.09.2008 №73-73-02/091/2008-490. Свидетельство о государственной регистрации права оперативного управления от 23.11.2011 № 73-73-02/018/2008-406. Договор о пользовании муниципальным имуществом на праве оперативного управления от  27.08.2008 № 30-08/ОУ. Постановление Администрации города от 03.09.2009 №2542. Постановление Администрации города от 06.06.2017 № 991</t>
  </si>
  <si>
    <t>Муниципальное бюджетное общеобразовательное учреждение "Университетский лицей города Димитровграда Ульяновской области"</t>
  </si>
  <si>
    <t>18</t>
  </si>
  <si>
    <t>Здание (Нежилое здание, Детский сад в центральном жилом районе)</t>
  </si>
  <si>
    <t>73:23:011605:1491</t>
  </si>
  <si>
    <t>73:40:50:000 023 796</t>
  </si>
  <si>
    <t>Постановление Администарции города от 23.01.2018 № 093. Постановление Администарции города от 01.02.2018 № 208. Собственность, № 73:23:011605:1491-73/002/2018-2 от 24.01.2018. Оперативное управление, № 73:23:011605:1491-73/002/2018 от 19.02.2018</t>
  </si>
  <si>
    <t>Решение Городской Думы города Димитровграда Ульяновской области от 29.08.2018 № 89/1055</t>
  </si>
  <si>
    <t>01.09.2018</t>
  </si>
  <si>
    <t>31.08.2022</t>
  </si>
  <si>
    <t>Автономная некомерческая организация "Спртивный клуб "ПРАЙД"</t>
  </si>
  <si>
    <t>252</t>
  </si>
  <si>
    <t xml:space="preserve">Здание университетского лицея муниципального общеобразовательного учреждения </t>
  </si>
  <si>
    <t>73:23:011604:2353</t>
  </si>
  <si>
    <t>73:40:50:000 000 825</t>
  </si>
  <si>
    <t>Постановление Главы города от 11.11.2008 №3691. Приказ КУИГ от 14.11.2008 №267. Свидетельство о государственной регистрации права муниципальной от 17.11.2008 №73-73-02/018/2008-427. Свидетельство о государственной регистрации права оперативного управления от 09.02.2009 №73-73-02/007/2009-024. Договор о пользовании муниципальным имуществом на праве оперативного управления от 02.12.2008 №45-08/ОУ</t>
  </si>
  <si>
    <t>Решение Городской Думы города Димитровграда Ульяновской области от 29.07.2015 № 28/366</t>
  </si>
  <si>
    <t>Решение Городской Думы города Димитровграда Ульяновской области от 27.09.2017 № 68/829</t>
  </si>
  <si>
    <t>Димитровградская местная общественная организация "Федерация Кикбоксинга"</t>
  </si>
  <si>
    <t>36,2; 14,44</t>
  </si>
  <si>
    <t>Теплица</t>
  </si>
  <si>
    <t>73:40:50:000 020 279</t>
  </si>
  <si>
    <t>Решение Городской Думы города Димитровграда Ульяновской области от 24.06.2015 №27/355</t>
  </si>
  <si>
    <t>Димитровградское (Мелекесское) городское казачье общество Симбирского окружного казачьего общества Волжского казанчьего общества</t>
  </si>
  <si>
    <t>73:40:50:000 020 280</t>
  </si>
  <si>
    <t>Ворота</t>
  </si>
  <si>
    <t>73:40:50:000 020 281</t>
  </si>
  <si>
    <t>73:40:50:000 020 282</t>
  </si>
  <si>
    <t>16</t>
  </si>
  <si>
    <t>73:23:011428:68</t>
  </si>
  <si>
    <t>73:40:50:000 008 829</t>
  </si>
  <si>
    <t>Свидетельство о государственной регистрации права муниципальной собственности от 27.12.2004 №73-01/01-12/2004-152. Постановление Администрации города от 27.11.2013 № 3744. Договор о пользовании муниципальным имуществом на праве оперативного управления от 21.01.2014 №01-14/ОУ. Свидетельство о государственной регистрации права оперативного управления от 04.03.2014 №73-73-02/029/2014-041</t>
  </si>
  <si>
    <t>73:40:50:000 008 837</t>
  </si>
  <si>
    <t>Свидетельство о государственной регистрации права муниципальной собственности от 27.12.2004 №73-01/01-12/2004-152. Постановление Администрации города от 12.10.2012 №3581. Договор о пользовании муниципальным имуществом на праве оперативного управления от 21.01.2014 №02-14/ОУ. Свидетельство о государственной регистрации права оперативного управления от 04.03.2014 №73-73-02/029/2014-041</t>
  </si>
  <si>
    <t>Комитет по управлению имуществом города Димитровграда</t>
  </si>
  <si>
    <t>подвал</t>
  </si>
  <si>
    <t>Свидетельство о государственной регистрации права муниципальной собственности от 27.12.2004 №73-01/01-12/2004-152. Постановление Администрации города от 12.10.2012 №3581. Договор о пользовании муниципальным имуществом на праве оперативного управления от 21.01.2014 №03-14/ОУ. Свидетельство о государственной регистрации права оперативного управления от 04.03.2014 №73-73-02/029/2014-041</t>
  </si>
  <si>
    <t>Муниципальное казенное учреждение "Управление архитектуры и градостроительства города Димитровграда"</t>
  </si>
  <si>
    <t>73:40:50:000 019 658</t>
  </si>
  <si>
    <t>Свидетельство о государственной регистрации права муниципальной собственности от 27.12.2004 №73-01/01-12/2004-152. Постановление Администрации города от 05.07.2012 №2398. Постановление Администрации города от 17.01.2012 №115. Опертиваное управление от 09.08.2019 № 73:23:011428:68-73/033/2019-7</t>
  </si>
  <si>
    <t>73:40:50:000 018 914</t>
  </si>
  <si>
    <t>Постановление Администрации города от 20.05.2011 №2030. Постановление Администрации города от  09.09.2011 №3586. Свидетельство о государственной регистрации права муниципальной собственности от 27.12.2004 №73-01/01-12/2004-152. Свидетельство о государственной регистрации права оперативного управления от 19.09.2012 №73-73-02/147/2012-194</t>
  </si>
  <si>
    <t>73:40:50:000 019 503</t>
  </si>
  <si>
    <t>Постановление Администрации города от 25.06.2012 № 2217. Свидетельство о государственной регистрации права муниципальной собственности от 27.12.2004 №73-01/01-12/2004-152. Свидетельство о государственной регистрации права оперативного управления от 19.09.2012 №73-73-02/147/2012-195</t>
  </si>
  <si>
    <t>73:40:50:000 021 625</t>
  </si>
  <si>
    <t>Свидетельство о государственной регистрации права муниципальной собственности от 13.10.2004 №73-01/01-13/2004-330. Постановление Администрации города от 28.07.2017 № 1392. оперативное управление от 09.08.2019 № 73:23:011428:68-73/033/2019-8</t>
  </si>
  <si>
    <t>Муниципальное бюджетное учреждение дополнительного образования "Центр дополнительного образования детей города Димитровграда Ульяновской области"</t>
  </si>
  <si>
    <t>14д</t>
  </si>
  <si>
    <t>Здание филиала МОУ  "Городская гимназия" (Лит.А)</t>
  </si>
  <si>
    <t>7323:010905:832</t>
  </si>
  <si>
    <t>73:40:50:000 011 478</t>
  </si>
  <si>
    <t>Свидетельство о государственной регистрации права муниципальной собственности от 16.03.2010 №73-73-02/041/2010-286. Постановление Администрации города от 07.11.2014 № 3470. Договор о пользовании муниципальным имуществом на праве оперативного управления от 07.11.2014 № 19-14/ОУ. Дополнительное соглашение к договору о пользовании муниципальным имуществом на праве оперативного управления от 07.11.2014 № 19-14/ОУ от 16.03.2015. Свидетельство о государственной регистрации права оперативного управления от 16.03.2015 № 73-73/002-73/002/073/2015-124/1</t>
  </si>
  <si>
    <t>Муниципальное бюджетное общеобразовательное учреждение "Средняя школа №6 города Димитровграда Ульяновской области"</t>
  </si>
  <si>
    <t>Здание МОУ средней общеобразовательной школы №6</t>
  </si>
  <si>
    <t>73:23:011102:44</t>
  </si>
  <si>
    <t>73:40:50:000 000 824</t>
  </si>
  <si>
    <t>Постановление Главы Администарции города от 14.11.2008 №3740. Приказ КУИГ от 20.11.2008 №287. Свидетельство о государственной регистрации права муниципальной собственности от 25.11.2008 №73-73-02/018/2008-437. Свидетельство о государственной регистрации права оперативного управления от 20.01.2009 №73-73-02/007/2009-006. Договор о пользовании муниципальным имуществом на праве оперативного управления от 02.12.2008 №43-08/ОУ</t>
  </si>
  <si>
    <t>Решение Городской Думы города Димитровграда Ульяновской области от 29.06.2015 №28/366</t>
  </si>
  <si>
    <t>15.06.2020</t>
  </si>
  <si>
    <t>18,24; 19,54</t>
  </si>
  <si>
    <t>Муниципальное бюджетное образовательное учреждение дополнительного образования "Детская музыкально - хоровая школа "Апрель" имени Владимира Ионовича Михайлусова города Димитровграда Ульяновской области"</t>
  </si>
  <si>
    <t>6Г</t>
  </si>
  <si>
    <t>Здание нежилое (Лит.А)</t>
  </si>
  <si>
    <t>73 23 010906 3 0017620000</t>
  </si>
  <si>
    <t>Распоряжение Главы города от 30.06.2006 №179-р. Распоряжение Главы города от 19.07.2007 №236-р. Свидетельство о государственной регистрации права муниципальной собственности от 11.09.2007 №73-73-02/079/2007-181. Договор о пользовании муниципальным имуществом на праве оперативного управления от 26.07.2007 №06-07/ОУ. Свидетельство о государственной регистрации права оперативного управления от 11.09.2007 № 73-73-02/079/2007-182</t>
  </si>
  <si>
    <t>74 23 010906 3 0017620000</t>
  </si>
  <si>
    <t>73:40:50:000 010 518</t>
  </si>
  <si>
    <t>Ворота (Лит.I)</t>
  </si>
  <si>
    <t>75 23 010906 3 0017620000</t>
  </si>
  <si>
    <t>73:40:50:000 019 947</t>
  </si>
  <si>
    <t>Ограждение (Лит.II)</t>
  </si>
  <si>
    <t>76 23 010906 3 0017620000</t>
  </si>
  <si>
    <t>73:40:50:000 019 948</t>
  </si>
  <si>
    <t>20Б</t>
  </si>
  <si>
    <t>Здание школы</t>
  </si>
  <si>
    <t>73:23:010905:834</t>
  </si>
  <si>
    <t>73:40:50:000 009 170</t>
  </si>
  <si>
    <t>Свидетельство о государственной регистрации права муниципальной собственности от 10.08.2006 №73-73-02/014/2006-129. Постановление Администрации города от 28.06.2017 № 1156. Оперативное управление № 73:23:010905:934-73/002/2017-7 от 20.07.2017</t>
  </si>
  <si>
    <t>Муниципальное бюджетное образовательное учреждение дополнительного образования "Дом детского творчества города Димитровграда Ульяновской области"</t>
  </si>
  <si>
    <t>27</t>
  </si>
  <si>
    <t>73:23:010212:2026</t>
  </si>
  <si>
    <t>73:40:50:000 000 776</t>
  </si>
  <si>
    <t>Постановление Администрации города от 17.08.2009 №2302. Свидетельство о регистрации права муниципальной собственности от 07.07.2008 № 73-73-02/018/2008-246.  Договор о пользовании муниципальным имуществом на праве оперативного управления от 31.05.2013 №16-13/ОУ. Свидетельство о государственной регистрации права оперативного управления от 24.06.2013 №73-73-02/070/2013-488</t>
  </si>
  <si>
    <t>43</t>
  </si>
  <si>
    <t>Помещения МОУ ДОД -Дом детского творчества</t>
  </si>
  <si>
    <t>73 23 010212 0009 0078610001 100101-101801</t>
  </si>
  <si>
    <t>73:40:50:000 003 974</t>
  </si>
  <si>
    <t>Договор №41а от 12.03.1993. Постановление Администрации города от 07.04.2009 №928. Свидетельство о регистрации права муниципальной собственности от 15.12.2008 №73-73-02/018/2008-475. Договор о пользовании муниципальным имуществом на праве оперативного управления от 23.04.2009 №18-09/ОУ. Свидетельство о государственной регистрации права оперативного управления от 18.05.2009 №73-73-02/007/2009-123.</t>
  </si>
  <si>
    <t>47</t>
  </si>
  <si>
    <t>73 23 10212 0007 007858 0001 100101 100401,100601 101201,11501</t>
  </si>
  <si>
    <t>73:40:50:000 018 911</t>
  </si>
  <si>
    <t>Постановление Администрации города от 26.04.2011 №1610. Приказ КУИГ от 28.04.2011 №204. Свидетельство о государственной регистрации права муниципальной собственности от 18.09.2012 №73-73-02/144/2012-254. Постановление Администрации города от 04.08.2011 № 2943. Свидетельство о государственной регистрации права оперативного управления от 15.10.2012 № 73-73-02/161/2012-109</t>
  </si>
  <si>
    <t>57</t>
  </si>
  <si>
    <t>73:23:010208:988</t>
  </si>
  <si>
    <t>73:40:50:000 010 609</t>
  </si>
  <si>
    <t>Свидетельство о государственной регистрации права муниципальной собственности от 24.06.2009 №73-73-02/007/2009-158. Постановление Администрации города от 20.09.2019 №2466. Оперативное управление, № 73:23:010208:988-73/033/2019-2 от 07.10.2019</t>
  </si>
  <si>
    <t>Здание гаража № 28а</t>
  </si>
  <si>
    <t>73:23:011003:136</t>
  </si>
  <si>
    <t>73:40:50:000 018 969</t>
  </si>
  <si>
    <t>Свидетельство о государственной регистрации права муниципальной собственности города от 19.07.2012 № 73-73-02/111/2012-173. Постановление Администрации города от 26.11.2015 №3884. Договор о пользовании муниципальным имуществом на праве оперативного управления от 01.12.2015 № 15-15/ОУ. Свидетельство о государственной регистрации права оперативного управления от 15.12.2015 №73-73/002-73/002/146/2015-200/1</t>
  </si>
  <si>
    <t>Муниципальное бюджетное общеобразовательное учреждение "Средняя школа № 23 города Димитровграда Ульяновской области"</t>
  </si>
  <si>
    <t>Административное здание (ранее-Детский ясли-сад №7 на 185 мест)</t>
  </si>
  <si>
    <t>73 73 010908 19 0078790001</t>
  </si>
  <si>
    <t>73:40:50:000 019 606</t>
  </si>
  <si>
    <t>Постановление Администрации города от 03.04.2013 №1111. Свидетельство о государственной регистрации права муниципальной собственности города от 17.09.2012 №73-73-02/147/2012-100. Договор о пользовании муниципальным имуществом на праве оперативного управления от 08.04.2013 №09-13/ОУ. Свидетельство о государственной регистрации права оперативного управления от 07.05.2013 №73-73-02/120/2013-158. Постановление Администарции города от 20.01.2016 № 109</t>
  </si>
  <si>
    <t>8</t>
  </si>
  <si>
    <t>Здание МОУ средней общеобразовательной школы №23 (лит.А, а)</t>
  </si>
  <si>
    <t>73:23:010904:67</t>
  </si>
  <si>
    <t>73:40:50:000 014 438</t>
  </si>
  <si>
    <t>Постановление Администрации города от 24.09.2012 №3312. Свидетельство о государственной регистрации права муниципальной собственности от 11.04.2008 №73-73-02/018/2008-092. Свидетельство о государственной регистрации права оперативного управлния от 11.04.2008 №73-73-02/018/20018-093. Договор о пользовании муниципальным имуществом на праве оперативного управления от 08.04.2013 №09-13/ОУ</t>
  </si>
  <si>
    <t>9,62; 16,13</t>
  </si>
  <si>
    <t>Здание мастерской (Лит.Б)</t>
  </si>
  <si>
    <t>73:40:50:000 014 455</t>
  </si>
  <si>
    <t>Постановление Администрации города от 24.09.2012 №3312. Свидетельство о государственной регистрации права муниципальной собственности от 11.03.2008 №73-73-02/018/2008-092. Свидетельство о государственной регистрации права оперативного управлния от 11.04.2008 №73-73-02/018/20018-093. Договор о пользовании муниципальным имуществом на праве оперативного управления от 08.04.2013 №09-13/ОУ</t>
  </si>
  <si>
    <t>Здание гаража (Лит.В,В1)</t>
  </si>
  <si>
    <t>73:40:50:2827</t>
  </si>
  <si>
    <t>Свидетельство о государственной регистрации права муниципальной собственности от 11.03.2008 №73-73-02/018/2008-092. Постановление Администрации города от 03.09.2013 №2761. Постановление Администрации города от 08.06.2010 № 1785. Свидетельство о государственной регистрации права оперативного управлния от 11.04.2008 №73-73-02/139/2013-372. Договор о пользовании муниципальным имуществом на праве оперативного управления от 07.10.2013 №24-13/ОУ</t>
  </si>
  <si>
    <t>Муниципальное бюджетное дошкольное образовательное учреждение "Детский сад №3 "Красная шапочка" города Димитровграда Ульяновской области"</t>
  </si>
  <si>
    <t>Здание "Детский ясли-сад №3 на 135 мест" (Лит.А,а,к,к1-к7,Г,Г1-Г4,I,II)</t>
  </si>
  <si>
    <t>73:23:012003:872</t>
  </si>
  <si>
    <t>73:40:50:000 019 607</t>
  </si>
  <si>
    <t>Свидетельство о государственной регистрации права муниципальной собственности города от 17.09.2012 №73-73-02/147/2012-098. Постановление Администрации города от 03.04.2013 №1111. Договор о пользовании муниципальным имуществом на праве оперативного управления от 08.04.2013 №10-13/ОУ. Свидетельство о государственной регистрации права оперативного управления от 06.05.2013 №73-73-02/059/2013-156</t>
  </si>
  <si>
    <t>10А</t>
  </si>
  <si>
    <t>Здание дворца бракосочетания</t>
  </si>
  <si>
    <t>73:23:010902:75</t>
  </si>
  <si>
    <t>73:40:50:000 001 005</t>
  </si>
  <si>
    <t xml:space="preserve">9 422 108,19 </t>
  </si>
  <si>
    <t>Свидетельство о государственной регистрации права муниципальной собственности от 25.04.2008 № 73-73-02/018/2008-143. Постановление Администрации города от 10.03.2010 №716. Постановление Администрации города от 30.05.2012 № 1911. Договор о пользовании муниципальным имуществом на праве оперативного управления от 13.06.2012 №23-12/ОУ. Свидетельство о государственной регистрации права оперативного управления от 20.07.2012 №73-73-02/120/2012-021</t>
  </si>
  <si>
    <t>Муниципальное автономное учреждение "Спортивный клуб "Нейтрон"</t>
  </si>
  <si>
    <t>Дворец спорта "Дельфин"</t>
  </si>
  <si>
    <t>73:23:011005:70</t>
  </si>
  <si>
    <t>73:40:50:000 004 313</t>
  </si>
  <si>
    <t>Постановление Главы города от 20.01.2006 №95. Свидетельство о государственной регистрации права муниципальной собственности от 04.08.2008 № 73-73-02/018/2008-300. Договор о пользовании муниципальным имуществом на праве оперативного управления от 14.04.2009 №15-09/ОУ. Свидетельство о государственной регистрации права оперативного управления от 03.07.2010 № 73-73-02/094/2010-274. Постановление Администрации города от 25.11.2011 № 4530</t>
  </si>
  <si>
    <t>Договор № 13А-2016 от 01.12.2016</t>
  </si>
  <si>
    <t>офис, ИП Филимонов</t>
  </si>
  <si>
    <t>Договор от 09.01.2020 №23А</t>
  </si>
  <si>
    <t>ИП Шимченко Д.В</t>
  </si>
  <si>
    <t>14А</t>
  </si>
  <si>
    <t>Спортивный корпус ( Лит.А)</t>
  </si>
  <si>
    <t>73 23 011005 26 0093740001</t>
  </si>
  <si>
    <t>73:40:50:000 019 494</t>
  </si>
  <si>
    <t>Постановление Главы города от 09.06.2012 № 2029. Свидетельство о государственной регистрации права муниципальной собственности от 10.05.2012 № 73-73-02/080/2012-209. Договор о пользовании муниципальным имуществом на праве оперативного управления от 23.08.2012 №30-12/ОУ. Свидетельство о государственной регистрации права оперативного управления от 14.09.2012 № 73-73-02/136/2012-428</t>
  </si>
  <si>
    <t>Договор №2019ПУ/10</t>
  </si>
  <si>
    <t>Маркина М.П.</t>
  </si>
  <si>
    <t>Договор №2019ПУ/17</t>
  </si>
  <si>
    <t>Еремина С.Ю.</t>
  </si>
  <si>
    <t>Договор №2019ПУ/15</t>
  </si>
  <si>
    <t>АПК "Мелекесское РАЙПО"</t>
  </si>
  <si>
    <t>Договор №2019ПУ/20</t>
  </si>
  <si>
    <t>Договор №2019ПУ/21</t>
  </si>
  <si>
    <t>Шимченко Д.В.</t>
  </si>
  <si>
    <t>Воднев А.Н.</t>
  </si>
  <si>
    <t>Решение Городской Думы грода Димитровграда Ульяновской области от 28.10.2015 № 31/426</t>
  </si>
  <si>
    <t>Федеральное государственное бюджетное учреждение здравоохранения "Клиническая больница № 172 Федерального медико-биологического агентства"</t>
  </si>
  <si>
    <t xml:space="preserve">Павильон (Лит.Г) </t>
  </si>
  <si>
    <t>73:40:50:000 019 495</t>
  </si>
  <si>
    <t>Ограждение (Лит.I, II)</t>
  </si>
  <si>
    <t>73:40:50:000 019 496</t>
  </si>
  <si>
    <t>Ворота металлические (Лит.III)</t>
  </si>
  <si>
    <t>73:40:50:000 019 497</t>
  </si>
  <si>
    <t>Навес (Лит.Г1)</t>
  </si>
  <si>
    <t>73:40:50:000 019 001</t>
  </si>
  <si>
    <t>Постановление Адмимнистрации города от 07.06.2013 № 1867</t>
  </si>
  <si>
    <t>Уборная (Лит.У)</t>
  </si>
  <si>
    <t>73:40:50:000 019 002</t>
  </si>
  <si>
    <t>Уборная (Лит.У1)</t>
  </si>
  <si>
    <t>73:40:50:000 019 003</t>
  </si>
  <si>
    <t>Футбольное поле (Лит.II)</t>
  </si>
  <si>
    <t>73:40:50:000 019 004</t>
  </si>
  <si>
    <t>Беговая дорожка (Лит.III)</t>
  </si>
  <si>
    <t>73:40:50:000 019 005</t>
  </si>
  <si>
    <t>Площадка городошная (Лит.VIII)</t>
  </si>
  <si>
    <t>73:40:50:000 019 010</t>
  </si>
  <si>
    <t>Трибуны (Лит.IX)</t>
  </si>
  <si>
    <t>73:40:50:000 019 011</t>
  </si>
  <si>
    <t>Здание гаража</t>
  </si>
  <si>
    <t>73 23 011005 416</t>
  </si>
  <si>
    <t>73:40:50:000 019 859</t>
  </si>
  <si>
    <t>Постановление Администрации города от 23.04.2013 № 1371. Свидетельство о государственной регистрации права муниципальной собственности от 24.05.2013 № 73-73-02/059/2013-422. Договор о пользовании муниципальным имуществом на праве оперативного управления от 25.04.2013 №12-13/ОУ. Свидетельство о государственной регистрации права оперативного управления от 27.05.2013 № 73-73-02/204/2013-481</t>
  </si>
  <si>
    <t>14Л</t>
  </si>
  <si>
    <t>Мачта освещения</t>
  </si>
  <si>
    <t>73 23 011005 467</t>
  </si>
  <si>
    <t>73:40:50:000 019 006</t>
  </si>
  <si>
    <t>Постановление Адмимнистрации города от 07.06.2013 № 1867. Свидетельство о государственной регистрации права муниципальной собственности от 26.12.2013 № 73-73-02/201/2013-613. Договор о пользовании муниципальным имуществом на праве оперативного управления от 20.12.2013 № 33-13/ОУ. Свидетельство о государственной регистрации права оперативного управления от 16.01.2014 №73-73-02/201/2014-014</t>
  </si>
  <si>
    <t>14К</t>
  </si>
  <si>
    <t>73 23 011005 466</t>
  </si>
  <si>
    <t>73:40:50:000 019 007</t>
  </si>
  <si>
    <t>Постановление Адмимнистрации города от 07.06.2013 № 1867. Свидетельство о государственной регистрации права муниципальной собственности от 26.12.2013 № 73-73-02/201/2013-614. Договор о пользовании муниципальным имуществом на праве оперативного управления от 20.12.2013 № 33-13/ОУ. Свидетельство о государственной регистрации права оперативного управления от 16.01.2014 №73-73-02/201/2014-013</t>
  </si>
  <si>
    <t>Юнг Северного Флота</t>
  </si>
  <si>
    <t>12А</t>
  </si>
  <si>
    <t>73 23 011005 465</t>
  </si>
  <si>
    <t>73:40:50:000 019 008</t>
  </si>
  <si>
    <t>Постановление Адмимнистрации города от 07.06.2013 № 1867. Свидетельство о государственной регистрации права муниципальной собственности от 26.12.2013 № 73-73-02/201/2013-615. Договор о пользовании муниципальным имуществом на праве оперативного управления от 20.12.2013 № 33-13/ОУ. Свидетельство о государственной регистрации права оперативного управления от 16.01.2014 №73-73-02/201/2014-012</t>
  </si>
  <si>
    <t>Договор №07-19-20АР</t>
  </si>
  <si>
    <t>ПАО "Мегафон"</t>
  </si>
  <si>
    <t>16Д</t>
  </si>
  <si>
    <t>73 23 011005 464</t>
  </si>
  <si>
    <t>73:40:50:000 019 009</t>
  </si>
  <si>
    <t>Постановление Адмимнистрации города от 07.06.2013 № 1867. Свидетельство о государственной регистрации права муниципальной собственности от 26.12.2013 № 73-73-02/201/2013-616. Договор о пользовании муниципальным имуществом на праве оперативного управления от 20.12.2013 № 33-13/ОУ. Свидетельство о государственной регистрации права оперативного управления от 16.01.2014 №73-73-02/201/2014-011</t>
  </si>
  <si>
    <t>Муниципальное бюджетное дошкольное образовательное учреждение "Детский сад № 34 «Теремок» города Димитровграда Ульяновской области"</t>
  </si>
  <si>
    <t>31А</t>
  </si>
  <si>
    <t>Здание МДОУ детского сада общеразвивающего вида  №24 "Звездочка" со встроенными нежилыми помещениями цетра культуры и искусства "Подиум"</t>
  </si>
  <si>
    <t>73 23 010000 0000 0003180001</t>
  </si>
  <si>
    <t>Постановление Главы города от 03.06.2008 № 1665. Приказ КУИГ от 05.06.2008 №111.Свидетельство о государственной регистрации права муниципальной собственности от 09.06.2008 № 73-73-02/018/2008-204. Свидетельство о государственной регистрации права оперативного управления от 09.09.2008 № 73-73-02/018/2008-330. Договор о пользовании муниципальным имуществом на праве оперативного управления от 16.06.2008 №27-08/ОУ</t>
  </si>
  <si>
    <t>Договор безвозмедного пользования от 29.01.2019</t>
  </si>
  <si>
    <t>Веранда (Г1)</t>
  </si>
  <si>
    <t>73:40:50:000 001 866</t>
  </si>
  <si>
    <t>Веранда (Г2)</t>
  </si>
  <si>
    <t>73:40:50:000 001 867</t>
  </si>
  <si>
    <t>Ворота (1)</t>
  </si>
  <si>
    <t>73:40:50:000 001 868</t>
  </si>
  <si>
    <t>Ворота (2)</t>
  </si>
  <si>
    <t>73:40:50:000 001 869</t>
  </si>
  <si>
    <t>Ворота (4)</t>
  </si>
  <si>
    <t>73:40:50:000 001 870</t>
  </si>
  <si>
    <t>Ограждение (Лит.III)</t>
  </si>
  <si>
    <t>73:40:50:000 001 871</t>
  </si>
  <si>
    <t>Прстрой (Лит.А1)</t>
  </si>
  <si>
    <t>73:40:50:000 001 872</t>
  </si>
  <si>
    <t>Прстрой (Лит.А2)</t>
  </si>
  <si>
    <t>73:40:50:000 001 873</t>
  </si>
  <si>
    <t>Прстрой (Лит.А3)</t>
  </si>
  <si>
    <t>73:40:50:000 001 874</t>
  </si>
  <si>
    <t>Муниципальное бюджетное дошкольное образовательное учреждение "Центр развития ребенка - детский сад № 56 «Сказка»  города Димитровграда Ульяновской области"</t>
  </si>
  <si>
    <t>25</t>
  </si>
  <si>
    <t>Здание центра развития ребенка детский сад №56 "Сказка" МДОУ</t>
  </si>
  <si>
    <t>73 23 014008 33 0078690000</t>
  </si>
  <si>
    <t>73:40:50:000 016 388</t>
  </si>
  <si>
    <t>Постановление Главы Администрации города от 03.12.2008 №4004. Приказ КУИГ от 11.12.2008 №308. Свидетельство о государственной регистрации права муниципальной собственности от 15.12.2008 №73-73-02/018/2008-476. Свидетельство о государственной регистрации права оперативного управления от 26.01.2009 №73-73-02/007/2009-015. Договор о пользовании муниципальным имуществом на праве оперативного управления от 20.01.2009 №02-09/ОУ</t>
  </si>
  <si>
    <t>Беседка (литер Г)</t>
  </si>
  <si>
    <t>73:40:50:000 017 389</t>
  </si>
  <si>
    <t>Беседка (литер Г1)</t>
  </si>
  <si>
    <t>Беседка (литер Г2)</t>
  </si>
  <si>
    <t>73:40:50:000 017 391</t>
  </si>
  <si>
    <t>Беседка (литер Г3)</t>
  </si>
  <si>
    <t>Беседка (литер Г4)</t>
  </si>
  <si>
    <t>Беседка (литер Г5)</t>
  </si>
  <si>
    <t>73:40:50:000 017 394</t>
  </si>
  <si>
    <t>Беседка (литер Г6)</t>
  </si>
  <si>
    <t>Беседка (Литер Г7)</t>
  </si>
  <si>
    <t>73:40:50:000 017 396</t>
  </si>
  <si>
    <t>73:40:50:000 017 397</t>
  </si>
  <si>
    <t>Ограждение (литер I)</t>
  </si>
  <si>
    <t>73:40:50:000 017 398</t>
  </si>
  <si>
    <t>Ограждение (литер II)</t>
  </si>
  <si>
    <t>73:40:50:000 017 399</t>
  </si>
  <si>
    <t>Пристрой (литер Б1)</t>
  </si>
  <si>
    <t>73:40:50:000 017 400</t>
  </si>
  <si>
    <t>59 куб.м</t>
  </si>
  <si>
    <t>Холодная пристройка (литер а)</t>
  </si>
  <si>
    <t>73:40:50:000 017 401</t>
  </si>
  <si>
    <t>Постановление Главы Администрации города от 03.12.2008 №4004. Свидетельство о государственной регистрации права муниципальной собственности от 15.12.2008 №73-73-02/018/2008-476. Свидетельство о государственной регистрации права оперативного управления от 26.01.2009 №73-73-02/007/2009-015. Договор о пользовании муниципальным имуществом на праве оперативного управления от 20.01.2009 №02-09/ОУ</t>
  </si>
  <si>
    <t>45</t>
  </si>
  <si>
    <t>73 23 014003 920</t>
  </si>
  <si>
    <t>73:40:50:000 018 912</t>
  </si>
  <si>
    <t>Постановление Администрации города от 26.04.2011 №1610. Постановление Администрации города от 04.08.2011 № 2943.Свидетельство о государственной регистрации права муниципальной собственности от 31.10.2013 № 73-73-02/201-2013-340. Свидетельство о государственной регистрации права оперативного управления от 05.11.2013 №73-73-02/209/2013-786. Договор о пользовании муниципальным имуществом на праве оперативного управления от 21.10.2013 №25-13/ОУ</t>
  </si>
  <si>
    <t>Муниципальное бюджетное общеобразовательное учреждение "Средняя школа № 2 города Димитровграда Ульяновской области"</t>
  </si>
  <si>
    <t>67а</t>
  </si>
  <si>
    <t>Здание МБОУ средней общеобразовательной школы №2</t>
  </si>
  <si>
    <t>73:23:014001:10:0089540001</t>
  </si>
  <si>
    <t>73:40:50:000 009 283</t>
  </si>
  <si>
    <t>6 737 728,18</t>
  </si>
  <si>
    <t>Постановление Администрации города от 12.04.2010 № 1159. Приказ КУИГ от 20.04.2010 №118. Свидетельство о государственной регистрации права муниципальной собственности от 09.11.2011 №73-73-02/156/2011-450. Свидетельство о государственной регистрации права оперативного управления от 06.12.2011 №73-73-02/181/2011-340</t>
  </si>
  <si>
    <t>Муниципальное бюджетное дошкольное образовательное учреждение "Детский сад № 45 «Журавлик» города Димитровграда Ульяновской области"</t>
  </si>
  <si>
    <t>57А</t>
  </si>
  <si>
    <t>Здание МДОУ-детского сада комбинированного вида №45 "Журавлик" (А,А1,А2,А3,а)</t>
  </si>
  <si>
    <t>73 23 014003 2 0088580001</t>
  </si>
  <si>
    <t>73:40:50:000 000 870</t>
  </si>
  <si>
    <t>Распоряжение Главы города от 04.06.1996 №355-р. Свидетельство о государственной регистрации права муниципальной собственности от 31.03.2009 №73-73-02/007/2009-086. Постановление Главы Администрации города от 25.03.2009 №809. Приказ КУИГ от 26.03.2009 №47. Свидетельство о государственной регистрации права оперативного управления от 31.03.2009 №73-73-02/007/2009-087. Договор о пользовании муниципальным имуществом на праве оперативного управления от 26.03.2009 №14-09/ОУ</t>
  </si>
  <si>
    <t>Веранда (Г11)</t>
  </si>
  <si>
    <t>73:40:50:000 000 871</t>
  </si>
  <si>
    <t>Веранда (Г12)</t>
  </si>
  <si>
    <t>73:40:50:000 000 872</t>
  </si>
  <si>
    <t>73:40:50:000 000 873</t>
  </si>
  <si>
    <t>Веранда (Г4)</t>
  </si>
  <si>
    <t>73:40:50:000 000 874</t>
  </si>
  <si>
    <t>Веранда (Г5)</t>
  </si>
  <si>
    <t>Веранда (Г7)</t>
  </si>
  <si>
    <t>Веранда (Г9)</t>
  </si>
  <si>
    <t>Ограждение (3)</t>
  </si>
  <si>
    <t>Сарай (Г)</t>
  </si>
  <si>
    <t>Сарай (Г1)</t>
  </si>
  <si>
    <t>Сарай (Г10)</t>
  </si>
  <si>
    <t>Сарай (Г3)</t>
  </si>
  <si>
    <t>Сарай (Г6)</t>
  </si>
  <si>
    <t>Сарай (Г8)</t>
  </si>
  <si>
    <t>Пристрой</t>
  </si>
  <si>
    <t>Теневой навес-1</t>
  </si>
  <si>
    <t>Теневой навес-2</t>
  </si>
  <si>
    <t>Теневой навес-3</t>
  </si>
  <si>
    <t>Теневой навес-4</t>
  </si>
  <si>
    <t>Пристрой А2</t>
  </si>
  <si>
    <t>Пристрой А3</t>
  </si>
  <si>
    <t>Холодная пристройка</t>
  </si>
  <si>
    <t>Муниципальное казенное учреждение "Управление гражданской защиты города Димитровграда"</t>
  </si>
  <si>
    <t>Жуковского</t>
  </si>
  <si>
    <t>Пожарное депо на 4 автомашины с принадлежностями (Лит.А, Б, I)</t>
  </si>
  <si>
    <t>73:23:012608:118</t>
  </si>
  <si>
    <t>73:40:500:000 020 819</t>
  </si>
  <si>
    <t>Свидетельство о государственной регистрации права муниципальной собственности от 05.08.2014 № 73-73-02/261/2014-195. Постановление Администрации города от 13.08.2014 № 2451.Свидетельство о государственной регистрации права оперативного управления от 23.09.2014 №73-73-02/213/2014-437. Договор о пользовании муниципальным имуществом на праве оперативного управления от 15.08.2014 №14-14/ОУ</t>
  </si>
  <si>
    <t>Решение Городской Думы города Димитровграда Ульяновской области о даче согласия на безвозмездное пользование от 31.10.2018 № 4/27</t>
  </si>
  <si>
    <t>Администрация МО "Мелекесский район"Ульяновской области</t>
  </si>
  <si>
    <t>67,24     1/2</t>
  </si>
  <si>
    <t>Решение Городской Думы города Димитровграда Ульяновской области о даче согласия на безвозмездное пользование от 30.09.2015 № 30/396</t>
  </si>
  <si>
    <t>Федеральное казенное учреждение "Центр Государственной инспекции по маломерным судам Министерства Российской Федерации по делам гражданской обороны, чрезвычайным ситуациям и ликвидации последствий стихийных бедствий по Ульяновской области"</t>
  </si>
  <si>
    <t>103,78 (п.п. 2-7, 27 по 1-ому этажу)</t>
  </si>
  <si>
    <t>Решение Городской Думы города Димитровграда Ульяновской области о даче согласия на безвозмездное пользование от 27.12.2017 № 75/890</t>
  </si>
  <si>
    <t>Средневолжское территориальное Федеральное агентство по рыболовству</t>
  </si>
  <si>
    <t>Нежилые помещения библиотеки</t>
  </si>
  <si>
    <t>73 23 014001 0002 0015390001 100101-100901</t>
  </si>
  <si>
    <t>73:40:50:000 010 549</t>
  </si>
  <si>
    <t>Свидетельство о государственной регистрации права муниципальной собственности от 06.04.2007 №73-73-02/007/2007-253. Постановление Главы Администрации города от 25.11.2008 №3889. Свидетельство о государственной регистрации права оперативного управления от 02.02.2009 №73-73-02/007/2009-052. Договор о пользовании муниципальным имуществом на праве оперативного управления от 02.02.2009 №08-09/ОУ</t>
  </si>
  <si>
    <t>73:23:014001:2536</t>
  </si>
  <si>
    <t>73:40:50:000 010 337</t>
  </si>
  <si>
    <t>Свидетельство о государственной регистрации права муниципальной собственности от 02.03.2007 №73-73-02/007/2007-252. Постановление Главы Администрации города от 25.11.2008 №3889.Приказ КУИГ от 05.12.2008 №301. Свидетельство о государственной регистрации права оперативного управления от 02.02.2009 №73-73-02/007/2009-051. Договор о пользовании муниципальным имуществом на праве оперативного управления от 02.02.2009 №09-09/ОУ</t>
  </si>
  <si>
    <t>Муниципальное бюджетное общеобразовательное учреждение "Средняя школа №9 города Димитровграда Ульяновской области"</t>
  </si>
  <si>
    <t>9</t>
  </si>
  <si>
    <t>Здание МОУ средней общеобразовательной школы №9 (Лит.А,а,а1-а5)</t>
  </si>
  <si>
    <t>73 23 014001 15 0077630000</t>
  </si>
  <si>
    <t>73:40:50:000 000 828</t>
  </si>
  <si>
    <t>Постановление Главы города от 09.10.2008 №3309. Приказ КУИГ от 14.10.2008 №222. Свидетельство о государственной регистрации права муниципальной собственности от 28.10.2008 №73-73-02/01/2008-411. Свидетельство о государственной регистрации права оперативного управления от 25.10.2008 №73-73-02/018/2008-439. Договор о пользовании муниципальным имуществом на праве оперативного управления от 20.10.2008 №36-08/ОУ. Постановление Администрации города от 30.003.2015 №3144. Постановление Администрации города от 18.02.2015 № 506. Дополнительное соглашение от 19.02.2015 к договору о пользовании муниципальным имуществом на праве оперативного управления от 20.10.2008 № 36-08/ОУ</t>
  </si>
  <si>
    <t>Решение Городской Думы города Димитровграда Ульяновской области от 29.07.2015 №28/366</t>
  </si>
  <si>
    <t>Постановление Администрации города от19.12.2018 № 2767 о даче согласия на аренду</t>
  </si>
  <si>
    <t>НП СК "Эверест-М"</t>
  </si>
  <si>
    <t>20,28; 36,21; 18,0</t>
  </si>
  <si>
    <t>Здание склада (Лит.В)</t>
  </si>
  <si>
    <t>73:40:50:000 000 831</t>
  </si>
  <si>
    <t>73:40:50:000 019 640</t>
  </si>
  <si>
    <t>73:40:50:000 019 641</t>
  </si>
  <si>
    <t>Ворота (Лит.II)</t>
  </si>
  <si>
    <t>73:40:50:000 019 642</t>
  </si>
  <si>
    <t>73 23 013020 0018 0056030002 101501-102701</t>
  </si>
  <si>
    <t>73:40:50:000 008 078</t>
  </si>
  <si>
    <t>Свидетельство о государственной регистрации права муниципальной собственности от 25.08.2008 № 73-73-02/018/2008-299. Постановление Администрации города от 12.02.2010 №401. Постановление Администрации города от 07.04.2010 №1051. Свидетельство о государственной регистрации права оперативного управления от 27.03.2012 № 73-73-02/015/2012-162</t>
  </si>
  <si>
    <t>Муниципальное бюджетное дошкольное образовательное учреждение "Детский сад № 47 «Веселинка» города Димитровграда Ульяновской области"</t>
  </si>
  <si>
    <t>Здания МДОУ детского сада комбинированного №47 "Веселинка"</t>
  </si>
  <si>
    <t>73 23 014002 26 0091380000</t>
  </si>
  <si>
    <t>73:40:50:000 016 163</t>
  </si>
  <si>
    <t>Постановление Главы города от 22.04.2008 №1181. Приказ КУИГ от 22.04.2008 №80. Свидетельство о государственной регистрации права муниципальной собственности от 17.12.2001 №73-01/01-66/2001-110. Свидетельство о государственной регистрации права оперативного управления от 28.04.2008 №73-73-02/018/2008-147.Договор о пользовании муниципальным имуществом на праве оперативного управления от 23.04.2008 №14-08/ОУ</t>
  </si>
  <si>
    <t>Веранда ( Г)</t>
  </si>
  <si>
    <t>73:40:50:000 022 101</t>
  </si>
  <si>
    <t>73:40:50:000 022 102</t>
  </si>
  <si>
    <t>73:40:50:000 022 103</t>
  </si>
  <si>
    <t>Веранда (Г3)</t>
  </si>
  <si>
    <t>73:40:50:000 022 104</t>
  </si>
  <si>
    <t>73:40:50:000 022 105</t>
  </si>
  <si>
    <t>73:40:50:000 022 106</t>
  </si>
  <si>
    <t>Веранда (Г6)</t>
  </si>
  <si>
    <t>73:40:50:000 022 107</t>
  </si>
  <si>
    <t>73:40:50:000 022 108</t>
  </si>
  <si>
    <t>73:40:50:000 022 109</t>
  </si>
  <si>
    <t>73:40:50:000 022 110</t>
  </si>
  <si>
    <t>Здание склада</t>
  </si>
  <si>
    <t>73:40:50:000 022 111</t>
  </si>
  <si>
    <t>73:40:50:000 022 112</t>
  </si>
  <si>
    <t>130</t>
  </si>
  <si>
    <t>73 23 010000 0000 0015130001 100101-100601</t>
  </si>
  <si>
    <t>73:40:70:070 016 161</t>
  </si>
  <si>
    <t>Постановление  Администрации города от 12.02.2010 №401. Постановление Администрации города от 07.04.2010 №1051. Свидетельство о государственной регистрации права муниципальной собственности от 07.07.2010 №73-73-02/100/2010-314. Свидетельство о государственной регистрации права оперативного управления от 27.03.2012 № 73-73-02/015/2012-163</t>
  </si>
  <si>
    <t>73 23 014111 0006 0025460001 100101-100301</t>
  </si>
  <si>
    <t>73:40:50:900 096 162</t>
  </si>
  <si>
    <t>Свидетельство о государственной регистрации права муниципальной собственности от 16.02.2009 №73-73-02/007/2009-033. Постановление  Администрации города от 12.02.2010 №401. Постановление Администрации города от 07.04.2010 №1051.Свидетельство о государственной регистрации права оперативного управления от 27.03.2012 № 73-73-02/015/2012-164</t>
  </si>
  <si>
    <t>84</t>
  </si>
  <si>
    <t>Здание МДОУ детский сад компенсирующего вида №2 "Василек" (Лит.А,А1,А2,а,а1,а2,а3)</t>
  </si>
  <si>
    <t>73 23 013221 15 0027690000</t>
  </si>
  <si>
    <t>73:40:50:000 000 850</t>
  </si>
  <si>
    <t>Постановление Главы города от 17.03.2008 №643. Приказ КУИГ от 20.03.2008 №49.Свидетельство о государственной регистрации права муниципальной собственности от 10.03.2008 №73-73-02/018/2008-095. Свидетельство о государственной регистрации права оперативного управления от 10.04.2008 №73-73-02/018/2008-096. Договор о пользовании муниципальным имуществом на праве оперативного управления от 26.03.2008 №09-08/ОУ</t>
  </si>
  <si>
    <t>Сарай (Лит.Б)</t>
  </si>
  <si>
    <t>73:40:50:000 042 800</t>
  </si>
  <si>
    <t>73:40:50:000 042 801</t>
  </si>
  <si>
    <t>Ограждение ( 1)</t>
  </si>
  <si>
    <t>73:40:50:000 042 802</t>
  </si>
  <si>
    <t>Ограждение (2)</t>
  </si>
  <si>
    <t>73:40:50:000 042 803</t>
  </si>
  <si>
    <t>Пристрой (а)</t>
  </si>
  <si>
    <t>73:40:50:000 042 804</t>
  </si>
  <si>
    <t>73:40:50:000 042 805</t>
  </si>
  <si>
    <t>Пристрой (а1)</t>
  </si>
  <si>
    <t>73:40:50:000 042 806</t>
  </si>
  <si>
    <t>Пристрой (А2)</t>
  </si>
  <si>
    <t>73:40:50:000 042 807</t>
  </si>
  <si>
    <t>Пристрой (а2)</t>
  </si>
  <si>
    <t>73:40:50:000 042 808</t>
  </si>
  <si>
    <t>Пристрой (а3)</t>
  </si>
  <si>
    <t>73:40:50:000 042 809</t>
  </si>
  <si>
    <t>73:40:50:000 042 810</t>
  </si>
  <si>
    <t>116</t>
  </si>
  <si>
    <t>73 23 011402 75</t>
  </si>
  <si>
    <t>73:40:50:000 003 073</t>
  </si>
  <si>
    <t>Постановление Администрации города от 29.09.2009 №2784. Приказ КУИГ от 05.10.2009 №177. Свидетельство о государственной регистрации права муниципальной собственности от 11.10.2012 № 73-73-02/154/2012-420. Свидетельство о государственной регистрации права оперативного управления от 05.02.2013 №73-73-02/026/2013-004. Договор о пользовании муниципальным имуществом на праве оперативного управления от 22.10.2012 №38-10/ОУ</t>
  </si>
  <si>
    <t>Территориальная избирательная комиссия муниципального образования "Город Димитровград"</t>
  </si>
  <si>
    <t>19,07</t>
  </si>
  <si>
    <t>Управление по делам культуры и искусства Администрации города Димитровграда Ульяновской области</t>
  </si>
  <si>
    <t>40,66</t>
  </si>
  <si>
    <t>Дворовое покрытие</t>
  </si>
  <si>
    <t>73:40:50:000 003 074</t>
  </si>
  <si>
    <t>Ограждение здания (Лит I)</t>
  </si>
  <si>
    <t>73:40:50:000 013 075</t>
  </si>
  <si>
    <t>Постановление Администрации города от 29.09.2009 №2784. Свидетельство о государственной регистрации права муниципальной собственности от 11.10.2012 № 73-73-02/154/2012-420. Свидетельство о государственной регистрации права оперативного управления от 05.02.2013 №73-73-02/026/2013-004. Договор о пользовании муниципальным имуществом на праве оперативного управления от 22.10.2012 №38-10/ОУ</t>
  </si>
  <si>
    <t>1</t>
  </si>
  <si>
    <t>73:23:010804:547</t>
  </si>
  <si>
    <t>1,2,3</t>
  </si>
  <si>
    <t>73:40:50:000 019 702</t>
  </si>
  <si>
    <t>Постановление Администрации города от 27.12.2012 №4631. Постановление Администрации города от 11.07.2013 №2170. Свидетельство о государственной регистрации права муниципальной собственности от 29.12.2012 № 73-73-02/198/2012-057. Постановление Администрации города от 14.01.2013 №35. Постановление Администрации города от 13.02.2013 №469. Договор о пользовании муниципальным имуществом на праве оперативного управления от 20.02.2013 №02-13/ОУ. Свидетельство о государственной регистрации права оперативного управления от 20.03.2013 №73-73-02/041/2013-121. Постановление Администрации города от 02.10.2018 № 2150</t>
  </si>
  <si>
    <t>Решение Городской Думы города Димитровграда Ульяновской области от 21.12.2016 № 56/680, 26.12.2018 № 10/83</t>
  </si>
  <si>
    <t>Областное государственное автономное учреждение культуры "Ульяновский театр кукол имени народной артистки СССР В.М.Леонтьевой"</t>
  </si>
  <si>
    <t>216,80</t>
  </si>
  <si>
    <t>Решение Городской Думы города Димитровграда Ульяновской области от 25.03.2015 №23/31, от 30.09.2015 № 30/393, от 26.12.2018 № 10/82</t>
  </si>
  <si>
    <t>477,90</t>
  </si>
  <si>
    <t>Муниципальное бюджетное дошкольное образовательное учреждение "Детский сад № 38 «Золотой петушок" города Димитровграда Ульяновской области</t>
  </si>
  <si>
    <t>13А</t>
  </si>
  <si>
    <t xml:space="preserve">Здание МДОУ-детского сада комбинированного вида №38 "Золотой петушок" </t>
  </si>
  <si>
    <t>73 23 010803 13 0087730001</t>
  </si>
  <si>
    <t>Постановление Главы города от 25.04.2008 №1265. Приказ КУИГ от 05.05.2008 №94. Свидетельство о государственной регистрации права муниципальной собственности города от 22.05.2008 №73-73-02/018/2008-171. Свидетельство о государственной регистрации права оперативного управления от 03.09.2008 №73-73-02/018/2008-322. Договор о пользовании муниципальным имуществом на праве оперативного управления от 14.05.2008 №21-08/ОУ</t>
  </si>
  <si>
    <t>73:40:50:030 020 874</t>
  </si>
  <si>
    <t>73:40:50:030 020 875</t>
  </si>
  <si>
    <t>Веранда (Г8)</t>
  </si>
  <si>
    <t>73:40:50:030 020 876</t>
  </si>
  <si>
    <t>73:40:50:030 020 877</t>
  </si>
  <si>
    <t>Ограждение (1)</t>
  </si>
  <si>
    <t>73:40:50:030 020 878</t>
  </si>
  <si>
    <t>Сарай  (Г6)</t>
  </si>
  <si>
    <t>73:40:50:030 020 879</t>
  </si>
  <si>
    <t>73:40:50:030 020 880</t>
  </si>
  <si>
    <t>73:40:50:030 020 881</t>
  </si>
  <si>
    <t>Сарай (Г2)</t>
  </si>
  <si>
    <t>73:40:50:030 020 882</t>
  </si>
  <si>
    <t>73:40:50:030 020 883</t>
  </si>
  <si>
    <t>Сарай (Г7)</t>
  </si>
  <si>
    <t>73:40:50:030 020 884</t>
  </si>
  <si>
    <t>Сарай (Г9)</t>
  </si>
  <si>
    <t>73:40:50:030 020 885</t>
  </si>
  <si>
    <t>Веранда (Г10)</t>
  </si>
  <si>
    <t>73:40:50:060 070 889</t>
  </si>
  <si>
    <t>1/7</t>
  </si>
  <si>
    <t xml:space="preserve">Здание спасательной станции </t>
  </si>
  <si>
    <t>73:23:010507:136</t>
  </si>
  <si>
    <t>73:40:50:000 019 699</t>
  </si>
  <si>
    <t>Постановление Администрации города от 19.02.2013 №557. Свидетельство о государственной регистрации права муниципальной собственности от 15.04.2013 № 73-73-02/052/2013-042. Договор о пользовании муниципальным имуществом на праве оперативного управления от 16.04.2013 №11-13/ОУ. Свидетельство о государственной регистрации права оперативного управления от 31.05.2013 № 73-73-02/059/2013-440</t>
  </si>
  <si>
    <t>Ангар со зданием компрессорной</t>
  </si>
  <si>
    <t>73:23:010507:2517</t>
  </si>
  <si>
    <t>73:40:50:000 021 025</t>
  </si>
  <si>
    <t>Постановление Администрации города от 02.03.2015 №683. Свидетельство о государственной регистрации права муниципальной собственности от 18.03.2015 № 73-73/002-73/002/053/2015-71/1. Договор о пользовании муниципальным имуществом на праве оперативного управления от 10.03.2015 №08-15/ОУ. Свидетельство о государственной регистрации права оперативного управления от 30.03.2015 № 73-73/002-73/002/053/2015-212/1</t>
  </si>
  <si>
    <t>Решение Городской Думы города Димитровграда Ульяновской области от 30.09.2015 №30/396</t>
  </si>
  <si>
    <t>Муниципальное бюджетное учреждение дополнительного образования "Станция юных натуралистов города Димитровграда Ульяновской области"</t>
  </si>
  <si>
    <t>144А</t>
  </si>
  <si>
    <t>Здание (Лит.А)</t>
  </si>
  <si>
    <t>73-73-02/031/2011-400</t>
  </si>
  <si>
    <t>Свидетельство о государственной регистрации права муниципальной собственности от 28.03.2011 №73-73-02/031/2011-400. Постановление Администрации города от 07.07.2011 №2546. Постановление Администрации города от 03.10.2011 №3797. Свидетельство о государственной регистрации права оперативного управления от 13.01.2012 №73-73-02/198/2011-444</t>
  </si>
  <si>
    <t>73:40:50:000 001 888</t>
  </si>
  <si>
    <t>Здание (Б)</t>
  </si>
  <si>
    <t>73:40:50:000 001 889</t>
  </si>
  <si>
    <t>Здание теплицы (В1)</t>
  </si>
  <si>
    <t>73:40:50:000 001 890</t>
  </si>
  <si>
    <t>73:40:50:000 001 891</t>
  </si>
  <si>
    <t>Ограждение (III)</t>
  </si>
  <si>
    <t>73:40:50:000 001 892</t>
  </si>
  <si>
    <t>Ограждение (IV)</t>
  </si>
  <si>
    <t>73:40:50:000 001 893</t>
  </si>
  <si>
    <t>Ограждение (V)</t>
  </si>
  <si>
    <t>73:40:50:000 001 894</t>
  </si>
  <si>
    <t>73:40:50:000 001 895</t>
  </si>
  <si>
    <t>73:40:50:000 001 896</t>
  </si>
  <si>
    <t>Теплица (В)</t>
  </si>
  <si>
    <t>73:40:50:000 001 897</t>
  </si>
  <si>
    <t>Холодная пристройка (б)</t>
  </si>
  <si>
    <t>73:40:50:000 001 898</t>
  </si>
  <si>
    <t>Холодная пристройка (в)</t>
  </si>
  <si>
    <t>73:40:50:000 001 899</t>
  </si>
  <si>
    <t>Холодная пристройка (в1)</t>
  </si>
  <si>
    <t>73:40:50:000 001 900</t>
  </si>
  <si>
    <t>144</t>
  </si>
  <si>
    <t>Здание библиотеки семейного чтения с пристроем и подвалом</t>
  </si>
  <si>
    <t>73:23:013301:28</t>
  </si>
  <si>
    <t>73:40:50:000 004 284</t>
  </si>
  <si>
    <t>Свидетельство о государственной регистрации права муниципальной собственности от 02.03.2007 №73-73-02/007/2007-238. Постановление Администрации города от 11.12.2009 № 3733. Приказ КУИГ от 21.12.2009 № 235. Договор о пользовании муниципальным имуществом на праве оперативного управления от 24.06.2010 №05-10/ОУ. Свидетельство о государственной регистрации права оперативного управления от 11.05.2011 №73-73-02/055/2011-412</t>
  </si>
  <si>
    <t>Склад</t>
  </si>
  <si>
    <t>73:23:013301:51</t>
  </si>
  <si>
    <t>73:40:50:000 018 909</t>
  </si>
  <si>
    <t>Постановление Администрации города от 21.04.2011 № 1559. Постановление Администрации города от 27.06.2012 №2293.Постановление Администрации города от 24.08.2011 № 3215. Свидетельство о государственной регистрации права муниципальной собственности от 27.07.2012 № 73-73-02/104/2012-486. Свидетельство о государственной регистрации права оперативного управления от 15.10.2012 №73-73-02/164/2012-023</t>
  </si>
  <si>
    <t>146</t>
  </si>
  <si>
    <t>Склад база № 1 (777/1000 доли)</t>
  </si>
  <si>
    <t>73:23:013301:30</t>
  </si>
  <si>
    <t>73:40:50:000 000 705</t>
  </si>
  <si>
    <t>Свидетельство о государственной регистрации права муниципальной собственности от 07.04.2006 №73-73-02/015/2006-270. Постановление Администрации города от 23.05.2012 № 1755. Свидетельство о государственной регистрации права оперативного управления от 24.08.2012 № 73-73-02/124/2012-324</t>
  </si>
  <si>
    <t>Муниципальное бюджетное  учреждение спортивная школа города Димитровграда имени Жанны Борисовны Лобановой</t>
  </si>
  <si>
    <t>206</t>
  </si>
  <si>
    <t>73:23:010512:75</t>
  </si>
  <si>
    <t>Постановление Администрации города от 02.04.2012 № 1093. Свидетельство о государственной регистрации права муниципальной собственности от 06.03.2012 № 73-73-02/202/2011-192.Договор о пользовании муниципальным имуществом на праве оперативного управления от 03.04.2012 №09-12/ОУ. Свидетельство о государственной регистрации права оперативного управления от 11.04.2012 № 73-73-02/067/2012-187</t>
  </si>
  <si>
    <t>247</t>
  </si>
  <si>
    <t>73 23 010610 0035 0031850001 100101-100601</t>
  </si>
  <si>
    <t>73:40:50:000 001 668</t>
  </si>
  <si>
    <t>Свидетельство о государственной регистрации права муниципальной собственности от 19.05.2008 № 73-73-02/018/2008-169. Постановление Главы города от 11.04.2008 №1073. Приказ КУИГ от 22.04.2008 №76. Свидетельство о государственной регистрации права оперативного управления от 02.03.2009 №73-73-02/007/2009-056. Договор о пользовании муниципальным имуществом на праве оперативного управления от 23.04.2008 №18-08/ОУ</t>
  </si>
  <si>
    <t>Муниципальное бюджетное общеобразовательное учреждение "Лицей №16 при УлГТУ имени Юрия Юрьевича Медведкова города Димитровграда Ульяновской области "</t>
  </si>
  <si>
    <t>258</t>
  </si>
  <si>
    <t>Здания МОУ средней общеобразовательной школы №16 (Лит.А, Б)</t>
  </si>
  <si>
    <t>73:23:010507:404</t>
  </si>
  <si>
    <t>73:40:50:000 000 838</t>
  </si>
  <si>
    <t>Постановление Главы города от 19.09.2008 №3078. Свидетельство о государственной регистрации права муниципальной собственности от 07.10.2008 №73-73-02/018/2008-398. Свидетельство о государственной регистрации права оперативного управления от 17.11.2008 №73-73-02/018/2008-429. Договор о пользовании муниципальным имуществом на праве оперативного управления от 20.10.2008 №34-08/ОУ</t>
  </si>
  <si>
    <t>73:40:50:000 000 840</t>
  </si>
  <si>
    <t>Ворота (Лит.III)</t>
  </si>
  <si>
    <t>73:40:50:000 000 841</t>
  </si>
  <si>
    <t>Ворота (Лит.IV)</t>
  </si>
  <si>
    <t>73:40:50:000 000 842</t>
  </si>
  <si>
    <t>Баскетбольная площадка</t>
  </si>
  <si>
    <t>73:40:50:000 020 989</t>
  </si>
  <si>
    <t>Постановление Главы города от 10.02.2016 № 304. Свидетельство о государственной регистрации права муниципальной собственности от 02.03.2016 №73-73/002-73/002/128/2016-166/1. Договор о пользованиимуниципальным имуществом на праве оперативного управления от 15.03.2016 № 05-16/ОУ. Дополнительное соглашение к договору о пользовании муниципальным имуществом на праве оперативного управления от 15.03.2016 № 05-16/ОУ от 21.04.2016. Свидетельство о государственной регистрации права оперативного управления от 26.04.2016 № 73-73/002-73/002/029/2016-389/1</t>
  </si>
  <si>
    <t>Волейбольная площадка</t>
  </si>
  <si>
    <t>73:40:50:000 020 990</t>
  </si>
  <si>
    <t>Беговая дорожка</t>
  </si>
  <si>
    <t>73:40:50:000 020 991</t>
  </si>
  <si>
    <t>Муниципальное бюджетное дошкольное образовательное учреждение "Детский сад № 9 «Улыбка» города Димитровграда Ульяновской области"</t>
  </si>
  <si>
    <t>284</t>
  </si>
  <si>
    <t xml:space="preserve">Здание МДОУ детский сад общеразвивающего вида </t>
  </si>
  <si>
    <t>73 23 010000 0000 0031990001</t>
  </si>
  <si>
    <t>Постановление Главы города от 15.05.2008 №1444. Приказ КУИГ от 15.05.2008 №101.Свидетельство о государственной регистрации права муниципальной собственности от 19.05.2008 №73-73-02/018/2008-170. Свидетельство о государственной регистрации права оперативного управления от 01.07.2008 №73-73-02/018/2008-229. Договор о пользовании муниципальным имуществом на праве оперативного управления от 26.05.2008 №24-08/ОУ</t>
  </si>
  <si>
    <t>Холодная пристройка (Г4)</t>
  </si>
  <si>
    <t>291А</t>
  </si>
  <si>
    <t>73 23 010609 0001 0032070001 10100-101500</t>
  </si>
  <si>
    <t>73:40:50:000 016 213</t>
  </si>
  <si>
    <t>Свидетельство о регистрации права муниципальной собственности от 16.02.2009 №73-73-02/007/2009-032. Постановление  Администрации города от 12.02.2010 №401. Постановление Администрации города от 07.04.2010 №1051. Свидетельство о государственной регистрации права оперативного управления от 27.03.2012 № 73-73-02/015/2012-165</t>
  </si>
  <si>
    <t>Муниципальное бюджетное дошкольное образовательное учреждение "Детский сад № 16 «Крепыш» города Димитровграда Ульяновской области"</t>
  </si>
  <si>
    <t>299</t>
  </si>
  <si>
    <t>Здание МДОУ детского сада общеразвивающего вида  №16 "Крепыш" (Лит.А)</t>
  </si>
  <si>
    <t>73 23 010000 0000 0032120000</t>
  </si>
  <si>
    <t>Постановление Главы города от 07.02.2008 №327. Свидетельство о государственной регистрации права муниципальной собственности от 19.02.2008 № 73-73-02/011/2008-359. Свидетельство о государственной регистрации права оперативного управления от 19.02.2008 № 73-73-02/011/2008-360. Договор о пользовании муниципальным имуществом на праве оперативного управления от 12.02.2008 №01-08/ОУ</t>
  </si>
  <si>
    <t>Веранда (Литер.Г)</t>
  </si>
  <si>
    <t>73:40:50:000 013 057</t>
  </si>
  <si>
    <t>Веранда (Литер.Г1)</t>
  </si>
  <si>
    <t>Веранда (Литер.Г2)</t>
  </si>
  <si>
    <t>Веранда (Литер.Г3)</t>
  </si>
  <si>
    <t>Веранда (Литер.Г4)</t>
  </si>
  <si>
    <t>Муниципальное бюджетное дошкольное образовательное учреждение "Детский сад № 4 «Алёнушка» города Димитровграда Ульяновской области"</t>
  </si>
  <si>
    <t>321</t>
  </si>
  <si>
    <t>Здание МДОУ детского сада комбинированного вида №4 "Аленушка"</t>
  </si>
  <si>
    <t>73 23 010604 15 0032230000</t>
  </si>
  <si>
    <t>73:40:50:000 000 851</t>
  </si>
  <si>
    <t>Постановление Главы города от 18.09.2008 №3061. Приказ КУИГ от 07.10.2008 №213. Свидетельство о государственной регистрации права муниципальной собственности от 07.10.2008 № 73-73-02/018/2008-396. Свидетельство о государственной регистрации права оперативного управления от 25.11.2008 №73-73-02/018/2008-434. Договор о пользовании муниципальныи имуществом на праве оперативного упралвения от 20.10.2008 №33-08/ОУ</t>
  </si>
  <si>
    <t>Договор безвозмездного пользования №37 от 23.04.2019</t>
  </si>
  <si>
    <t>ООО "МКК"</t>
  </si>
  <si>
    <t>Веранда (Г)</t>
  </si>
  <si>
    <t>73:40:50:000 000 852</t>
  </si>
  <si>
    <t>73:40:50:000 000 853</t>
  </si>
  <si>
    <t>73:40:50:000 000 854</t>
  </si>
  <si>
    <t>73:40:50:000 000 855</t>
  </si>
  <si>
    <t>Здание прачечной (Б)</t>
  </si>
  <si>
    <t>Муниципальное бюджетное общеобразовательное учреждение "Многопрофильный лицей  города Димитровграда Ульяновской области"</t>
  </si>
  <si>
    <t>Здания МОУ МПЛ (Лит.А, а, а1)</t>
  </si>
  <si>
    <t>73:23:010803:11:0057210000</t>
  </si>
  <si>
    <t>73:40:50:000 017 461</t>
  </si>
  <si>
    <t>Постановление Главы Администрации города от 11.11.2008 №3690. Свидетельство о государственной регистрации права муниципальной собственности от 17.11.2008 № 73-73-02/018/2008-428. Свидетельство о государственной регистрации права оперативного управления от 13.07.2015 №73-73-02/007/2009-241. Договор о пользовании муниципальныи имуществом на праве оперативного управления от 02.12.2008 №48-08/ОУ</t>
  </si>
  <si>
    <t>14,56; 16,7</t>
  </si>
  <si>
    <t>Здание склада (Лит. Б)</t>
  </si>
  <si>
    <t>73:40:50:000 017 462</t>
  </si>
  <si>
    <t>Служебное строение (Лит. Г)</t>
  </si>
  <si>
    <t>73:40:50:000 019 983</t>
  </si>
  <si>
    <t>73:40:50:000 019 984</t>
  </si>
  <si>
    <t>73:40:50:000 019 985</t>
  </si>
  <si>
    <t>73:40:50:000 019 986</t>
  </si>
  <si>
    <t>Площадка баскетбольная</t>
  </si>
  <si>
    <t>73 23 000000 2129</t>
  </si>
  <si>
    <t>73:40:50:000 019 987</t>
  </si>
  <si>
    <t>Постановление Администрации города от 05.11.2014 №3462. Свидетельство о государственной регистрации права муниципальной собственности от 13.07.2015 № 73-73-02/217/2014-034. Свидетельство о государственной регистрации права оперативного управления от 02.12.2014 №73-73-02/281/2014-135. Договор о пользовании муниципальныи имуществом на праве оперативного управления от 07.11.2014 №20-14/ОУ</t>
  </si>
  <si>
    <t>Площадка гимнастическая</t>
  </si>
  <si>
    <t>73:40:50:000 019 988</t>
  </si>
  <si>
    <t>Площадка ПДД</t>
  </si>
  <si>
    <t>73:40:50:000 020 874</t>
  </si>
  <si>
    <t>Муниципальное автономное учреждение  "Спортивный клуб "Нейтрон"</t>
  </si>
  <si>
    <t>3</t>
  </si>
  <si>
    <t>Здание спортивно-оздоровительного комплекса (Лит.А,А1,а)</t>
  </si>
  <si>
    <t>73:23:012001:75</t>
  </si>
  <si>
    <t>подвал, 1-2</t>
  </si>
  <si>
    <t>73:40:50:000 004 309</t>
  </si>
  <si>
    <t>Постановление Главы города от 20.01.2006 №95. Постановление Администрации города от 25.11.2011 № 4530. Постановление Администрации города от 28.02.2012 №659. Свидетельство государственной регистрации права муниципальной собственности от 27.11.2013 №73-73-02/210/2013-300. Договор о пользовании муниципальным имуществом на праве оперативного управления от 07.11.2013 № 28-13/ОУ. Свидетельство о государственной регистрации права оперативного управления от 27.11.2013 № 73-73-02/141/2013-062</t>
  </si>
  <si>
    <t>Договор от 16.12.2019 №21А-2019</t>
  </si>
  <si>
    <t>ИП Норматов</t>
  </si>
  <si>
    <t>Договор от 02.09.2019 №9А-2019</t>
  </si>
  <si>
    <t>ИП Глухова</t>
  </si>
  <si>
    <t>Решение Городской Думы города Димитровграда Ульяновской области от 24.09.2014 №16/196</t>
  </si>
  <si>
    <t>01.05.2015</t>
  </si>
  <si>
    <t>31.12.2020</t>
  </si>
  <si>
    <t>Договор от 10.09.2019 №10А</t>
  </si>
  <si>
    <t>01.09.2019</t>
  </si>
  <si>
    <t>31.07.2020</t>
  </si>
  <si>
    <t>ООО "Антера"</t>
  </si>
  <si>
    <t>Договор от 02.09.2019 №7А</t>
  </si>
  <si>
    <t>01.08.2019</t>
  </si>
  <si>
    <t>30.06.2020</t>
  </si>
  <si>
    <t>Договор от 16.05.2018 № 3А-2018</t>
  </si>
  <si>
    <t>Здание спортивного павильона стадиона "Старт" (Лит.В)</t>
  </si>
  <si>
    <t>73:23:012001:74</t>
  </si>
  <si>
    <t>73:40:50:000 008 471</t>
  </si>
  <si>
    <t>Постановление Главы города от 20.01.2006 №95. Постановление Администрации города от 25.11.2011 № 4530. Постановление Администрации города от 14.08.2013 №2571. Свидетельство государственной регистрации права муниципальной собственности от 21.11.2013 №73-73-02/210/2013-301. Договор о пользовании муниципальным имуществом на праве оперативного управления от 07.11.2013 № 27-13/ОУ. Свидетельство о государственной регистрации права оперативного управления от 04.12.2013 № 73-73-02/201/2013-462</t>
  </si>
  <si>
    <t>ИП Шимченко Д.В.</t>
  </si>
  <si>
    <t>Постановление Администарции города от 22.07.2019 № 1929 о даче согласия на аренду</t>
  </si>
  <si>
    <t>ИП Челомбицкая</t>
  </si>
  <si>
    <t>Склад спортивного инвентаря (Лит.Ж)</t>
  </si>
  <si>
    <t>73:23:012001:78</t>
  </si>
  <si>
    <t>73:40:50:000 020 510</t>
  </si>
  <si>
    <t>Постановление Администрациии города от 24.03.2014 № 804. Свидетельство государственной регистрации права муниципальной собственности от 15.04.2014 №73-73-02/201/2014-404. Договор о пользовании муниципальным имуществом на праве оперативного управления от 27.03.2014 № 09-14/ОУ. Свидетельство о государственной регистрации права оперативного управления от 29.04.2014 № 73-73-02/201/2014-490</t>
  </si>
  <si>
    <t>Стадион "Старт" со строениями и сооружениями</t>
  </si>
  <si>
    <t>73 23 010000 0000 0088210000</t>
  </si>
  <si>
    <t>73:40:50:000 020 278</t>
  </si>
  <si>
    <t>Постановление Главы города от 05.06.2006 №1570. Постановление Администрации города от 20.01.2006 № 95</t>
  </si>
  <si>
    <t>Гараж</t>
  </si>
  <si>
    <t>73:23:000000:1722</t>
  </si>
  <si>
    <t>73:40:50:000 015 744</t>
  </si>
  <si>
    <t>Постановление Главы города от 12.04.2007 №1063. Постановление Админстрации города от 04.08.2011 №2944. Постановление Администрации города от 24.06.2011 №2386. Постановление Администарции города от 27.07.2011 №2810. Свидетельство о государственной регистрации права муниципальной собственности от 18.08.2011 №73-73-02/096/2011-085. Постановление Администрации города от 25.11.2011 № 4530. Свидетельство о государственной регистрации права оперативного управления от 17.05.2012 №73-73-02/077/2012-297. Договор о пользовании муниципальным имуществом на праве оперативного управления от 13.03.2012 №06-12/ОУ</t>
  </si>
  <si>
    <t>73:23:000000:1729</t>
  </si>
  <si>
    <t>73:40:50:000 015 745</t>
  </si>
  <si>
    <t>Постановление Главы города от 12.04.2007 №1063. Постановление Админстрации города от 04.08.2011 №2944. Постановление Администрации города от 24.06.2011 №2386. Постановление Администарции города от 27.07.2011 №2810. Свидетельство о государственной регистрации права муниципальной собственности от 18.08.2011 №73-73-02/096/2011-086. Постановление Администрации города от 25.11.2011 № 4530.Свидетельство о государственной регистрации права оперативного управления от 17.05.2012 №73-73-02/077/2012-298. Договор о пользовании муниципальным имуществом на праве оперативного управления от 13.03.2012 №06-12/ОУ</t>
  </si>
  <si>
    <t>73:23:012001:77</t>
  </si>
  <si>
    <t>73:40:50:000 016 324</t>
  </si>
  <si>
    <t>Постановление Администрации города от 17.07.2013 №2256. Свидетельство государственной регистрации права муниципальной собственности от 26.08.2013 №73-73-02/107/2013-031. Договор о пользовании муниципальным имуществом на праве оперативного управления от 31.05.2013 № 19-13/ОУ. Свидетельство о государтственной регистрации права оперативного управления от 09.10.2013 № 73-73-02/111/2013-212</t>
  </si>
  <si>
    <t>Открытая благоустроенная площадка</t>
  </si>
  <si>
    <t>73:23:012001:85</t>
  </si>
  <si>
    <t>73:40:50:000 020 864</t>
  </si>
  <si>
    <t>Постановление Администрации города от 10.10.2014 № 3145. Договор о пользовании муниципальным имущество на праве оперативного управления от 13.10.2014 № 17-14/ОУ. Свидетельство о государственной регистрации права муниципальной собственности от 28.10.2014 № 73-73-02/215/2014-636. Свидетельство о государтственной регистрации права оперативного управления от 13.11.2014 № 73-73-02/216/2014-061</t>
  </si>
  <si>
    <t>3Б</t>
  </si>
  <si>
    <t>Многофункциональный физкультурно-оздоровительный комплекс</t>
  </si>
  <si>
    <t>73:23:010102:2697</t>
  </si>
  <si>
    <t>73:40:50:000 012 004</t>
  </si>
  <si>
    <t>Постановление Главы города от 28.03.2008 №875. Приказ КУИГ 01.04.2008 №60. Свидетельство о государственной регитстрации права муниципальной собственности от 25.04.2008 №73-73-02/018/2008-137. Свидетельство о государственной регитстрации права оперативного управления от 25.04.2008 №73-73-02/018/2008-138. Договор о пользовании муниципальным имуществом на праве оперативного управления от 01.04.2008 №12-08/ОУ. Постановление Администрации города от 25.11.2011 № 4530</t>
  </si>
  <si>
    <t>Договор аренды от 09.01.2020 №23А</t>
  </si>
  <si>
    <t>Муниципальное бюджетное дошкольное образовательное учреждение "Детский сад № 21 «Земляничка» города Димитровграда Ульяновской области"</t>
  </si>
  <si>
    <t>6А</t>
  </si>
  <si>
    <t>Здание МДОУ-детского сада общеразвивающего вида №21 "Земляничка"</t>
  </si>
  <si>
    <t>73:23:010000:0000:0078720001</t>
  </si>
  <si>
    <t>73:40:50:584</t>
  </si>
  <si>
    <t>Постановление Главы города от 04.05.2008 №1299. Приказ КУИГ от 12.05.2008 №100.Свидетельство о государственной регистрации права муниципальной собственности от 21.05.2008 №73-73-02/018/2008-172. Свидетельство о государственной регистрации права оперативного управления от 01.07.2008 №73-73-02/018/2008-223. Договор о пользовании муниципальным имуществом на праве оперативного управления от 26.05.2008 №23-08/ОУ</t>
  </si>
  <si>
    <t>73:40:50:585</t>
  </si>
  <si>
    <t>73:40:50:586</t>
  </si>
  <si>
    <t>73:40:50:587</t>
  </si>
  <si>
    <t>73:40:50:588</t>
  </si>
  <si>
    <t>73:40:50:589</t>
  </si>
  <si>
    <t>73:40:50:590</t>
  </si>
  <si>
    <t>73:40:50:591</t>
  </si>
  <si>
    <t>73:40:50:592</t>
  </si>
  <si>
    <t>73:40:50:593</t>
  </si>
  <si>
    <t>Муниципальное казенное учреждение "Спортивная школа "Нейтрон"</t>
  </si>
  <si>
    <t>Помещения</t>
  </si>
  <si>
    <t>73 23 010803 838</t>
  </si>
  <si>
    <t>73:40:50:000 019 627</t>
  </si>
  <si>
    <t>Свидетельство о государственной регистрации права муниципальной собственности от 17.10.2013 №73-73-02/130/2013-119. Постановление №1996 от 25.10.2017. Оперативное управление №73:23:010803-73/002/2017-2 от 23.11.2017</t>
  </si>
  <si>
    <t>Муниципальное бюджетное учреждение культуры "Мастерская живописного рельефа и современного искусства"</t>
  </si>
  <si>
    <t>73-73-02/181/2011-158</t>
  </si>
  <si>
    <t>73:40:50:000 010 212</t>
  </si>
  <si>
    <t xml:space="preserve">Постановление Администрации города от 28.09.2010 № 3303. Протокол заседания трудового коллектива МАУК ЦКиД "Восход". Постановление Администрации города от 15.02.2011 № 496. Приказ КУИГ от 01.03.2011 № 103. Постановление Администрации города от 29.11.2011 №4570. Свидетельство о государственной регистрации права муниципальной собственности города от 05.12.2011 №73-73-02/181/2011-158. Свидетельство о государственной регистрации права оперативного управления от 16.02.2012 № 73-73-02/001/2012-377 </t>
  </si>
  <si>
    <t>73-73-02/181/2011-157</t>
  </si>
  <si>
    <t>73:40:50:000 015 760</t>
  </si>
  <si>
    <t>Свидетельство о государственной регистрации права муниципальной собственности города от 01.12.2008 №73-73-02/018/2008-451. Постановление Администрации города от 25.01.2011 №172. Приказ КУИГ от 28.01.2011 №40. Свидетельство о государственной регистрации права оперативного управления от 16.02.2012 № 73-73-02/001/2012-336</t>
  </si>
  <si>
    <t>73 23 012001 0009 0067400001 100101-100901</t>
  </si>
  <si>
    <t>73:40:50:040 090 213</t>
  </si>
  <si>
    <t xml:space="preserve">Свидетельство государственной регистрации права муниципальной собственности от 17.06.2008 №73-73-02/042/2008-315. Постановление Администрации города от 12.02.2010 №401. Постановление Администрации города от 07.04.2010 №1051. Свидетельство о государственной регистрации права оперативного управления от 27.03.2012 № 73-73-02/015/2012-166 </t>
  </si>
  <si>
    <t>Муниципальное казенное учреждение "Служба охраны окружающей среды"</t>
  </si>
  <si>
    <t>30А</t>
  </si>
  <si>
    <t>73:23:010903:1254</t>
  </si>
  <si>
    <t>73:40:50:000 000 768</t>
  </si>
  <si>
    <t>Распоряжение Главы города от 25.11.2004 №305-р. Договор о пользовании муниципальным имуществом на праве оперативного управления от 21.02.2013 №07-13/ОУ. Постановление Администрации города от 19.02.2013 № 562. Свидетельство государственной регистрации права муниципальной собственности от 19.02.2013  № 73-73-02/025/2013-272. Свидетельство о государственной регистрации права оперативного управления от 21.03.2013 № 73-73-02/041/2013-198</t>
  </si>
  <si>
    <t>17</t>
  </si>
  <si>
    <t>Здание с принадлежностями (Лит. А,а,а1-а3)</t>
  </si>
  <si>
    <t>73:23:010805:60</t>
  </si>
  <si>
    <t>73:40:50:000 000 405</t>
  </si>
  <si>
    <t>Свидетельство о государственной регистрации права муниципальной собственности от 06.09.2002 № 73-01/01-49/2002-90. Постановление Администрации города от 03.09.2009 №2547. Договор о пользовании муниципальным имуществом на праве оперативного управления от 13.10.2009 №28-09/ОУ. Постановление Администрации города от 19.01.2010 №45. Дополнительное соглашение от 26.02.2010 к договору о пользовании муниципальным имуществом на праве оперативного управления от 13.10.2009 №28-09/ОУ. Свидетельство о государственной регистрации права оперативного управления от 18.03.2010 № 73-73-02/007/2009-398. Постановление Администрации города от 19.08.2010 № 2763</t>
  </si>
  <si>
    <t>Договор от 01.11.2019 № 446/2019</t>
  </si>
  <si>
    <t>17А</t>
  </si>
  <si>
    <t>Спортивно-оздоровительный центр (3-я очередь жилого комплекса со спортивно-оздоровительным центром)</t>
  </si>
  <si>
    <t>73:23:010805:1034</t>
  </si>
  <si>
    <t>73:40:50:000 010 979</t>
  </si>
  <si>
    <t>Решение Совета депутатов города Димитровграда от 09.08.2007 № 54/694 "О приобретении спортивно-оздоровительного центра в муниципальную собственность". Договор купли-продажи от 10.08.2007 №1 незавершённого строительством спортивно-оздоровительного центра. Постановление Главы города от 09.08.2007 № 2263. Постановление Главы города от 11.01.2008 № 23 "О закреплении муниципального имущества на праве оперативного управления". Постановление Главы города от 18.01.2008 № 122 "О внесении изменений в постановление Главы города от 11.01.2008 №23". Постановление Главы Администрации города от 17.12.2008 №4177. Постановление Главы Администрации города от 06.02.2009 №191. Постановление Главы Администрации города от 25.02.2009 №412 "О внесении изменений в постановление от 06.02.2009 №191". Свидетельство о государственной регистрации права муниципальной собственности города от 06.09.2010 №73-73-02/144/2010-108. Постановление Администрации города от 25.11.2011 № 4530. Свидетельство о государственной регистрации права оперативного управления от 13.10.2010 № 73-73-02/162/2010-323</t>
  </si>
  <si>
    <t>Решение Городской Думы города Димитровграда Ульяновской области от 27.02.2019 № 16/121</t>
  </si>
  <si>
    <t>Областное государственное бюджетное учреждение «Специализированная спортивная школа олимпийского резерва по боксу имени Альфреда Владимировича Гришина»</t>
  </si>
  <si>
    <t>Муниципальное казенное учреждение «Городские дороги»</t>
  </si>
  <si>
    <t>18А</t>
  </si>
  <si>
    <t>Служебные нежилые помещения</t>
  </si>
  <si>
    <t>73:23:010904:1374</t>
  </si>
  <si>
    <t>73:40:50:000 016 098</t>
  </si>
  <si>
    <t>Постановление Администарции города от 10.04.2012 № 1205. Постановление Администрации города от 04.06.2018 № 980.Оперативное управление от 28.08.2018 № 73:23:010904:1374-73/033/2018-4</t>
  </si>
  <si>
    <t>26Б</t>
  </si>
  <si>
    <t>Здание МДОУ-детского сада общеразвивающего вида №25 "Черемушка" (Лит.А)</t>
  </si>
  <si>
    <t>73 23 010903 22 0069550001</t>
  </si>
  <si>
    <t>Постановление Главы города от 18.09.2008 №3060. Приказ КУИГ от 07.10.2008 №211. Свидетельство о государственной регистрации права муниципальной собственности от 07.10.2008 № 73-73-02/018/2008-395. Свидетельство о государственной регистрации права оперативного управления от 08.12.2008 № 73-73-02/018/2008-470. Договор о пользовании муниципальным имуществом на праве оперативного управления от 19.03.2008 №03-08/ОУ</t>
  </si>
  <si>
    <t>Договор безвозмездного пользования от 29.01.2019</t>
  </si>
  <si>
    <t>Холодная пристройка (Лит.а)</t>
  </si>
  <si>
    <t>Холодная пристройка (Лит.а1)</t>
  </si>
  <si>
    <t>Муниципальное бюджетное дошкольное образовательное учреждение "Детский сад № 36 «Сказочка" города Димитровграда Ульяновской области</t>
  </si>
  <si>
    <t>40Б</t>
  </si>
  <si>
    <t>Здание МДОУ детского сада комбинированного вида  №36 "Сказочка"</t>
  </si>
  <si>
    <t>73 23 010901 14 009137 0000</t>
  </si>
  <si>
    <t>Постановление Главы города от 26.03.2008 №803. Приказ КУИГ от 27.03.2008 №57. Свидетельство о государственной регистрации права муниципальной собственности от 15.04.2008 № 73-01/01-66/2001-108. Свидетельство о государственной регистрации права оперативного управления от15.04.2008 № 73-73-02/031/2008-447. Договор о пользовании муниципальным имуществом на праве оперативного управления от 27.03.2008 №10-08/ОУ</t>
  </si>
  <si>
    <t>73:40:50:000 060 843</t>
  </si>
  <si>
    <t>73:40:50:000 060 844</t>
  </si>
  <si>
    <t>73:40:50:000 060 845</t>
  </si>
  <si>
    <t>73:40:50:000 060 846</t>
  </si>
  <si>
    <t>Ворота (ll)</t>
  </si>
  <si>
    <t>73:40:50:000 060 847</t>
  </si>
  <si>
    <t>Здание склада (Б)</t>
  </si>
  <si>
    <t>73:40:50:000 060 848</t>
  </si>
  <si>
    <t>Ограждение (lll)</t>
  </si>
  <si>
    <t>73:40:50:000 060 849</t>
  </si>
  <si>
    <t>Ограждение (lV)</t>
  </si>
  <si>
    <t>73:40:50:000 060 850</t>
  </si>
  <si>
    <t>Постановление Главы города от 26.03.2008 №803. Свидетельство о государственной регистрации права муниципальной собственности от 15.04.2008 № 73-01/01-66/2001-108. Свидетельство о государственной регистрации права оперативного управления от15.04.2008 № 73-73-02/031/2008-447. Договор о пользовании муниципальным имуществом на праве оперативного управления от 27.03.2008 №10-08/ОУ</t>
  </si>
  <si>
    <t>Муниципальное бюджетное дошкольное образовательное учреждение "Детский сад № 48 «Дельфинёнок» города Димитровграда Ульяновской области"</t>
  </si>
  <si>
    <t>43Б</t>
  </si>
  <si>
    <t>Здание детского сада №48 "Дельфиненок"</t>
  </si>
  <si>
    <t>73 23 010101 397</t>
  </si>
  <si>
    <t>Постановление Администрации города от 31.10.2008 №3601. Свидетельство о государственной регистрации права муниципальной собственности от 17.11.2008 №73-73-02/018/2008-425. Свидетельство о государственной регистрации права оперативного управления от 06.07.2010 № 73-73-02/100/2010-308. Договор о пользовании муниципальным имуществом на праве оперативного управления от 06.11.2008 №40-08/ОУ</t>
  </si>
  <si>
    <t>Муниципальное бюджетное дошкольное образовательное учреждение "Детский сад № 22 «Орлёнок" города Димитровграда Ульяновской области</t>
  </si>
  <si>
    <t>48Б</t>
  </si>
  <si>
    <t>Здание МДОУ детского сада №22 "Орленок" (Лит.А)</t>
  </si>
  <si>
    <t xml:space="preserve"> 73:23:010000:0000:0077070001</t>
  </si>
  <si>
    <t>73:40:50:000 003 972</t>
  </si>
  <si>
    <t>Постановление Администрации города от 25.03.2009 №810. Приказ КУИГ от 26.03.2009 №48. Свидетельство о государственной регистрации права муниципальной собственности от 31.03.2009 №73-73-02/007/2009-083. Договор о пользовании муниципальным имуществом на праве оперативного управления от 26.03.2009 №13-09/ОУ. Свидетельство о государственной регистрации права оперативного управления от 27.04.2010 №73-73-02/066/2010-455</t>
  </si>
  <si>
    <t>73:40:50:000 003 973</t>
  </si>
  <si>
    <t>73:40:50:000 003 975</t>
  </si>
  <si>
    <t>73:40:50:000 003 976</t>
  </si>
  <si>
    <t>73:40:50:000 003 977</t>
  </si>
  <si>
    <t>73:40:50:000 003 978</t>
  </si>
  <si>
    <t>Сарай (Лит.Г5)</t>
  </si>
  <si>
    <t>73:40:50:000 003 979</t>
  </si>
  <si>
    <t>Муниципальное бюджетное дошкольное образовательное учреждение "Детский сад № 41 "Колобок" города Димитровграда Ульяновской области</t>
  </si>
  <si>
    <t>6</t>
  </si>
  <si>
    <t>Здание МДОУ детского сада общеразвивающего вида №41 "Колобок"</t>
  </si>
  <si>
    <t>73 23 010000 0000 0095580001</t>
  </si>
  <si>
    <t>73:40:50:000 009 167</t>
  </si>
  <si>
    <t>Постановление Главы города от 17.03.2008 №640. Приказ КУИГ от 19.03.2008 №46. Свидетельство о государственной регистрации права муниципальной собственности от 11.04.2008 № 73-73-02/018/2008-089. Свидетельство о государственной регистрации права оперативного управления от 11.04.2008 № 73-73-02/018/2008-090. Договор о пользовании муниципальным имуществом на праве оперативного управления от 19.03.2008 №03-08/ОУ</t>
  </si>
  <si>
    <t>73:40:50:000 019 168</t>
  </si>
  <si>
    <t>30,94</t>
  </si>
  <si>
    <t>73:40:50:000 019 169</t>
  </si>
  <si>
    <t>33,36</t>
  </si>
  <si>
    <t>73:40:50:000 019 170</t>
  </si>
  <si>
    <t>34,27</t>
  </si>
  <si>
    <t>73:40:50:000 019 171</t>
  </si>
  <si>
    <t>33,30</t>
  </si>
  <si>
    <t>73:40:50:000 019 172</t>
  </si>
  <si>
    <t>33,61</t>
  </si>
  <si>
    <t>73:40:50:000 019 173</t>
  </si>
  <si>
    <t>29,00</t>
  </si>
  <si>
    <t>73:40:50:000 019 174</t>
  </si>
  <si>
    <t>8,70</t>
  </si>
  <si>
    <t>Ограждение (I)</t>
  </si>
  <si>
    <t>73:40:50:000 019 175</t>
  </si>
  <si>
    <t>97,29</t>
  </si>
  <si>
    <t>73:40:50:000 019 176</t>
  </si>
  <si>
    <t>207,86</t>
  </si>
  <si>
    <t>Сарай (Г5)</t>
  </si>
  <si>
    <t>73:40:50:000 019 177</t>
  </si>
  <si>
    <t>45,44</t>
  </si>
  <si>
    <t>Муниципальное бюджетное дошкольное образовательное учреждение "Детский сад № 49 «Жемчужинка» города Димитровграда Ульяновской области"</t>
  </si>
  <si>
    <t>31Б</t>
  </si>
  <si>
    <t>Здание МДОУ детского сада комбинированного вида №49 "Жемчужинка"</t>
  </si>
  <si>
    <t>73 23 010801 32 0095220001</t>
  </si>
  <si>
    <t>73:40:50:000 009 168</t>
  </si>
  <si>
    <t>Постановление Главы города от 17.03.2008 №639. Приказ КУИГ от 19.03.2008 №45. Свидетельство о государственной регистрации права муниципальной собственности от 11.04.2008 № 73-73-02/018/2008-086. Свидетельство о государственной регистрации права оперативного управления от 11.04.2008 № 73-73-02/018/2008-087. Договор о пользовании муниципальным имуществом на праве оперативного управления от 19.03.2008 №04-08/ОУ</t>
  </si>
  <si>
    <t>Веранда</t>
  </si>
  <si>
    <t>73:40:50:000 009 169</t>
  </si>
  <si>
    <t>73:40:50:000 009 171</t>
  </si>
  <si>
    <t>73:40:50:000 009 172</t>
  </si>
  <si>
    <t>73:40:50:000 009 173</t>
  </si>
  <si>
    <t>73:40:50:000 009 174</t>
  </si>
  <si>
    <t>73:40:50:000 009 175</t>
  </si>
  <si>
    <t>73:40:50:000 009 176</t>
  </si>
  <si>
    <t>73:40:50:000 009 177</t>
  </si>
  <si>
    <t>73:40:50:000 009 178</t>
  </si>
  <si>
    <t>73:40:50:000 009 179</t>
  </si>
  <si>
    <t>Ворота (3)</t>
  </si>
  <si>
    <t>73:40:50:000 009 180</t>
  </si>
  <si>
    <t>Ограждения (1)</t>
  </si>
  <si>
    <t>73:40:50:000 009 181</t>
  </si>
  <si>
    <t>73:40:50:000 009 182</t>
  </si>
  <si>
    <t>8А</t>
  </si>
  <si>
    <t>Здание с принадлежностями</t>
  </si>
  <si>
    <t>73 23 010000 0000 0095430001</t>
  </si>
  <si>
    <t>73:40:50:000 001 523</t>
  </si>
  <si>
    <t>Постановление Главы города от 14.04.2006 №1070. Постановление Главы города от 22.03.2007 № 789. Свидетельство о государственной регистрации права муниципальной собстственности от 31.03.2005 №73-73-02/014/2005-222. Договор о пользовании муниципальным имуществом на праве оперативного управления от 15.04.2006 №06-06/ОУ. Свидетельство о государственной регистрации права оперативного управления от 19.01.2009 №73-73-02/013/2006-416</t>
  </si>
  <si>
    <t>73:40:50:000 001 524</t>
  </si>
  <si>
    <t>Здания МДОУ  - детского сада комбинированного вида №9 "Улыбка"</t>
  </si>
  <si>
    <t>73 23 010000 0000 0086140000</t>
  </si>
  <si>
    <t>Постановление Главы города от 18.06.2008 №1855. Приказ КУИГ от 25.06.2008 №126.Свидетельство о государственной регистрации права муниципальной собственности от 01.11.2011 №73-73-02/018/2008-390. Свидетельство о государственной регистрации права оперативного управления от 01.07.2008 №73-73-02/018/2008-228. Договор о пользовании муниципальным имуществом на праве оперативного управления от 25.06.2008 №28-08/ОУ. Дополнительное соглашение к договору о пользовании муниципальным имуществом на праве оперативного управления от 25.06.2008 №28-08/ОУ от 27.10.2011. Постановление Администрации города от 08.09.2011 №3577</t>
  </si>
  <si>
    <t>Веранда ( Л Г 7)</t>
  </si>
  <si>
    <t>Веранда ( Л Г1)</t>
  </si>
  <si>
    <t>Веранда ( Л Г3)</t>
  </si>
  <si>
    <t>Веранда ( Л Г4)</t>
  </si>
  <si>
    <t>Веранда ( Л Г5)</t>
  </si>
  <si>
    <t>Веранда ( Л Г6)</t>
  </si>
  <si>
    <t>Ворота л 3</t>
  </si>
  <si>
    <t>Ворота л2</t>
  </si>
  <si>
    <t>Ворота л4</t>
  </si>
  <si>
    <t>Вход в подвал  ( Л а )</t>
  </si>
  <si>
    <t>Здание склада (ЛБ)</t>
  </si>
  <si>
    <t>Веранда ( Л Г )</t>
  </si>
  <si>
    <t>40</t>
  </si>
  <si>
    <t>Здание МОУ средняя общеобразовательная школа №27 (Лит.А,а,а1,2)</t>
  </si>
  <si>
    <t>73 23 015223 3 0089310001</t>
  </si>
  <si>
    <t>73:40:50:000 000 847</t>
  </si>
  <si>
    <t>Постановление Администрации города от 29.09.2009 № 2780. Свидетельство о государсвтенной регистрации права муниципальной собственности города от 08.06.2010 №73-73-02/086/2010-233. Договор о пользовании муниципальным имуществом на праве оперативного управления от 09.03.2010 №01-10/ОУ.Дополнительное соглашение от 15.09.2014 к договору о пользовании муниципальным имуществом на праве оперативного управления от 09.03.2010 № 01-10/ОУ</t>
  </si>
  <si>
    <t>Решение Городской Думы города Димитровграда Ульяновской области от 28.06.2017 № 65/790</t>
  </si>
  <si>
    <t>Муниципальное казенное учреждение "Димитровградская стража"</t>
  </si>
  <si>
    <t>Решение Городской Думы города Димитровграда Ульяновской области от 29.09.2010 № 37/493, от 26.02.2014 № 8/91</t>
  </si>
  <si>
    <t>Технологический институт-филиал Федерального государственного бюджетного образовательного учреждения высшего профессионального образования "Ульяновская государственная сельскохозяйственная академия имени П.А.Столыпина"</t>
  </si>
  <si>
    <t>Ворота ( Литер 2)</t>
  </si>
  <si>
    <t>73:40:50:000 000 848</t>
  </si>
  <si>
    <t>Вход в подвал (Литер а2)</t>
  </si>
  <si>
    <t>73:40:50:000 000 849</t>
  </si>
  <si>
    <t>81куб.м</t>
  </si>
  <si>
    <t>Постановление Администрации города от 29.09.2009 № 2780. Свидетельство о государсвтенной регистрации права муниципальной собственности города от 08.06.2010 №73-73-02/086/2010-233. Договор о пользовании муниципальным имуществом на праве оперативного управления от 09.03.2010 №01-10/ОУ. Дополнительное соглашение от 15.09.2014 к договору о пользовании муниципальным имуществом на праве оперативного управления от 09.03.2010 № 01-10/ОУ</t>
  </si>
  <si>
    <t>Калитка (Литер 3)</t>
  </si>
  <si>
    <t>Ограждение (Литер 1)</t>
  </si>
  <si>
    <t>Пристройка холодная (Литер а)</t>
  </si>
  <si>
    <t>14 куб.м</t>
  </si>
  <si>
    <t xml:space="preserve">Постановление Администрации города от 29.09.2009 № 2780. Свидетельство о государсвтенной регистрации права муниципальной собственности города от 08.06.2010 №73-73-02/086/2010-233. Договор о пользовании муниципальным имуществом на праве оперативного управления от 09.03.2010 №01-10/ОУ. </t>
  </si>
  <si>
    <t>Пристройка холодная (Литер а1)</t>
  </si>
  <si>
    <t>31куб.м.</t>
  </si>
  <si>
    <t>Сарай (Литер Г)</t>
  </si>
  <si>
    <t>38</t>
  </si>
  <si>
    <t>Здание МДОУ детского сада №55 "Солнышко"</t>
  </si>
  <si>
    <t>73 23 010000 0000 007878001</t>
  </si>
  <si>
    <t>Постановление Главы Администрации города от 25.11.2008 №3889. Приказ КУИГ от 05.12.2008 № 301. Свидетельство о государственной регистрации права муниципальной собственности от 02.03.2007 №73-73-02/007/2007-251. Свидетельство о государственной регистрации права оперативного управления от 12.03.2009 №73-73-02/007/2009-054. Договор о пользовании муниципальным имуществом на праве оперативного управления от 02.02.2009 №06-09/ОУ</t>
  </si>
  <si>
    <t>Веранда ( Г1)</t>
  </si>
  <si>
    <t>73:40:50:000 060 811</t>
  </si>
  <si>
    <t>Веранда ( Г2)</t>
  </si>
  <si>
    <t>73:40:50:000 060 812</t>
  </si>
  <si>
    <t>49.47</t>
  </si>
  <si>
    <t>Веранда ( ЛГ3)</t>
  </si>
  <si>
    <t>73:40:50:000 060 813</t>
  </si>
  <si>
    <t>Ворота ( Л1)</t>
  </si>
  <si>
    <t>73:40:50:000 060 814</t>
  </si>
  <si>
    <t>Ворота (Л2)</t>
  </si>
  <si>
    <t>73:40:50:000 060 815</t>
  </si>
  <si>
    <t>Ограждение ( Л3)</t>
  </si>
  <si>
    <t>73:40:50:000 060 816</t>
  </si>
  <si>
    <t>Сарай ( ЛГ)</t>
  </si>
  <si>
    <t>73:40:50:000 060 817</t>
  </si>
  <si>
    <t>28</t>
  </si>
  <si>
    <t>Нежилые помещения под библиотеку (филиал №6)</t>
  </si>
  <si>
    <t>73 23 01 52 14 0007 003244 0001 100101-100701</t>
  </si>
  <si>
    <t>73:40:50:000 004 291</t>
  </si>
  <si>
    <t>34А/2</t>
  </si>
  <si>
    <t>Гараж №11</t>
  </si>
  <si>
    <t>73:23:011310:578</t>
  </si>
  <si>
    <t>73:40:50:000 016 708</t>
  </si>
  <si>
    <t>Постановление Администрации города от 13.10.2009 №2979. Свидетельство о государственной регистрации права муниципальной собственности от 21.06.2013 № 73-73-02/070/2013-400. Свидетельство о государственной регистрации права оперативного управления от 15.11.2013 №73-73-02/139/2013-375. Договор о пользовании муниципальным имуществом на праве оперативного управления от 03.06.2013 №17-13/ОУ</t>
  </si>
  <si>
    <t>34А/4</t>
  </si>
  <si>
    <t>Гараж №9</t>
  </si>
  <si>
    <t>73:23:011310:612</t>
  </si>
  <si>
    <t>73:40:50:000 016 705</t>
  </si>
  <si>
    <t>Свидетельство о государственной регистрации права муниципальной собственности от 30.10.2012 № 73-73-02/164/2012-212. Постановление Администрации города от 25.12.2014 № 4175. Свидетельство о государственной регистрации права оперативного управления от 27.02.2015 № 73-73/002-73/002/062/2015-385/1. Договор о пользовании муниципальным имуществом на праве оперативного управления от 12.01.2015 №01-15/ОУ</t>
  </si>
  <si>
    <t>34А/5</t>
  </si>
  <si>
    <t>Гараж №8</t>
  </si>
  <si>
    <t>73:23:011310:588</t>
  </si>
  <si>
    <t>73:40:50:000 016 704</t>
  </si>
  <si>
    <t>Постановление Администрации города от 13.10.2009 №2979.Свидетельство о государственной регистрации права муниципальной собственности от 21.06.2013 № 73-73-02/070/2013-403. Cвидетельство о государственной регистрации права оперативного управления от 15.11.2013 №73-73-02/139/2013-374. Договор о пользовании муниципальным имуществом на праве оперативного управления от 03.06.2013 №17-13/ОУ</t>
  </si>
  <si>
    <t>34А/8</t>
  </si>
  <si>
    <t>Гараж №5</t>
  </si>
  <si>
    <t>73:23:011310:589</t>
  </si>
  <si>
    <t>73:40:50:000 016 701</t>
  </si>
  <si>
    <t>Постановление Администрации города от 13.10.2009 №2979.Свидетельство о государственной регистрации права муниципальной собственности от 21.06.2013 № 73-73-02/070/2013-402. Свидетельство о государственной регистрации права оперативного управления от 15.11.2013 №73-73-02/139/2013-373. Договор о пользовании муниципальным имуществом на праве оперативного управления от 03.06.2013 №17-13/ОУ</t>
  </si>
  <si>
    <t>Муниципальное бюджетное образовательное учреждение "Городская гимназия города Димитровграда Ульяновской области"</t>
  </si>
  <si>
    <t>Здание МОУ средней общеобразовательной школы №4 (доля 704/1000)</t>
  </si>
  <si>
    <t>73 23 010901 46</t>
  </si>
  <si>
    <t>73:40:50:000 000 434</t>
  </si>
  <si>
    <t>Свидетельство о государственной регистрации права муниципальной собственности от 25.11.2008 №73-73-02/018/2008-438. Передаточный акт от 31.07.2014. Свидетельство о государственной регистрации права оперативного управления от 01.04.2015 №73-73-002-02/282/2014-395/1</t>
  </si>
  <si>
    <t>Договор безвозмездного пользования от 01.08.2015 № 2</t>
  </si>
  <si>
    <t>Здание МОУ средней общеобразовательной школы №4 (доля 296/1000)</t>
  </si>
  <si>
    <t>73:40:50:000 001 242</t>
  </si>
  <si>
    <t>25.22.2008</t>
  </si>
  <si>
    <t>Свидетельство о государственной регистрации права муниципальной собственности от 25.11.2008 №73-73-02/018/2008-438. Постановление Администрации города от 28.08.2014 №2655. Договор о пользовании муниципальным имуществом на праве оперативного управления от 27.11.2014 №21-14/ОУ. Свидетельство о государственной регистрации права оперативного управления от 26.12.2014 №73-73-02/282/2014-393</t>
  </si>
  <si>
    <t>Договор безвозмездного пользования от 23.03.2015 № 17/172-2015</t>
  </si>
  <si>
    <t>Ворота (Лит.2)</t>
  </si>
  <si>
    <t>73:40:50:000 000 435</t>
  </si>
  <si>
    <t>Ворота (Лит.3)</t>
  </si>
  <si>
    <t>73:40:50:000 000 436</t>
  </si>
  <si>
    <t>Ограждение (Лит.1)</t>
  </si>
  <si>
    <t>73:40:50:000 000 437</t>
  </si>
  <si>
    <t>Ограждение (Лит.4)</t>
  </si>
  <si>
    <t>73:40:50:000 000 438</t>
  </si>
  <si>
    <t>73:40:50:000 000 439</t>
  </si>
  <si>
    <t>Муниципальное бюджетное учреждение дополнительного образования "Детская школа искусств № 2"</t>
  </si>
  <si>
    <t>4А</t>
  </si>
  <si>
    <t>Здание школы искусств №2</t>
  </si>
  <si>
    <t>73 23 010000 0000 0046330001</t>
  </si>
  <si>
    <t>73:40:50:000 000 730</t>
  </si>
  <si>
    <t>Свидетельство о государственной регистрации права муниципальной собственности от 07.03.2007 № 73-73-02/007/2007-254. Договор о пользовании муниципальным имуществом на праве оперативного управления от 01.01.2004 №04-04/ОУ. Постановление Администрации города от 05.09.2012 №3153. Свидетельство о государственной регистрации права оперативного управления от 24.09.2012 №73-73-02/150/2012-250</t>
  </si>
  <si>
    <t>Муниципальное бюджетное дошкольное образовательное учреждение "Детский сад № 52 «Росинка» города Димитровграда Ульяновской области"</t>
  </si>
  <si>
    <t>Здание МДОУ-детского сада комбинированного вида №52 "Росинка" (Лит.А)</t>
  </si>
  <si>
    <t>73 23 013134 22 0089520001</t>
  </si>
  <si>
    <t>Постановление Главы города от 03.12.2008 №4005. Приказ КУИГ от 11.12.2008 №309. Свидетельство о государственной регистрации права муниципальной собственности от 15.12.2008 №73-73-02/018/2008-477. Свидетельство о государственной регистрации права оперативного управления от 31.03.2009 №73-73-02/007/2009-084. Договор о пользовании муниципальным имуществом на праве оперативного управления от 23.01.2009 №03-09/ОУ</t>
  </si>
  <si>
    <t>Договор безвозмедного пользования</t>
  </si>
  <si>
    <t>73:40:50:000 001 875</t>
  </si>
  <si>
    <t>73:40:50:000 001 876</t>
  </si>
  <si>
    <t>73:40:50:000 001 877</t>
  </si>
  <si>
    <t>73:40:50:000 001 878</t>
  </si>
  <si>
    <t>73:40:50:000 001 879</t>
  </si>
  <si>
    <t>73:40:50:000 001 880</t>
  </si>
  <si>
    <t>73:40:50:000 001 881</t>
  </si>
  <si>
    <t>73:40:50:000 001 882</t>
  </si>
  <si>
    <t>73:40:50:000 001 883</t>
  </si>
  <si>
    <t>73:40:50:000 001 884</t>
  </si>
  <si>
    <t>73:40:50:000 001 885</t>
  </si>
  <si>
    <t>73:40:50:000 001 886</t>
  </si>
  <si>
    <t xml:space="preserve">Ограждение </t>
  </si>
  <si>
    <t>73:40:50:000 001 887</t>
  </si>
  <si>
    <t>Склад (Г)</t>
  </si>
  <si>
    <t>Сарай металлический</t>
  </si>
  <si>
    <t>73:40:50:000 006 801</t>
  </si>
  <si>
    <t>73 23 013020 0022 0078100001 100101-101501,102801-103101,100102-100702,102302</t>
  </si>
  <si>
    <t>73:40:50:000 000 756</t>
  </si>
  <si>
    <t>Постановление Администрации города от 06.05.2002 №602. Постановление Главы города от 07.07.2008 №2029. Приказ КУИГ от 24.07.2008 №140. Свидетельство о государственной регистрации права муниципальной собственности от 24.06.2009 №73-73-02/007/2009-159. Свидетельство о государственной регистрации права оперативного управления от 01.10.2009 №73-73-02/007/2009-297. Договор о пользовании муниципальным имуществом на праве оперативного управления от 16.06.2009 №21-09/ОУ</t>
  </si>
  <si>
    <t>73:40:50:000 016 341</t>
  </si>
  <si>
    <t>Постановление Главы города от 18.09.2008 №3058. Приказ КУИГ от 07.10.2008 №214. Свидетельство  о государственной регистрации права муниципальной собственности от 16.02.2009 №73-73-02/007/2009-035. Свидетельство государственной регистрации права оперативного управления от 24.04.2009 № 73-73-02/052/2009-316. Договор о пользовании муниципальным имуществом на праве оперативного управления от 14.04.2009 №16-09/ОУ</t>
  </si>
  <si>
    <t>Муниципальное бюджетное дошкольное образовательное учреждение "Детский сад № 6 «Автошка» города Димитровграда Ульяновской области"</t>
  </si>
  <si>
    <t>71</t>
  </si>
  <si>
    <t>Здание МДОУ детского сада комбинированного вида №6 "Автошка"</t>
  </si>
  <si>
    <t>73 23 013013 0032 007880 0000</t>
  </si>
  <si>
    <t xml:space="preserve">Постановление Главы от 17.03.2008 №644. Свидетельство о государственной регистрации права муниципальной собственности от 03.04.2008 №73-01/01-66/2001-127. Свидетельство о государственной регистрации права оперативного управления от 09.04.2008 № 73-73-02/018/2008-058. Договор о пользовании муниципальным имуществом на праве оперативного управления от 18.03.2008 № 05-08/ОУ </t>
  </si>
  <si>
    <t>Веранда (Лит.Г)</t>
  </si>
  <si>
    <t>73:40:50:0012 20 162</t>
  </si>
  <si>
    <t>Веранда (Лит.Г1)</t>
  </si>
  <si>
    <t>73:40:50:0012 20 163</t>
  </si>
  <si>
    <t>Веранда (Лит.Г10)</t>
  </si>
  <si>
    <t>73:40:50:0012 20 164</t>
  </si>
  <si>
    <t>Веранда (Лит.Г2)</t>
  </si>
  <si>
    <t>73:40:50:0012 20 165</t>
  </si>
  <si>
    <t>Веранда (Лит.Г3)</t>
  </si>
  <si>
    <t>73:40:50:0012 20 166</t>
  </si>
  <si>
    <t>Веранда (Лит.Г4)</t>
  </si>
  <si>
    <t>73:40:50:0012 20 167</t>
  </si>
  <si>
    <t>Веранда (Лит.Г5)</t>
  </si>
  <si>
    <t>73:40:50:0012 20 168</t>
  </si>
  <si>
    <t>Веранда (Лит.Г6)</t>
  </si>
  <si>
    <t>73:40:50:0012 20 169</t>
  </si>
  <si>
    <t>Веранда (Лит.Г7)</t>
  </si>
  <si>
    <t>73:40:50:0012 20 170</t>
  </si>
  <si>
    <t>Веранда (Лит.Г8)</t>
  </si>
  <si>
    <t>73:40:50:0012 20 171</t>
  </si>
  <si>
    <t>Веранда (Лит.Г9)</t>
  </si>
  <si>
    <t>73:40:50:0012 20 172</t>
  </si>
  <si>
    <t>73:40:50:0012 20 173</t>
  </si>
  <si>
    <t>73:40:50:0012 20 174</t>
  </si>
  <si>
    <t>ограждение</t>
  </si>
  <si>
    <t>73:40:50:0012 20 175</t>
  </si>
  <si>
    <t>ограждение (3)</t>
  </si>
  <si>
    <t>73:40:50:0012 20 176</t>
  </si>
  <si>
    <t>Сарай (Лит.Г12)</t>
  </si>
  <si>
    <t>73:40:50:0012 20 178</t>
  </si>
  <si>
    <t>Сарай (Лит.Г13)</t>
  </si>
  <si>
    <t>73:40:50:0012 20 177</t>
  </si>
  <si>
    <t>Муниципальное бюджетное общеобразовательное учреждение "Средняя школа № 19 имени Героя Советского Союза Ивана Петровича Мытарева города Димитровграда Ульяновской области"</t>
  </si>
  <si>
    <t>73</t>
  </si>
  <si>
    <t>Здание МАОУ СОШ №19 с пристроем для спортивного комплекса (Лит.А, А1,Б,I)</t>
  </si>
  <si>
    <t>73:23:013013:99</t>
  </si>
  <si>
    <t>73:40:50:000 016 081</t>
  </si>
  <si>
    <t>Постановление Главы города от 18.09.2008 №3059. Приказ КУИГ от 07.10.2008 №212. Свидетельство о государственной регистрации права муниципальной собственности от 07.10.2008 №73-73-02/018/2008-397. Свидетельство о государственной регистрации права оперативного управления от 28.10.2008 №73-73-02/018/2008-404. Договор о пользовании муниципальным имуществом на праве оперативного управления от 29.10.2008 №35-08/ОУ</t>
  </si>
  <si>
    <t>29,35; 20,0</t>
  </si>
  <si>
    <t>Нежилые помещения под библиотеку (филиал №3)</t>
  </si>
  <si>
    <t>73 23 01 30 13 0030 003671 0001 100101-100601</t>
  </si>
  <si>
    <t>73:40:50:000 010 320</t>
  </si>
  <si>
    <t>Постановление Главы города от 09.08.2004 №1771. Свидетельство о государственной регистрации права муниципальной собственности от 01.03.2007 №73-73-02/007/2007-236. Постановление Главы Администрации города от 25.11.2008 №3889. Свидетельство о государственной регистрации права оперативного управления от 02.02.2009 №73-73-02/007/2009-055. Договор о пользовании муниципальным имуществом на праве оперативного управления от 02.02.2009 №05-09/ОУ</t>
  </si>
  <si>
    <t>73 23 013013 5129</t>
  </si>
  <si>
    <t>73:40:50:000 018 997</t>
  </si>
  <si>
    <t>Постановление Администрации города от 27.06.2011 №2432. Свидетельство о государственной регистрации права муниципальной собственности от 08.11.2013 №73-73-02/201/2013-339. Договор оперативного управления от 21.10.2013 № 26-13/ОУ. Свидетельство о государственной регистрации права оперативного управления от 08.11.2013 № 73-73-02/209/2013-787</t>
  </si>
  <si>
    <t>79 Б</t>
  </si>
  <si>
    <t>Здание МОУ начальной общеобразовательной школы №26</t>
  </si>
  <si>
    <t>73:23:013013:132</t>
  </si>
  <si>
    <t>73:40:50:000 000 845</t>
  </si>
  <si>
    <t>Распоряжение Главы Администрации города от 16.04.1966 № 259-р. Свидетельство о государственной регистрации права муниципальной собственности от 28.04.2012 № 73-73-02/067/2012-488. Постановление Администрации города от 21.09.2009 № 2727. Постановление Администрации города от 12.05.2012 № 1630. Договор оперативного управления от 16.05.2012 № 19-12/ОУ. Свидетельство о государственной регистрации права оперативного управления от 07.06.2012 № 73-73-02/081/2012-418</t>
  </si>
  <si>
    <t>01.08.2015</t>
  </si>
  <si>
    <t>64,17</t>
  </si>
  <si>
    <t>Муниципальное бюджетное дошкольное образовательное учреждение "Детский сад № 46 «Одуванчик» города Димитровграда Ульяновской области"</t>
  </si>
  <si>
    <t>50</t>
  </si>
  <si>
    <t>Здание МДОУ детского сада общеразвивающего вида №46 "Одуванчик"</t>
  </si>
  <si>
    <t>73 23 010000 0000 0090610001</t>
  </si>
  <si>
    <t>Постановление Главы города от 21.04.2008 №1167. Приказ КУИГ от 22.04.2008 №77. Свидетельство о государственной регистрации права муниципальной собственности от 28.04.2008 №73-73-02/018/2008-149. Свидетельство о государственной регистрации права оперативного управления от 28.04.2008 №73-73-02/018/2008-150. Договор о пользовании муниципальным имуществом на праве оперативного управления от 23.04.2008 №17-08/ОУ</t>
  </si>
  <si>
    <t>73:40:50:000 000 421</t>
  </si>
  <si>
    <t>73:40:50:000 000 422</t>
  </si>
  <si>
    <t>73:40:50:000 000 423</t>
  </si>
  <si>
    <t>73:40:50:000 000 424</t>
  </si>
  <si>
    <t>73:40:50:000 000 425</t>
  </si>
  <si>
    <t>73:40:50:000 000 426</t>
  </si>
  <si>
    <t>73:40:50:000 000 427</t>
  </si>
  <si>
    <t>73:40:50:000 000 428</t>
  </si>
  <si>
    <t>L=4,65</t>
  </si>
  <si>
    <t>Забор</t>
  </si>
  <si>
    <t>73:40:50:000 000 429</t>
  </si>
  <si>
    <t>L=401,35</t>
  </si>
  <si>
    <t>Калитка (3)</t>
  </si>
  <si>
    <t>73:40:50:000 000 430</t>
  </si>
  <si>
    <t>L=1,24</t>
  </si>
  <si>
    <t>Калитка (4)</t>
  </si>
  <si>
    <t>73:40:50:000 000 431</t>
  </si>
  <si>
    <t>73:40:50:000 000 433</t>
  </si>
  <si>
    <t>Сарай (Г11)</t>
  </si>
  <si>
    <t>Сарай (Г12)</t>
  </si>
  <si>
    <t>Сарай (Г13)</t>
  </si>
  <si>
    <t>Сарай (Г14)</t>
  </si>
  <si>
    <t>Теневой навес-сарай</t>
  </si>
  <si>
    <t>73:40:50:000 000 440</t>
  </si>
  <si>
    <t>Хоз.блок</t>
  </si>
  <si>
    <t>73:40:50:000 000 441</t>
  </si>
  <si>
    <t>Площадь Советов</t>
  </si>
  <si>
    <t>73:23:011416:214</t>
  </si>
  <si>
    <t>73:40:50:000 004 294</t>
  </si>
  <si>
    <t>№ 73:23:011416:214-73/002/2018-1  от 31.05.2018  (Собственность). Постановление Администрации города от 08.05.2014 №1377. Договор о пользовании мунициальным имуществом на праве оперативного управления от 03.06.2014 № 10-14/ОУ. Постановление Администрации города от 22.05.2018 № 890. Оперативное управление, № 73:23:011416:214-73/002/2018-2 от 31.05.2018</t>
  </si>
  <si>
    <t>Договор от 02.09.2019 №357/2019</t>
  </si>
  <si>
    <t>31.11.2020</t>
  </si>
  <si>
    <t>Соловьев Л.Е.</t>
  </si>
  <si>
    <t>Здания МОУ средней общеобразовательной школы №2</t>
  </si>
  <si>
    <t>73:23:014003:3:0037610000</t>
  </si>
  <si>
    <t>73:40:50:2281</t>
  </si>
  <si>
    <t>Постановление Главы города от 09.10.2008 № 3308. Приказ КУИГ от 14.10.2008 №221.Свидетельство о государственной регистрации права муниципальной собственности от 20.03.2012 № 73-73-02/018/2008-410. Свидетельство о государственной регистрации права оперативного управления от 16.05.2011 №73-73-02/007/2009-043. Договор о пользовании муниципальным имуществом на праве оперативного управления от 20.10.2008 №38-08/ОУ</t>
  </si>
  <si>
    <t>17,71; 16,61; 17,47</t>
  </si>
  <si>
    <t>73 23 014003 002 0037600001 100101-101201</t>
  </si>
  <si>
    <t>73:40:40:12828</t>
  </si>
  <si>
    <t>Свидетельство о государственной регистрации права муниципальной собственности от 16.02.2009 №73-73-02/007/2009-031. Постановление Администрации города от 12.02.2010 №401. Постановление Администрации города от 07.04.2010 №1051. Свидетельство о государственной регистрации права  оперативного управления от 27.03.2012 № 73-73-02/015/2012-167</t>
  </si>
  <si>
    <t>Муниципальное бюджетное дошкольное образовательное учреждение "Детский сад № 10 «Елочка» города Димитровграда Ульяновской области"</t>
  </si>
  <si>
    <t>72А</t>
  </si>
  <si>
    <t>Здание МДОУ детского сада общеразвивающего вида №10 "Елочка"</t>
  </si>
  <si>
    <t>73 23 013129 2 0045810000</t>
  </si>
  <si>
    <t>73:40:50:000 016 192</t>
  </si>
  <si>
    <t>Постановление Главы города от 03.06.2008 № 1666. Приказ КУИГ от 05.06.2008 №112.Свидетельство о государственной регистрации права муниципальной собственности от 09.06.2008 № 73-73-02/018/2008-203. Свидетельство о государственной регистрации права оперативного управления от 09.09.2008 №73-73-02/018/2008-332. Договор о пользовании муниципальным имуществом на праве оперативного управления от 16.06.2008 №26-08/ОУ</t>
  </si>
  <si>
    <t>73:40:50:000 017 193</t>
  </si>
  <si>
    <t>73:40:50:000 017 194</t>
  </si>
  <si>
    <t>73:40:50:000 017 195</t>
  </si>
  <si>
    <t>73:40:50:000 017 196</t>
  </si>
  <si>
    <t>73:40:50:000 017 197</t>
  </si>
  <si>
    <t>73:40:50:000 017 198</t>
  </si>
  <si>
    <t>25.60</t>
  </si>
  <si>
    <t>73:40:50:000 017 199</t>
  </si>
  <si>
    <t>Прачечная (Лит.Б)</t>
  </si>
  <si>
    <t>73:40:50:000 017 200</t>
  </si>
  <si>
    <t>Пристрой (литер А1)</t>
  </si>
  <si>
    <t>73:40:50:000 017 201</t>
  </si>
  <si>
    <t>Пристрой (литер А2)</t>
  </si>
  <si>
    <t>73:40:50:000 017 202</t>
  </si>
  <si>
    <t>Склад (В)</t>
  </si>
  <si>
    <t>73:40:50:000 017 203</t>
  </si>
  <si>
    <t>73:40:50:000 017 204</t>
  </si>
  <si>
    <t>Холодная пристройка (литер а1)</t>
  </si>
  <si>
    <t>73:40:50:000 017 205</t>
  </si>
  <si>
    <t>Ограждение металлическое</t>
  </si>
  <si>
    <t>73:40:50:000 017 206</t>
  </si>
  <si>
    <t>Муниципальное бюджетное учреждение культуры "Димитровградский краеведческий музей"</t>
  </si>
  <si>
    <t>21</t>
  </si>
  <si>
    <t>Здание краеведческого музея</t>
  </si>
  <si>
    <t>73 23 011310 0023 0053380000</t>
  </si>
  <si>
    <t>73:40:50:000 001 001</t>
  </si>
  <si>
    <t xml:space="preserve">Распоряжение Администрации города от 25.12.1995 №841-р. Свидетельство о государственной регистрации права от 19.03.2007 № 73-73-02/007/2007-250.Свидетельство о государственной регистрации права оперативного управления от 02.03.2009 №73-73-02/007/2009-046. Постановление Главы Администрации города от 04.02.2009 №140. Приказ КУИГ от 04.02.2009 №18. Договор о пользовании муниципаьным имуществом на праве оперативного управления от 19.02.2009 №12-09/ОУ                                           </t>
  </si>
  <si>
    <t>Забор кованный</t>
  </si>
  <si>
    <t>73:40:50:000 020 301</t>
  </si>
  <si>
    <t>Муниципальное казенное учреждение «Дирекция инвестиционных и инновационных проектов»</t>
  </si>
  <si>
    <t>129</t>
  </si>
  <si>
    <t>73:23:013209:38</t>
  </si>
  <si>
    <t>73:40:50:000 017 497</t>
  </si>
  <si>
    <t>Свидетельство о государственной регистрации права муниципальной собственности от 22.03.2004 № 73-01/01-11/2004-97. Постановление Администрации города от 20.12.2010 № 4457. Постановление Администрации города от 23.03.2011 №1026. Договор о пользовании муниципальным имуществом на праве оперативного управления от 29.03.2011 №02-11/ОУ. Свидетельство о государственной регистрации права оперативного управления от 13.04.2011 №73-73-02/043/2011-444</t>
  </si>
  <si>
    <t>73:40:50:000 019 186</t>
  </si>
  <si>
    <t>Свидетельство о государственной регистрации права муниципальной собственности от 22.03.2004 № 73-01/01-11/2004-97. Постановление Администрации города от 02.03.2018 №361. Оперативное управление от 01.10.2019 № 73:23:013209:38-73/033/2019-2</t>
  </si>
  <si>
    <t>147А</t>
  </si>
  <si>
    <t>73:23:011421:110</t>
  </si>
  <si>
    <t>1, 2</t>
  </si>
  <si>
    <t>73:40:50:000 000 793</t>
  </si>
  <si>
    <t>Свидетельство о государственной регистрации права муниципальной собственности от 14.11.2006 №73-73-02/103/2006-109. Постановление Администрации города от 12.10.2012 №3580. Постановление Администрации города от 21.12.2012 №4428. Постановление Администрации города от 20.04.2017 № 694. Постановление Администрации города от 27.05.2019 № 1413. Оперативное управление от 29.07.2019 № 73:23:011421:110-73/033/2019-2</t>
  </si>
  <si>
    <t>Решение Городской Думы города Димитровграда Ульяновской области от 27.06.2018 №86/1045</t>
  </si>
  <si>
    <t xml:space="preserve">Управление образования Администрации города Димитровграда </t>
  </si>
  <si>
    <t>73:40:50:000 009 954</t>
  </si>
  <si>
    <t>Свидетельство о государственной регистрации права муниципальной собственности от 14.11.2006 №73-73-02/103/2006-109. Постановление Главы Администрации города от 03.05.2018 № 789. Постановление Администарции города от 27.05.2019 № 1413. Оперативное управление от 29.07.2019 № 73:23:011421:110-73/033/2019-2</t>
  </si>
  <si>
    <t>Навес (Литер Г)</t>
  </si>
  <si>
    <t>73:40:50:000 011 790</t>
  </si>
  <si>
    <t>Постановление Администрации города от 27.05.2019 № 1413</t>
  </si>
  <si>
    <t>Ворота (Литер I)</t>
  </si>
  <si>
    <t>73:40:50:000 011 791</t>
  </si>
  <si>
    <t>Ограждение (Литер II)</t>
  </si>
  <si>
    <t>73:40:50:000 011 792</t>
  </si>
  <si>
    <t>Ограждение (Литер III)</t>
  </si>
  <si>
    <t>73:40:50:000 011 793</t>
  </si>
  <si>
    <t>73:40:50:000 011 794</t>
  </si>
  <si>
    <t>Ограждение (Литер V)</t>
  </si>
  <si>
    <t>73:40:50:000 011 795</t>
  </si>
  <si>
    <t>Муниципальное бюджетное учреждение "Централизованная бухгалтерия муниципальных образовательных организаций города Димитровграда Ульяновской области"</t>
  </si>
  <si>
    <t>73:40:50:000 016 584</t>
  </si>
  <si>
    <t>Свидетельство о государственной регистрации права муниципальной собственности от 14.11.2006 №73-73-02/103/2006-109. Постановление Главы Администрации города от 02.08.2019 № 2018. Оперативное управление от 13.06.2019 №73:23:011421:110-73/033/2019-1</t>
  </si>
  <si>
    <t>Рабочая</t>
  </si>
  <si>
    <t>Здание МОУ средняя общеобразовательная школа №8 (Лит.А)</t>
  </si>
  <si>
    <t>73 23 014113 19 0057230000</t>
  </si>
  <si>
    <t>73:40:50:000 000 826</t>
  </si>
  <si>
    <t>Свидетельство о государственной регистрации права муниципальной собственности от 25.11.2008 №73-73-02/018/2008-436. Постановление Администарции города от 21.05.2014 №1465. Свидетельство о государственной регистрации права оперативного управления от 05.11.2014 №73-73-02/272/2014-385</t>
  </si>
  <si>
    <t>73,25</t>
  </si>
  <si>
    <t>Решение Городской Думы города Димитровграда Ульяновской области от 27.06.2018 №86/1025</t>
  </si>
  <si>
    <t>Здание МОУ средняя общеобразовательная школа №8 (Лит.А1)</t>
  </si>
  <si>
    <t>73:40:50:000 000 827</t>
  </si>
  <si>
    <t>Здание (Литер В)</t>
  </si>
  <si>
    <t>Ограждение (Литер I)</t>
  </si>
  <si>
    <t>Ворота (Литер II)</t>
  </si>
  <si>
    <t>73:40:50:000 000 829</t>
  </si>
  <si>
    <t>Ворота (Литер III)</t>
  </si>
  <si>
    <t>73:40:50:000 000 830</t>
  </si>
  <si>
    <t>Сарай (Литер Г1)</t>
  </si>
  <si>
    <t>Нежилые помещения под библиотеку (филиал №2)</t>
  </si>
  <si>
    <t>73 23 01 30 13 0013 006175 0001 100101-101301</t>
  </si>
  <si>
    <t>73:40:50:000 004 287</t>
  </si>
  <si>
    <t>Свидетельство о государственной регистрации права муниципальной собственности от 27.03.2007 №73-73-02/007/2007-237. Постановление Главы Администрации города от 25.11.2008 №3889. Приказ КУИГ от 05.12.2008 №301. Свидетельство о государственной регистрации права оперативного управления от 02.03.2009 №73-73-02/007/2009-050. Договор о пользовании муниципальным имуществом на праве оперативного управления от 02.02.2009 №04-09/ОУ</t>
  </si>
  <si>
    <t>11</t>
  </si>
  <si>
    <t>Здание МОУ городской гимназии (Лит.А,а,а1,а2,а3)</t>
  </si>
  <si>
    <t>73-73-02/013/2012-218</t>
  </si>
  <si>
    <t>1-4</t>
  </si>
  <si>
    <t>73:40:50:000 003 875</t>
  </si>
  <si>
    <t>Постановление Администрации города от 01.02.2012 № 324. Постановление Администрации города от 13.03.2012 № 889. Свидетельство о государственной регистрации права муниципальной собственности от 05.04.2012 № 73-73-02/013/2012-218. Договор оперативного управления от 13.02.2012 № 04-12/ОУ. Свидетельство о государственной регистрации права оперативного управления от 19.04.2012 № 73-73-02/013/2012-218</t>
  </si>
  <si>
    <t>15,32; 16,41</t>
  </si>
  <si>
    <t>Спортивно-оздоровительный комплекс</t>
  </si>
  <si>
    <t>73:23:010214:155</t>
  </si>
  <si>
    <t>73:40:50:000 021 368</t>
  </si>
  <si>
    <t>Постановление Главы города от 26.12.2015 №4312. Договор о пользовании муниципальным имуществом на праве оперативного управления от 20.01.2016 №02-16/ОУ. Свидетельство о государственной регистрации права муниципальной собственности от 15.01.2016 № 73-73/002-73/002/138/2015-376/1. Свидетельство о государственной регистрации права оперативного управления от 01.02.2016 №73-73/002-73/002/035/2016-31/1. Постановление Администрации города от 09.12.2016 № 2453</t>
  </si>
  <si>
    <t xml:space="preserve">Договор от 01.08.2017 №1/ЭА/2017 </t>
  </si>
  <si>
    <t>ИП Агаев К.Э.</t>
  </si>
  <si>
    <t>Договор от 30.09.2019 №2017пу/37</t>
  </si>
  <si>
    <t>Шимченков Д.В.</t>
  </si>
  <si>
    <t>Договор от 16.07.2019 №2019пу/21</t>
  </si>
  <si>
    <t>ИП Сергеева С.С.</t>
  </si>
  <si>
    <t>Договор от 16.07.2019 №2019пу/22</t>
  </si>
  <si>
    <t>ИП Исмаилов С.Ф.</t>
  </si>
  <si>
    <t>Договор от 01.04.2019 №2019/13а</t>
  </si>
  <si>
    <t>ООО "Титрейд"</t>
  </si>
  <si>
    <t>Договор от 16.07.2019 №2019пу/23</t>
  </si>
  <si>
    <t>ООО "Семья"</t>
  </si>
  <si>
    <t>Муниципальное бюджетное общеобразовательное учреждение "Средняя школа № 22 имени Габдуллы Тукая города Димитровграда Ульяновской области"</t>
  </si>
  <si>
    <t>15 А</t>
  </si>
  <si>
    <t>73 23 010000 0000 0047910001</t>
  </si>
  <si>
    <t>73:40:50:000 010 424</t>
  </si>
  <si>
    <t>Постановление Главы города от 30.12.2015 № 4465. Договор о пользовании муниципальным имуществом на праве оперативного управления от 20.01.2016 №03-16/ОУ. Свидетельство о государственной регистрации права муниципальной собственности от 04.06.2007 № 73-73-02/041/2007-403. Свидетельство о государственной регистрации права оперативного управления от 03.02.2016 №73-73/002/035/2016-30/1</t>
  </si>
  <si>
    <t>Здание (Литер А)</t>
  </si>
  <si>
    <t>73 23 011102 31 0047910001</t>
  </si>
  <si>
    <t>Постановление Администрации города от 13.08.2010 №2678. Свидетельство о государственной регистрации права муниципальной от 24.08.2010 №73-73-02/102/2010-275. Свидетельство о государственной регистрации права оперативного управления от 13.10.2010 №73-73-02/162/2010-334. Договор о пользовании муниципальным имуществом на праве оперативного управления от 09.09.2010 №08-10/ОУ</t>
  </si>
  <si>
    <t>73:40:50:000 000 843</t>
  </si>
  <si>
    <t>Склад (Г1)</t>
  </si>
  <si>
    <t>73:40:50:000 000 844</t>
  </si>
  <si>
    <t>73:40:50:000 012 201</t>
  </si>
  <si>
    <t>Постановление Администрации города от 28.05.2008 № 1619</t>
  </si>
  <si>
    <t>Муниципальное бюджетное дошкольное образовательное учреждение "Центр развития ребенка - детский сад № 54 «Рябинка»  города Димитровграда Ульяновской области</t>
  </si>
  <si>
    <t>Здание МДОУ центр развития ребенка детский сад №54 "Рябинка"</t>
  </si>
  <si>
    <t>73 23 010000 0000 0044170001</t>
  </si>
  <si>
    <t>73:40:50:000 006 306</t>
  </si>
  <si>
    <t>Постановление Главы города от 11.11.2008 №3687. Приказ КУИГ от 14.11.2008 №270. Свидетельство о государственной регистрации права муниципальной от 17.11.2008 №73-73-02/018/2008-422. Свидетельство о государственной регистрации права оперативного управления от 24.12.2008 №73-73-02/018/2008-491. Договор о пользовании муниципальным имуществом на праве оперативного управления от 02.12.2008 №46-08/ОУ</t>
  </si>
  <si>
    <t>73:40:50:000 006 307</t>
  </si>
  <si>
    <t>73:40:50:000 006 308</t>
  </si>
  <si>
    <t>73:40:50:000 006 309</t>
  </si>
  <si>
    <t>73:40:50:000 006 310</t>
  </si>
  <si>
    <t>73:40:50:000 006 311</t>
  </si>
  <si>
    <t>73:40:50:000 006 312</t>
  </si>
  <si>
    <t>Беседка (Г5)</t>
  </si>
  <si>
    <t>73:40:50:000 006 313</t>
  </si>
  <si>
    <t>Беседка (Г6)</t>
  </si>
  <si>
    <t>73:40:50:000 006 314</t>
  </si>
  <si>
    <t>Муниципальное бюджетное общеобразовательное учреждение "Лицей № 25 города Димитровграда Ульяновской области"</t>
  </si>
  <si>
    <t>Здание МОУ-педагогического лицея, в том числе пристой (Лит.А,а1,а)</t>
  </si>
  <si>
    <t>73:23:010907:461</t>
  </si>
  <si>
    <t>Постановление Главы города от 11.11.2008 №3686. Приказ КУИГ от 14.11.2008 №271. Свидетельство о государственной регистрации права муниципальной от 15.12.2008 №73-73-02/018/2008-478. Свидетельство о государственной регистрации права оперативного управления от 17.03.2008 №73-73-02/007/2009-064. Договор о пользовании муниципальным имуществом на праве оперативного управления от 02.12.2008 №47-08/ОУ</t>
  </si>
  <si>
    <t>14,71; 15,5</t>
  </si>
  <si>
    <t>Ограждение, ворота, ворота (Лит.I,II,III)</t>
  </si>
  <si>
    <t>Муниципальное бюджетное дошкольное образовательное учреждение "Детский сад № 33 «Берёзка» города Димитровграда Ульяновской области</t>
  </si>
  <si>
    <t>3А</t>
  </si>
  <si>
    <t>Здание МДОУ детского сада комбинированного вида №33 "Березка"</t>
  </si>
  <si>
    <t>73:23:010903:50</t>
  </si>
  <si>
    <t>Постановление Главы города от 17.03.2008 №638. Приказ КУИГ от 19.03.2008 №44. Свидетельство о государственной регистрации права муниципальной от 11.04.2008 №73-73-02/018/2008-078. Свидетельство о государственной регистрации права оперативного управления от 11.04.2008 №73-73-02/018/2008-079. Договор о пользовании муниципальным имуществом на праве оперативного управления от 19.03.2008 №06-08/ОУ</t>
  </si>
  <si>
    <t>73:40:50:000 069 170</t>
  </si>
  <si>
    <t>Веранда (Л Г1)</t>
  </si>
  <si>
    <t>73:40:50:000 069 171</t>
  </si>
  <si>
    <t>Веранда (ЛГ2)</t>
  </si>
  <si>
    <t>73:40:50:000 069 172</t>
  </si>
  <si>
    <t>73:40:50:000 069 173</t>
  </si>
  <si>
    <t>Ограждение (Л1)</t>
  </si>
  <si>
    <t>Пристрой ( Л А1)</t>
  </si>
  <si>
    <t>73:40:50:000 069 174</t>
  </si>
  <si>
    <t>Пристрой (ЛА2)</t>
  </si>
  <si>
    <t>4Б</t>
  </si>
  <si>
    <t>Здание МДОУ-детского сада общеразвивающего вида №34 "Теремок"</t>
  </si>
  <si>
    <t>73 23 0109 07 2 009984 0001</t>
  </si>
  <si>
    <t>Постановление Главы города от 07.07.2008 №2031. Приказ КУИГ от 29.07.2008 №143. Свидетельство о государственной регистрации права муниципальной от 04.08.2008 №73-73-02/018/2008-301. Свидетельство о государственной регистрации права оперативного управления от 30.11.2011  №73-73-02/018/2008-399. Договор о пользовании муниципальным имуществом на праве оперативного управления от 27.08.2008 №29-08/ОУ. Постановление Администрации города от 31.08.2009 №2459</t>
  </si>
  <si>
    <t>Сарай кирпичный</t>
  </si>
  <si>
    <t xml:space="preserve">93 </t>
  </si>
  <si>
    <t>73:23:011428:29</t>
  </si>
  <si>
    <t>4-5</t>
  </si>
  <si>
    <t>73:40:50:000 008 177</t>
  </si>
  <si>
    <t>05.09.2003</t>
  </si>
  <si>
    <t>Собственность от 18.07.2018 № 73:23:011428:29-73/033/2018-2.Постановление Главы Администрации города от 03.08.2012 №2813. Свидетельство о государственной регистрации права оперативного управления от 23.04.2014  №73-73-02/042/2014-425</t>
  </si>
  <si>
    <t>93</t>
  </si>
  <si>
    <t>1-5</t>
  </si>
  <si>
    <t>73:40:50:000 000 420</t>
  </si>
  <si>
    <t>Собственность от 18.07.2018 № 73:23:011428:29-73/033/2018-2. Постановление Администрации города от 10.03.2010 №716. Свидетельство о государственной регистрации права оперативного управления от 23.04.2014  №73-73-02/042/2014-425. Договор о пользовании муниципальным имуществом на праве оперативного управления от 17.03.2014 №06-14/ОУ</t>
  </si>
  <si>
    <t>1761,81</t>
  </si>
  <si>
    <t>Управление финансов города Димитровграда Ульяновской области</t>
  </si>
  <si>
    <t>197,78</t>
  </si>
  <si>
    <t>Контрольно-счетная палата города Димитровграда Ульяновской области</t>
  </si>
  <si>
    <t>Городская Дума города Димитровграда Ульяновской области</t>
  </si>
  <si>
    <t>Постановление Главы Администрации города от 24.12.2012 №4461.Свидетельство о государственной регистрации права муниципальной собственности от 05.09.2003 № 73-01/01-91/2003-246. Свидетельство о государственной регистрации права оперативного управления от 23.04.2014  №73-73-02/042/2014-425</t>
  </si>
  <si>
    <t>112</t>
  </si>
  <si>
    <t>73:23:011428:64</t>
  </si>
  <si>
    <t>73:40:50:000 000 514</t>
  </si>
  <si>
    <t>Свидетельство о государственной регистрации права муниципальной собственности от 13.08.2001 № 73-01/01-40/2001-67. Постановление Администрации города от 03.11.2015 №3681. Договор о пользовании муниципальным имуществом на праве оперативного управления от 10.11.2015 №14-15/ОУ. Свидетельство о государственной регистрации права оперативного управления от 24.11.2015 №73-73/002-73/002/138/2015-181/1</t>
  </si>
  <si>
    <t>73:40:50:000 018 558</t>
  </si>
  <si>
    <t>Свидетельство о государственной регистрации права муниципальной собственности от 13.08.2001 № 73-01/01-40/2001-67. Постановление Админстрации города от 18.07.2011 №2627. Оперативное управление № 73:23:011428:64-73/033/2019-5 от 28.08.2019</t>
  </si>
  <si>
    <t>Муниципальное казенное учреждение "Управление по реализации социальных программ"</t>
  </si>
  <si>
    <t>73:40:50:000 019 538</t>
  </si>
  <si>
    <t>Свидетельство о государственной регистрации права муниципальной собственности от 13.08.2001 № 73-01/01-40/2001-67. Постановление Администрации города от 22.08.2012 №2999. Свидетельство о государственной регистрации права оперативного управления от 28.09.2012 № 73-73-02/051/2012-010</t>
  </si>
  <si>
    <t>73:40:50:000 019 539</t>
  </si>
  <si>
    <t>Свидетельство о государственной регистрации права муниципальной собственности от 13.08.2001 № 73-01/01-40/2001-67. Постановление Администрации города от 12.10.2012 №3584. Свидетельство о государственной регистрации права оперативного управления от 12.09.2013 № 73-73-02/059/2013-462. Договор о пользовании муниципальным имуществом на праве оперативного управления от 20.02.2013 №06-13/ОУ. Дополнительное соглашение от 28.06.2013 к договору о пользовании муниципальным имуществом на праве оперативного управления от 20.02.2013 №06-13/ОУ</t>
  </si>
  <si>
    <t>73:40:50:000 013 318</t>
  </si>
  <si>
    <t>Свидетельство о государственной регистрации права муниципальной собственности от 13.08.2001 № 73-01/01-40/2001-67. Постановление Администрации города от 21.01.2019 № 050. Оперативное управление № 73:23:011428:64-73/033-2019-4 от 29.07.2019</t>
  </si>
  <si>
    <t>73:40:50:000 000 724</t>
  </si>
  <si>
    <t>Свидетельство о государственной регистрации права муниципальной собственности от 13.08.2001 № 73-01/01-40/2001-67. Постановление Администрации города от 26.02.2016 №430. Оперативное управление от 07.10.2019 №73:23:011428:64-73/033/2019-6</t>
  </si>
  <si>
    <t>73:40:50:000 000 722</t>
  </si>
  <si>
    <t>Свидетельство о государственной регистрации права муниципальной собственности от 13.08.2001 № 73-01/01-40/2001-67. Постановление Администрации города от 21.03.2013 №913. Свидетельство о государственной регистрации права оперативного управления от 10.07.2013 № 73-73-02/040/2013-387. Договор о пользовании муниципальным имуществом на праве оперативного управления от 20.05.2013 №14-13/ОУ</t>
  </si>
  <si>
    <t>73:40:50:000 000 498</t>
  </si>
  <si>
    <t>Свидетельство о государственной регистрации права муниципальной собственности от 13.08.2001 № 73-01/01-40/2001-67. Постановление Администрации города от 29.03.2013 №1064. Свидетельство о государственной регистрации права оперативного управления от 11.07.2013 № 73-73-02/040/2013-386. Договор о пользовании муниципальным имуществом на праве оперативного управления от 20.05.2013 №13-13/ОУ</t>
  </si>
  <si>
    <t>Решение Городской Думы города Димитровграда Ульяновской области от 26.12.2018 № 10/84</t>
  </si>
  <si>
    <t>Областное государственное казенное учреждение социального обслуживания "Центр социально-психологической помощи семье и детям "Ульяновский региональный ресурсный институт семьи"</t>
  </si>
  <si>
    <t>19А</t>
  </si>
  <si>
    <t>73 23 013308 2 0095030001 101301, 101601, 102001, 102101, 102301, 102601-103001</t>
  </si>
  <si>
    <t>73:40:50:000 016 412</t>
  </si>
  <si>
    <t>Постановление Администрации города от 23.12.2009 № 3977. Постановление Администрации города от 26.11.2010 № 4150. Свидетельство о государственной регистрации права муниципальной собственности от 10.12.2010 №73-73-02/184/2010-309. Постановление Администрации города от 18.02.2011 №536. Свидетельство о государственной регистрации права оперативного управления от 25.06.2012 №73-73-02/069/2011-217. Договор о пользовании муниципальным имуществом на праве оперативного управления от 25.04.2011 №05-11/ОУ</t>
  </si>
  <si>
    <t>73-73-02/043/2011-448</t>
  </si>
  <si>
    <t>73:40:50:000 018 916</t>
  </si>
  <si>
    <t>Постановление Администрации города от 07.04.2011 №1333. Постановление Администрации города от 10.06.2011 №2220. Свидетельство о государственной регистрации права муниципальной собственности города от 15.04.2011 №73-73-02/043/2011-448. Свидетельство о государственной регистрации права оперативного управления от 25.06.2012 №73-73-02/069/2011-219. Договор о пользовании муниципальным имуществом на праве оперативного управления от 15.06.2011 №07-11/ОУ</t>
  </si>
  <si>
    <t>Нежилые помещения (Лит.Б, В)</t>
  </si>
  <si>
    <t>73-73-02/015/2012-184</t>
  </si>
  <si>
    <t>73:40:50:000 008 805</t>
  </si>
  <si>
    <t xml:space="preserve">Свидетельство о государственной регистрации права муниципальной собственности города от 12.03.2012 №73-73-02/015/2012-184. Свидетельство о государственной регистрации права оперативного управления от 21.03.2012 №73-73-02/013/2012-318. Договор о пользовании муниципальным имуществом на праве оперативного управления от 11.03.2012 №05-12/ОУ.Постановление Администрации города от 11.01.2012 №36 </t>
  </si>
  <si>
    <t>Футбольное поле (Лит.IV)</t>
  </si>
  <si>
    <t>73:40:50:000 008 806</t>
  </si>
  <si>
    <t>Беговая гаревая дорожка (Лит.V)</t>
  </si>
  <si>
    <t>73:40:50:000 008 807</t>
  </si>
  <si>
    <t>Футбольное поле (искусственное покрытие) стадиона Спартак (Лит.VI)</t>
  </si>
  <si>
    <t>73:40:50:000 008 808</t>
  </si>
  <si>
    <t>Ограждение стадиона Спартак (Лит.VII)</t>
  </si>
  <si>
    <t>73:40:50:000 008 809</t>
  </si>
  <si>
    <t>Административаное здание с пристроем (лит. А)</t>
  </si>
  <si>
    <t>73 23 013308 6 0073510001</t>
  </si>
  <si>
    <t>73:40:50:000 006 810</t>
  </si>
  <si>
    <t>Постановление Администрации города от 07.04.2011 № 1333. Свидетельство о государственной регистрации права муниципальной собственности от  06.03.2012 № 73-73-02/043/2011-449. Постановление Администрации города от 09.06.2011 № 2193. Договор оперативного управления от 14.06.2011 № 06-11/ОУ. Свидетельство о государственной регистрации права оперативного управления от 25.06.2012 № 73-73-02/069/2011-218</t>
  </si>
  <si>
    <t>Ограждение металлическое (Лит.1)</t>
  </si>
  <si>
    <t>73:40:50:000 006 811</t>
  </si>
  <si>
    <t xml:space="preserve">Ограждение металлическое </t>
  </si>
  <si>
    <t>73:40:50:000 006 812</t>
  </si>
  <si>
    <t>73:40:50:000 006 813</t>
  </si>
  <si>
    <t>104</t>
  </si>
  <si>
    <t>Площадка для проведения практических занятий</t>
  </si>
  <si>
    <t>73:23:013230:30</t>
  </si>
  <si>
    <t xml:space="preserve">Свидетельство о государственной регистрации права муниципальной собственности от 19.11.2001 № 73-01/01/66/2001-48. Постановление Администрации города от 14.06.2019 № 1615. Оперативное управление, № 73:23:013230:30-73/033/2019-3 от 10.09.2019 
</t>
  </si>
  <si>
    <t>114</t>
  </si>
  <si>
    <t>Нежилые помещения под библиотеку (филиал №9,10)</t>
  </si>
  <si>
    <t>73 23 01 16 04 0016 008795 0001 100101-101701</t>
  </si>
  <si>
    <t>73:40:50:000 008 203</t>
  </si>
  <si>
    <t>Свидетельство о государственной регистрации права муниципальной собственности от 01.03.2007 № 73-73-02/007/2007-230. Постановление Главы Администрации города от 25.11.2008 №3889. Приказ КУИГ от 05.12.2008 №301. Свидетельство о государственной регистрации права оперативного управления от 02.02.2009 №73-73-02/007/2009-053. Договор о пользовании муниципальным имуществом на праве оперативного управления от 02.02.2009 № 07-09/ОУ</t>
  </si>
  <si>
    <t>Адрес (месторасположение) недвижимого имущества</t>
  </si>
  <si>
    <t>Начисленная амортизация, руб.</t>
  </si>
  <si>
    <t>Здание котельной №18</t>
  </si>
  <si>
    <t xml:space="preserve">73:23:012917:853
</t>
  </si>
  <si>
    <t>27.09.2005</t>
  </si>
  <si>
    <t>73:40:50:000 002 997</t>
  </si>
  <si>
    <t xml:space="preserve"> Постановление Администрации города от 09.08.2012 № 2871. Свидетельство о государственной регистрации права муниципальной собственности от 27.09.2005 № 73-01/07-207/2004-374. Свидетельство о государственной регистрации права хозяйственного ведения от 22.10.2012 №73-73-02/159/2012-294</t>
  </si>
  <si>
    <t>21 А</t>
  </si>
  <si>
    <t>Здание центрального теплового пункта №18</t>
  </si>
  <si>
    <t>73:23:012908:121</t>
  </si>
  <si>
    <t>73:40:50:000 003 027</t>
  </si>
  <si>
    <t xml:space="preserve"> Постановление Администрации города от 09.08.2012 № 2871. Свидетельство о государственной регистрации права муниципальной собственности от 27.04.2005 № 73-01/07-207/2004-398. Свидетельство о государственнй регистрации права хозяйственного ведения от 18.02.2014 № 73-73-02/003/2014-282</t>
  </si>
  <si>
    <t>36 А</t>
  </si>
  <si>
    <t>Здание котельной № 2 с пристроем</t>
  </si>
  <si>
    <t>73:24:010205:77</t>
  </si>
  <si>
    <t>03.08.2007</t>
  </si>
  <si>
    <t>73:40:50:000 002 946</t>
  </si>
  <si>
    <t xml:space="preserve"> Свидетельство о государственной регистрации права муниципальной собственности от 03.08.2007 № 73-73-2/069/2007-031. Постановление Администрации города от 09.08.2012 № 2871. Свидетельство о государственной регистрации права хозяйственного ведения от 22.10.2012 №73-73-02/159/2012-308</t>
  </si>
  <si>
    <t>85А</t>
  </si>
  <si>
    <t>Помещения котельной № 6</t>
  </si>
  <si>
    <t>73:23:010611:263</t>
  </si>
  <si>
    <t>73:40:50:000 002 963</t>
  </si>
  <si>
    <t xml:space="preserve"> Постановление Администрации города от 09.08.2012 № 2871.Свидетельство о государственной регистрации права муниципальной собственности от 03.05.2005 № 73-73-02/015/2005-96. Свидетельство о государственной регистрации права хозяйственного ведения от 22.10.2012 №73-73-02/159/2012-306</t>
  </si>
  <si>
    <t>146 Б</t>
  </si>
  <si>
    <t>Помещения котельной №13</t>
  </si>
  <si>
    <t>73:23:010706:250</t>
  </si>
  <si>
    <t>73:40:50:000 002 985</t>
  </si>
  <si>
    <t xml:space="preserve"> Постановление Администрации города от 09.08.2012 № 2871. Свидетельство о государственной регистрации права муниципальной собственности от 17.12.2004 № 73-01/01-14/2004-261. Свидетельство о государственной регистрации права хозяйственного ведения от 22.10.2012 №73-73-02/159/2012-303</t>
  </si>
  <si>
    <t>91 А</t>
  </si>
  <si>
    <t>Нежилые подвальные помещения с холодной пристройкой</t>
  </si>
  <si>
    <t>73:23:013207:83</t>
  </si>
  <si>
    <t>23.01.2008</t>
  </si>
  <si>
    <t>73:40:50:000 000 765</t>
  </si>
  <si>
    <t>Распоряжение Главы города от 31.05.2004 №121-р. Свидетельство о государственной регистрации права муниципальной собственности от 23.01.2008 №73-73-02/018/2008-013</t>
  </si>
  <si>
    <t>Здание котельной №12</t>
  </si>
  <si>
    <t>232,5</t>
  </si>
  <si>
    <t>73:23:013315:59</t>
  </si>
  <si>
    <t>27.09.2004</t>
  </si>
  <si>
    <t>73:40:50:000 002 983</t>
  </si>
  <si>
    <t xml:space="preserve"> Постановление Администрации города от 09.08.2012 № 2871. Свидетельство о государственной регистрации права муниципальной собственности от 27.09.2004 № 73-01/07-207/2004-376. Свидетельство о государственной регистрации права хозяйственного ведения от 22.10.2012 №73-73-02/159/2012-298</t>
  </si>
  <si>
    <t>59 А</t>
  </si>
  <si>
    <t>Здание (332/1000 доли в праве общей долевой собственности)</t>
  </si>
  <si>
    <t>1208,25</t>
  </si>
  <si>
    <t>73:23:014103:29</t>
  </si>
  <si>
    <t>73:40:50:000 003 000</t>
  </si>
  <si>
    <t xml:space="preserve"> Постановление Администрации города от 09.08.2012 № 2871. Свидетельство о государственной регистрации права муниципальной собственности от 03.05.2005 № 73-73-02/015/2005-92. Свидетельство о государственной регистрации права хозяйственного ведения от 22.10.2012 №73-73-02/159/2012-343</t>
  </si>
  <si>
    <t>Калугина</t>
  </si>
  <si>
    <t>48 А</t>
  </si>
  <si>
    <t>Здание котельной № 17</t>
  </si>
  <si>
    <t>73:23:012924:83</t>
  </si>
  <si>
    <t>73:40:50:000 002 994</t>
  </si>
  <si>
    <t xml:space="preserve"> Постановление Администрации города от 09.08.2012 № 2871. Свидетельство о государственной регистрации права муниципальной собственности от 27.09.2004 № 73-01/07-208/2004-312. Свидетельство о государственной регистрации права хозяйственного ведения от 22.10.2012 №73-73-02/159/2012-301</t>
  </si>
  <si>
    <t>Крымская</t>
  </si>
  <si>
    <t>96а</t>
  </si>
  <si>
    <t>10</t>
  </si>
  <si>
    <t>Нежилые помещения котельной № 9</t>
  </si>
  <si>
    <t>73:23:010604:461</t>
  </si>
  <si>
    <t>73:40:50:000 002 972</t>
  </si>
  <si>
    <t>Постановление Администрации города от 09.08.2012  №2871.Свидетельство о государственной регистрации права муниципальной собственности от 27.09.2004 № 73-01/07-191/2004-176. Свидетельство о государственной регистрации права хозяйственного ведения от 22.10.2012 №73-73-02/159/2012-293</t>
  </si>
  <si>
    <t>333 А</t>
  </si>
  <si>
    <t>Помещение</t>
  </si>
  <si>
    <t>73:23:010611:248</t>
  </si>
  <si>
    <t>25.10.2012</t>
  </si>
  <si>
    <t>1917</t>
  </si>
  <si>
    <t>73:40:50:000 062 984</t>
  </si>
  <si>
    <t>Постановление Администрации города от 09.08.2012  №2871. Свидетельство о государственной регистрации права муниципальной собственности от 05.02.2013 № 73-73-02/186/2012-097</t>
  </si>
  <si>
    <t>235/2</t>
  </si>
  <si>
    <t>Здание котельной № 10 с пристроем</t>
  </si>
  <si>
    <t>73:23:010508:1113</t>
  </si>
  <si>
    <t>73:40:50:000 002 979</t>
  </si>
  <si>
    <t>Постановление Администрации города от 09.08.2012 №2871. Свидетельство о государственной регистрации права муниципальной собственности от 27.09.2004 № 73-01/07-191/2004-178</t>
  </si>
  <si>
    <t>292 А</t>
  </si>
  <si>
    <t>13</t>
  </si>
  <si>
    <t>Здание котельной</t>
  </si>
  <si>
    <t>843,3</t>
  </si>
  <si>
    <t>73:23:010510:35</t>
  </si>
  <si>
    <t>18.08.2011</t>
  </si>
  <si>
    <t>Литер Д - 1972 год, литер Д 1 - 2009 год</t>
  </si>
  <si>
    <t>73:40:12:000 018</t>
  </si>
  <si>
    <t>Свидетельство о государственной регистрации права муниципальной собственности от 18.08.2011 № 73-73-02/112/2011-069. Постановление Администрации города от 29.06.2012 № 2306. Свидетельство о государственной регистрации права хозяйственного ведения от 24.10.2012 №73-73-02/159/2012-346</t>
  </si>
  <si>
    <t>256</t>
  </si>
  <si>
    <t>Здание котельной № 7</t>
  </si>
  <si>
    <t>73:23:010509:2472</t>
  </si>
  <si>
    <t>73:40:50:000 008 325</t>
  </si>
  <si>
    <t>Постановление Администрации города от 09.08.2012 №2871.Свидетельство о государственной регистрации права муниципальной собственности от 27.09.2004 № 73-01/07-208/2004-292</t>
  </si>
  <si>
    <t>53 А</t>
  </si>
  <si>
    <t>Здание инвентарный номер № 50</t>
  </si>
  <si>
    <t>73:23:010304:43</t>
  </si>
  <si>
    <t>73:40:50:000 019 094</t>
  </si>
  <si>
    <t>Постановление Администрации города от 02.11.2011 №4181. Свидетельство о государственной регистрации права муниципальной собственности от 23.12.2011 №73-73-02/181/2011-319. Свидетельство о государственной регистрации права хозяйственного ведения от 24.10.2012 №73-73-02/159/2012-347</t>
  </si>
  <si>
    <t>Здание инвентарный номер № 49</t>
  </si>
  <si>
    <t>73:23:010303:89</t>
  </si>
  <si>
    <t>73:40:50:000 019 093</t>
  </si>
  <si>
    <t>Постановление Администрации города от 02.11.2011 №4181. Свидетельство о государственной регистрации права муниципальной собственности от 23.12.2011 №73-73-02/185/2011-146. Свидетельство о государственной регистрации права хозяйственного ведения от 26.03.2013 № 73-73-02/041/2013-289</t>
  </si>
  <si>
    <t>90</t>
  </si>
  <si>
    <t>Здание котельной № 3</t>
  </si>
  <si>
    <t>73:23:011405:311</t>
  </si>
  <si>
    <t>73:40:50:000 002 952</t>
  </si>
  <si>
    <t>Постановление Администрации города от 09.08.2012  №2871. Свидетельство о государственной регистрации права муниципальной собственности от 27.09.2004 № 73-01/07-209/2004-132. Свидетельство о регистрации права хозяйственного ведения от 22.10.2012 №73-73-02/159/2012-297</t>
  </si>
  <si>
    <t xml:space="preserve">Потаповой </t>
  </si>
  <si>
    <t>171 А</t>
  </si>
  <si>
    <t>Здание котельной № 15</t>
  </si>
  <si>
    <t>73:23:010718:82</t>
  </si>
  <si>
    <t>73:40:50:000 002 989</t>
  </si>
  <si>
    <t>Постановление Администрации города от 09.08.2012  №2871. Свидетельство о государственной регистрации права муниципальной собственности от 27.09.2004 № 73-01/07-209/2004-158. Свидетельство о регистрации права хозяйственного ведения от 22.10.2012 №73-73-02/159/2012-300</t>
  </si>
  <si>
    <t>129 Б</t>
  </si>
  <si>
    <t>19</t>
  </si>
  <si>
    <t>6451,4</t>
  </si>
  <si>
    <t>73 23 013133 1607</t>
  </si>
  <si>
    <t>16.01.2015</t>
  </si>
  <si>
    <t>1984</t>
  </si>
  <si>
    <t>73:40:50:000 020 812</t>
  </si>
  <si>
    <t>Муниципальное унитарное предприятие "Гостиница Черемшан"</t>
  </si>
  <si>
    <t>Постановление Администрации города от 06.03.2008. Договор о пользовании муниципальным имуществом на праве хозяйственного ведения от 17.03.2008 №03-08/ПХВ. Дополнительное соглашение  к договору о пользовании муниципальным имуществом на праве хозяйственного ведения от 17.03.2008 № 03-08/ПХВ от 04.03.2015. Постановление Администрации города от 19.06.2014 № 1829. Постановление Администрации города от 17.12.2014 №3995. Свидетельство о государственной регистрации права муниципальной собственности от 16.01.2015 №73-73/002-02/217/2014-486/1. Свидетельство о государственной регистрации права хозяйственного ведения от 20.05.2015 № 73-73-02/018/2008-110</t>
  </si>
  <si>
    <t>Договор № 40/219</t>
  </si>
  <si>
    <t>01.07.2019</t>
  </si>
  <si>
    <t>31.05.2020</t>
  </si>
  <si>
    <t>ИП Калугина О.В.</t>
  </si>
  <si>
    <t>16,1</t>
  </si>
  <si>
    <t>Договор №30/2019</t>
  </si>
  <si>
    <t>01.05.2019</t>
  </si>
  <si>
    <t>31.03.2020</t>
  </si>
  <si>
    <t>ИП Лисицина С.В.</t>
  </si>
  <si>
    <t>16,2</t>
  </si>
  <si>
    <t>Договор №49/2019</t>
  </si>
  <si>
    <t>01.06.2019</t>
  </si>
  <si>
    <t>30.04.2020</t>
  </si>
  <si>
    <t>16,4</t>
  </si>
  <si>
    <t>Договор №31/2018</t>
  </si>
  <si>
    <t>ИП Лисицин А.Н.</t>
  </si>
  <si>
    <t>15,7</t>
  </si>
  <si>
    <t>Договор №48/2019</t>
  </si>
  <si>
    <t>Договор №32/2019</t>
  </si>
  <si>
    <t>ИП Крушинский С.Э.</t>
  </si>
  <si>
    <t>15,4</t>
  </si>
  <si>
    <t>Договор №50/2019</t>
  </si>
  <si>
    <t>5,7</t>
  </si>
  <si>
    <t>Договор №34/2019</t>
  </si>
  <si>
    <t>ИП Разгон Е.В.</t>
  </si>
  <si>
    <t>15,1</t>
  </si>
  <si>
    <t>Договор №51/2019</t>
  </si>
  <si>
    <t>Договор №33/2019</t>
  </si>
  <si>
    <t>ИП Калимуллин Р.Р.</t>
  </si>
  <si>
    <t>16,9</t>
  </si>
  <si>
    <t>Договор №46/2019</t>
  </si>
  <si>
    <t>ИП Яшина Е.И.</t>
  </si>
  <si>
    <t>16,6</t>
  </si>
  <si>
    <t>Договор №44/2019</t>
  </si>
  <si>
    <t>01.10.2019</t>
  </si>
  <si>
    <t>31.08.2020</t>
  </si>
  <si>
    <t>ИП Печникова Е.А.</t>
  </si>
  <si>
    <t>Договор №37/2019</t>
  </si>
  <si>
    <t>ИП Лукъянчук Л.О.</t>
  </si>
  <si>
    <t>17,1</t>
  </si>
  <si>
    <t>Договор №35/2019</t>
  </si>
  <si>
    <t>ИП Иванова А.З.</t>
  </si>
  <si>
    <t>16,5</t>
  </si>
  <si>
    <t>Договор №39/2019</t>
  </si>
  <si>
    <t>Хадаровская Ж.Ф.</t>
  </si>
  <si>
    <t>Договор №47/2019</t>
  </si>
  <si>
    <t>Зайнуллова С.Н.</t>
  </si>
  <si>
    <t>16,3</t>
  </si>
  <si>
    <t>Договор №28/2019</t>
  </si>
  <si>
    <t>ИП Антонюк Н.А.</t>
  </si>
  <si>
    <t>Договор №7/2019</t>
  </si>
  <si>
    <t>17.04.2019</t>
  </si>
  <si>
    <t>16.03.2020</t>
  </si>
  <si>
    <t>ООО фирма "Канцлер"</t>
  </si>
  <si>
    <t>10,3</t>
  </si>
  <si>
    <t>Договор №52/2019</t>
  </si>
  <si>
    <t>07.10.2019</t>
  </si>
  <si>
    <t>ИП Гатауллова Г.С.</t>
  </si>
  <si>
    <t>37,3/18,6</t>
  </si>
  <si>
    <t>Договор №6/2020</t>
  </si>
  <si>
    <t>01.02.2020</t>
  </si>
  <si>
    <t>Мингуллова И.Э.</t>
  </si>
  <si>
    <t>ДБПНО №24/2019</t>
  </si>
  <si>
    <t>01.05.2020</t>
  </si>
  <si>
    <t>УРО ЛДПР</t>
  </si>
  <si>
    <t>20</t>
  </si>
  <si>
    <t>Асфальтобетонная площадка</t>
  </si>
  <si>
    <t>73-73-02/041/2010-425</t>
  </si>
  <si>
    <t>22.03.2010</t>
  </si>
  <si>
    <t>73:40:50:000 018 216</t>
  </si>
  <si>
    <t>Постановление Администарции города от 05.03.2010 №764. Приказ КУИГ от 19.03.2010 №79. Постановление Администрации города от 27.04.2010 №1328. Свидетельство о государственной регистрации права муниципальной собственности от 22.03.2010 № 73-73-02/041/2010-425. Договор о пользовании муниципальным имуществом на праве хозяйственного ведения от 05.05.2010 №01-10/ПХВ. Свидетельство о государственной регистрации права хозяйственного ведения от 31.08.2010 № 73-73-02/138/2010-115</t>
  </si>
  <si>
    <t>Договор № 16/2019</t>
  </si>
  <si>
    <t>19.04.2019</t>
  </si>
  <si>
    <t>18.03.2020</t>
  </si>
  <si>
    <t>Минсафин Р.Р.</t>
  </si>
  <si>
    <t>12/12</t>
  </si>
  <si>
    <t>Договор № 20/2019</t>
  </si>
  <si>
    <t>Елисеев С.В</t>
  </si>
  <si>
    <t>Договор № 38/2019</t>
  </si>
  <si>
    <t>Трифонов А.В.</t>
  </si>
  <si>
    <t>Договор № 10/2018</t>
  </si>
  <si>
    <t>Гилязетдинов Р.Р.</t>
  </si>
  <si>
    <t>Договор № 02/2020-10</t>
  </si>
  <si>
    <t>01.01.2020</t>
  </si>
  <si>
    <t>30.11.2020</t>
  </si>
  <si>
    <t>Булычев Н.В.</t>
  </si>
  <si>
    <t>Договор № 8/2019</t>
  </si>
  <si>
    <t>Аваряскин А.А.</t>
  </si>
  <si>
    <t>Договор № 21/2019</t>
  </si>
  <si>
    <t>Задонский Н.И.</t>
  </si>
  <si>
    <t>Договор № 23/2019</t>
  </si>
  <si>
    <t>Родионов А.П.</t>
  </si>
  <si>
    <t>Договор № 12/2019</t>
  </si>
  <si>
    <t>Кашенцева Ю.А.</t>
  </si>
  <si>
    <t>Договор № 22/2019</t>
  </si>
  <si>
    <t>Иванов С.П.</t>
  </si>
  <si>
    <t>Договор № 13/2019</t>
  </si>
  <si>
    <t>Комаров А.В.</t>
  </si>
  <si>
    <t>Договор № 15/2019</t>
  </si>
  <si>
    <t>Кухарская Т.В.</t>
  </si>
  <si>
    <t>Договор № 17/2019</t>
  </si>
  <si>
    <t>Шутов А.В.</t>
  </si>
  <si>
    <t>12/14</t>
  </si>
  <si>
    <t>Договор № 14/2019</t>
  </si>
  <si>
    <t>Кузнецов А.М.</t>
  </si>
  <si>
    <t>Здание центрального теплового пункта с пристроем</t>
  </si>
  <si>
    <t>73:23:011301:635</t>
  </si>
  <si>
    <t>73:40:50:000 003 026</t>
  </si>
  <si>
    <t>Постановление Администрации города от 31.03.2014 №903. Свидетельство о государственной регистрации права муниципальной собственности от 27.09.2004 № 73-01/07-208/2004-294</t>
  </si>
  <si>
    <t>73 А</t>
  </si>
  <si>
    <t>Здание центрального теплового пункта</t>
  </si>
  <si>
    <t>73:23:010507:399</t>
  </si>
  <si>
    <t>1982</t>
  </si>
  <si>
    <t>73:40:50:000 003 028</t>
  </si>
  <si>
    <t xml:space="preserve">Постановление Администрации города от 31.03.2014 №903. Свидетельство о государственной регистрации права муниципальной собственности от 27.09.2004 №73-01/07-207/2004-388 </t>
  </si>
  <si>
    <t>300А</t>
  </si>
  <si>
    <t>23</t>
  </si>
  <si>
    <t>Здание теплицы (Лит.Б)</t>
  </si>
  <si>
    <t>1980</t>
  </si>
  <si>
    <t>73:40:50:000 019 639</t>
  </si>
  <si>
    <t>Муниципальное унитарное предприятие "Управление жилищным фондом"</t>
  </si>
  <si>
    <t>Свидетельство о государственной регистрации права муниципальной собственности от 28.10.2008 №73-73-02/01/2008-411.Постановление Администрации города от 10.10.2014 № 3144. Постановление Администрации города от 18.02.2015 № 506. Постановление Администрации города от 15.07.2015 №2359</t>
  </si>
  <si>
    <t>3,5</t>
  </si>
  <si>
    <t>73 23 013330 91</t>
  </si>
  <si>
    <t>29.12.2014</t>
  </si>
  <si>
    <t>Постановление Администрации города от 09.07.2012 №2459. Свидетельство о государственной регистрации права муниципальной собственности от 29.12.2014 № 73-73-02/218/2014-49</t>
  </si>
  <si>
    <t>Труба дымовая</t>
  </si>
  <si>
    <t>73:40:12:000 019</t>
  </si>
  <si>
    <t>26</t>
  </si>
  <si>
    <t>Дымоходы кирпичные</t>
  </si>
  <si>
    <t>73:40:12:000 020</t>
  </si>
  <si>
    <t>Дымовая труба в комплекте для котельной № 3</t>
  </si>
  <si>
    <t>31.10.2019</t>
  </si>
  <si>
    <t>73:40:12:000 021</t>
  </si>
  <si>
    <t>Свидетельство о государственной регистрации права муниципальной собственности от 27.09.2004 № 73-01/07-209/2004-132. Свидетельство о регистрации права хозяйственного ведения от 22.10.2012 №73-73-02/159/2012-297</t>
  </si>
  <si>
    <t>171А</t>
  </si>
  <si>
    <t>дымовая труба и конструкция в комплекте для котельной №8</t>
  </si>
  <si>
    <t>73:23:013111:63</t>
  </si>
  <si>
    <t>73:40:12:000 022</t>
  </si>
  <si>
    <t>Свидетельство о государственной регистрации права муниципальной собственности от 27.09.2004 № 73-01/07-209/2004-160. Свидетельство о регистрации права хозяйственного ведения от 22.10.2012 №73-73-02/159/2012-292</t>
  </si>
  <si>
    <t>Толстого</t>
  </si>
  <si>
    <t>51А</t>
  </si>
  <si>
    <t>29</t>
  </si>
  <si>
    <t>Дымова труба 45м, ул.Осипенко, 22, 14600</t>
  </si>
  <si>
    <t>73:40:50:000 019 0941</t>
  </si>
  <si>
    <t>30</t>
  </si>
  <si>
    <t>Газопровод высокого давления М1-506, ул.Осипенко, 22, 20800</t>
  </si>
  <si>
    <t>73:40:50:000 019 0942</t>
  </si>
  <si>
    <t>Теплосеть к мазутно-насосной станции , ул.Осипенко, 22, 21900</t>
  </si>
  <si>
    <t>73:40:50:000 019 0943</t>
  </si>
  <si>
    <t>Постановление Администрации города от 31.03.2014 № 903. Свидетельство о государственной регистрации права муниципальной собственности от 27.09.2004 № 73-01/07-208/2004-293</t>
  </si>
  <si>
    <t>Забор из ж/б элементов мазутно-насосной станции, ул.Осипенко, 22, 15000</t>
  </si>
  <si>
    <t>73:40:50:000 019 0944</t>
  </si>
  <si>
    <t>Канализация мазутно-насосной станции ТП 903-2-18, ул.Осипенко, 22, 21700</t>
  </si>
  <si>
    <t>73:40:50:000 019 0945</t>
  </si>
  <si>
    <t>34</t>
  </si>
  <si>
    <t>Резервуар ж/б мазутно-насосной станции 250 м3, ул.Осипенко, 22, 4835</t>
  </si>
  <si>
    <t>73:40:50:000 019 0946</t>
  </si>
  <si>
    <t>35</t>
  </si>
  <si>
    <t>Буровая скважина М1-96, ул.Осипенко, 22, 000002081</t>
  </si>
  <si>
    <t>73:40:50:000 019 0947</t>
  </si>
  <si>
    <t>36</t>
  </si>
  <si>
    <t>Очистные сооружения мазутно-насосной станции ТП 902, ул.Осипенко, 22</t>
  </si>
  <si>
    <t>73:40:50:000 019 0949</t>
  </si>
  <si>
    <t>37</t>
  </si>
  <si>
    <t>Дорога асфальтовая к мазутно-насосной станции, ул.Осипенко, 22, 14900</t>
  </si>
  <si>
    <t>73:40:50:000 019 0950</t>
  </si>
  <si>
    <t>Резервуар ж/б мазутно-насосной станции , ул.Осипенко, 22, 14300</t>
  </si>
  <si>
    <t>73:40:50:000 019 0951</t>
  </si>
  <si>
    <t>Здание котельной №22 с центральным тепловым пунктом</t>
  </si>
  <si>
    <t>73:23:011310:607</t>
  </si>
  <si>
    <t>73:40:50:000 003 005</t>
  </si>
  <si>
    <t>Постановление Администрации города от 09.08.2012  №2871. Свидетельство о государственной регистрации права муниципальной собственности от 27.09.2004 № 73-01/07-208/2004-314. Свидетельство о регистрации права хозяйственного ведения от 22.10.2012 №73-73-02/159/2012-295</t>
  </si>
  <si>
    <t>8 А</t>
  </si>
  <si>
    <t>Здание котельной №14</t>
  </si>
  <si>
    <t>73:08:020101:1419</t>
  </si>
  <si>
    <t>13.09.2006</t>
  </si>
  <si>
    <t>73:40:50:000 010 732</t>
  </si>
  <si>
    <t>Свидетельство о государственной регистрации права муниципальной собственности города от 13.09.2006 №73-73-02/016/2006-151. Постановление Администрации города от 09.08.2012  №2871. Свидетельство о регистрации права хозяйственного ведения от 22.10.2012 №73-73-02/159/2012-307</t>
  </si>
  <si>
    <t>Мелекесский район, с.Бригадировка, Курортное шоссе</t>
  </si>
  <si>
    <t>3/1</t>
  </si>
  <si>
    <t>41</t>
  </si>
  <si>
    <t>Здание котельной №8 с пристроем</t>
  </si>
  <si>
    <t>73:40:50:000 002 971</t>
  </si>
  <si>
    <t>Постановление Администрации города от 09.08.2012 №2871.Свидетельство о государственной регистрации права муниципальной собственности от 27.09.2004 № 73-01/07-209/2004-160. Свидетельство о регистрации права хозяйственного ведения от 22.10.2012 №73-73-02/159/2012-292</t>
  </si>
  <si>
    <t>42</t>
  </si>
  <si>
    <t>Помещения котельной № 5</t>
  </si>
  <si>
    <t>73:23:013308:49</t>
  </si>
  <si>
    <t>73:40:50:000 002 957</t>
  </si>
  <si>
    <t>Постановление Администрации города от 09.08.2012 №2871. Свидетельство о государственной регистрации права муниципальной собственности от 17.12.2004 № 73-01/01-14/2004-265. Свидетельство о регистрации права хозяйственного ведения от 22.10.2012 №73-73-02/159/2012-305</t>
  </si>
  <si>
    <t>19 А</t>
  </si>
  <si>
    <t>Здание котельной  № 16, мастерских, насосных, гаражей</t>
  </si>
  <si>
    <t>73:23:013007:1895</t>
  </si>
  <si>
    <t>73:40:50:000 002 992</t>
  </si>
  <si>
    <t>Постановление Администрации города от 09.08.2012 №2871. Свидетельство о государственной регистрации права муниципальной собственности от 30.09.2004 № 73-01/07-208/2004-310. Свидетельство о регистрации права хозяйственного ведения от 22.10.2012 №73-73-02/159/2012-302</t>
  </si>
  <si>
    <t>44</t>
  </si>
  <si>
    <t>73:23:013007:2136</t>
  </si>
  <si>
    <t>1957</t>
  </si>
  <si>
    <t>73:40:50:000 011 856</t>
  </si>
  <si>
    <t>Постановление Администрации города от 04.09.2012 №3138. Свидетельство о государственной регистрации права муниципальной собственности от 03.08.2007 №73-73-02/069/2007-034. Свидетельство о регистрации права хозяйственного ведения от 20.12.2012 №73-73-02/159/2012-190</t>
  </si>
  <si>
    <t>12г</t>
  </si>
  <si>
    <t>Здания с принадлежностями</t>
  </si>
  <si>
    <t>73:23:013007:2359</t>
  </si>
  <si>
    <t>21.12.2016</t>
  </si>
  <si>
    <t>1994</t>
  </si>
  <si>
    <t>73:40:50:000 021 627</t>
  </si>
  <si>
    <t>Постановление Администрации города от 28.11.2016 №2361. Свидетельство о государственной регистрации права муниципальной собственности от 21.12.2016 №73-73/002-73/002/033/2016-726/1. Свидетельство о государственной регистрации права хозяйственного ведения от 21.12.2016 № 73-73/002-73/002/047/2016-947/1</t>
  </si>
  <si>
    <t>46</t>
  </si>
  <si>
    <t>Здание бани-сауны</t>
  </si>
  <si>
    <t>73:23:013007:2358</t>
  </si>
  <si>
    <t>73:40:50:000 021 629</t>
  </si>
  <si>
    <t>Постановление Администрации города от 28.11.2016 №2361. Свидетельство о государственной регистрации права муниципальной собственности от 21.12.2016 №73-73/002-73/002/033/2016-725/1. Свидетельство о государственной регистрации права хозяйственного ведения от 21.12.2016 № 73-73/002-73/002/047/2016-948/1. Решение Городской Думы города Димитровграда Ульяновской области от 06.04.2017 № 61/745</t>
  </si>
  <si>
    <t>12/1</t>
  </si>
  <si>
    <t>73:23:010908:1047</t>
  </si>
  <si>
    <t>30.03.2007</t>
  </si>
  <si>
    <t>1961</t>
  </si>
  <si>
    <t>73:40:50:000 012 104</t>
  </si>
  <si>
    <t>Свидетельство о государственной регистрации права муниципальной собственности от 05.08.2004 №73-01/01-13/2004-245. Постановление Администрации города от 07.02.2014 № 344.Свидетельство о государственной регистрации права хозяйственного ведения от 12.08.2014 № 73-73-02/210/2014-748. Договор о пользовании муниципальным имуществом на праве хозяйственного ведения от 12.05.2014 №01-14/ПХВ</t>
  </si>
  <si>
    <t>Постановление Администрации города от 07.02.2014 № 344 о даче согласия на аренду. Договор аренды от 17.04.2015 № 67</t>
  </si>
  <si>
    <t>17.04.2015</t>
  </si>
  <si>
    <t>16.04.2020</t>
  </si>
  <si>
    <t>ООО "ЖЭУ-1"</t>
  </si>
  <si>
    <t>25.04.2008</t>
  </si>
  <si>
    <t>73:40:50:000 019 406</t>
  </si>
  <si>
    <t>Свидетельство о государственной регистрации права муниципальной собственности от 25.04.2008 № 73-73-02/018/2008-143. Постановление Администрации города от 03.12.2015 № 3951. Договор о пользовании муниципальным имуществом на праве хозяйственного ведения от 03.12.2015 № 05-15/ПХВ</t>
  </si>
  <si>
    <t>Нежилые служебные помещения</t>
  </si>
  <si>
    <t>73:23:010802:1628</t>
  </si>
  <si>
    <t>1979</t>
  </si>
  <si>
    <t>73:40:50:000 008 522</t>
  </si>
  <si>
    <t>Свидетельство о государственной регистрации права муниципальной собственности от  24.07.2006 №73-73-02/014/2006-116. Постановление Администрации города от 07.02.2014 № 344. Договор о пользовании муниципальным имуществом на праве хозяйственного ведения от 12.05.2014 №01-14/ПХВ</t>
  </si>
  <si>
    <t>6Б</t>
  </si>
  <si>
    <t>73:23:010610:1194</t>
  </si>
  <si>
    <t>01.12.2004</t>
  </si>
  <si>
    <t>73:40:50:000 016 240</t>
  </si>
  <si>
    <t xml:space="preserve"> Свидетельство о государственной регистрации права муниципальной собственности от 01.12.2004 № 73-01/01-11/2004-428. Постановление Администрации города от 07.02.2014 № 344. Свидетельство о государственной регистрации права хозяйственного ведения от 19.11.2014 № 73-73-02/210/2014-750. Договор о пользовании муниципальным имуществом на праве хозяйственного ведения от 12.05.2014 №01-14/ПХВ</t>
  </si>
  <si>
    <t>257А</t>
  </si>
  <si>
    <t>51</t>
  </si>
  <si>
    <t>73:23:010904:1389</t>
  </si>
  <si>
    <t>73:40:50:000 016 455</t>
  </si>
  <si>
    <t>Постановление Администрации города от 30.04.2014 № 1268. Договор о пользовании муниципальным имуществом на праве хозяйственного ведения от 02.06.2014 № 06-14/ПХВ. Свидетельство о государственной регистрации права муниципальной собственности от 13.09.2006 №73-73-02/016/2006-147. Свидетельство о государственной регистрации права хозяйственного ведения от 18.12.2015 № 73-73/002-73/002/148/2015-339/1</t>
  </si>
  <si>
    <t>Постановление Админстрации города от 03.04.2014 № 1268. Договор аренды от 25.07.2016 № 76</t>
  </si>
  <si>
    <t>26.07.2016</t>
  </si>
  <si>
    <t>25.07.2021</t>
  </si>
  <si>
    <t>ООО "ЦСЭТ"</t>
  </si>
  <si>
    <t>52</t>
  </si>
  <si>
    <t>73 23 010101 0003 0077140001 102400,102600-103000</t>
  </si>
  <si>
    <t>07.12.2004</t>
  </si>
  <si>
    <t>1989</t>
  </si>
  <si>
    <t>73:40:50:000 001 687</t>
  </si>
  <si>
    <t>Свидетельство о государственной регистрации права муниципальной собственности от 07.12.2004 №  73-01/01-12/2004-127. Постановление Администрации города от 07.02.2014 № 344</t>
  </si>
  <si>
    <t>73:23:013134:2612</t>
  </si>
  <si>
    <t>04.09.2004</t>
  </si>
  <si>
    <t>73:40:50:000 001 375</t>
  </si>
  <si>
    <t>Постановление Администрации города от 07.02.2014 № 344. Свидетельство о государственной регистрации права муниципальной собственности от 04.09.2007 №73-73-02/079/2007-104. Свидетельство о государственной регистрации права хозяйственного ведения от 12.08.2014 № 73-73-02/210/2014-747. Договор о пользовании муниципальным имуществом на праве хозяйственного ведения от 12.05.2014 №01-14/ПХВ</t>
  </si>
  <si>
    <t>54</t>
  </si>
  <si>
    <t>Здание склада с пристроем</t>
  </si>
  <si>
    <t>73:23:010215:103</t>
  </si>
  <si>
    <t>17.05.2013</t>
  </si>
  <si>
    <t>Свидетельство о государственной регистрации права муниципальной собственности от 17.05.2013 № 73-73-02/059/2013-367. Постановление Администрации города от 07.02.2014 № 344. Свидетельство о государственной регистрации права хозяйственного ведения от 12.08.2014 № 73-73-02/210/2014-743. Договор о пользовании муниципальным имуществом на праве хозяйственного ведения от 12.05.2014 №01-14/ПХВ</t>
  </si>
  <si>
    <t>Чкалова</t>
  </si>
  <si>
    <t>47/3</t>
  </si>
  <si>
    <t>Нежилое строение</t>
  </si>
  <si>
    <t>73:23:015001:6</t>
  </si>
  <si>
    <t>1990</t>
  </si>
  <si>
    <t>73:40:50:000 021 107</t>
  </si>
  <si>
    <t>Свидетельство о государственной регистрации права муниципальной собственности от 07.04.2015 № 73-73/002-73/002/053/2015-254/1. Постановление Администрации города от 08.07.2015 №2055</t>
  </si>
  <si>
    <t>юго-западнее земельного участка № 153 в садовом обществе «Черемшанка» по ул.Куйбышева</t>
  </si>
  <si>
    <t>56</t>
  </si>
  <si>
    <t>73:23:015001:7</t>
  </si>
  <si>
    <t>73:40:50:000 021 108</t>
  </si>
  <si>
    <t>Свидетельство о государственной регистрации права муниципальной собственности от 07.04.2015 № 73-73/002-73/002/053/2015-255/1. Постановление Администрации города от 08.07.2015 №2055. Договор о пользовании муниципальным имуществом на праве хозяйственного ведения от 13.07.2015 № 01-15/ПХВ.  Свидетельство о государственной регистрации права хозяйственного ведения от 18.12.2015 № 73-73/002-73/002/148/2015-340/1</t>
  </si>
  <si>
    <t>юго-восточнее земельного участка № 167а в садовом обществе «Черемшанка» по ул.Куйбышева</t>
  </si>
  <si>
    <t>Постановление Администрации города от 08.07.2015 №2055 о даче согласия на аренду. Договор аренды от 09.01.2018 № 1</t>
  </si>
  <si>
    <t>18.04.2018</t>
  </si>
  <si>
    <t>05.01.2028</t>
  </si>
  <si>
    <t>ИП Заргаров Э.В.</t>
  </si>
  <si>
    <t>23,40</t>
  </si>
  <si>
    <t>1986</t>
  </si>
  <si>
    <t>73:23:010508:3:0094320001</t>
  </si>
  <si>
    <t>Свидетельство о государственной регистрации права муниципальной собственности от 20.12.2010 №73-73-02/195/2010-372. Постановление Администрации города от 01.10.2015 №3310</t>
  </si>
  <si>
    <t>58</t>
  </si>
  <si>
    <t>Здание котельной №1</t>
  </si>
  <si>
    <t>73:23:010609:1028</t>
  </si>
  <si>
    <t>1965</t>
  </si>
  <si>
    <t>73:40:50:000 008 324</t>
  </si>
  <si>
    <t>Свидетельство о государственной регистрации права муниципальной собственности от 27.09.2004 № 73-01/01-209/2004-129. Постановление Администрации города от 01.10.2015 №3310. Хозяйственное ведение 73-73/002-73/002/102/2015-448/1  от 23.11.2015</t>
  </si>
  <si>
    <t>301А</t>
  </si>
  <si>
    <t>59</t>
  </si>
  <si>
    <t>73:23:011604:67</t>
  </si>
  <si>
    <t>73:40:50:000 003 024</t>
  </si>
  <si>
    <t>Свидетельство о государственной регистрации права муниципальной собственности от 27.09.2004 № 73-01/07-208/2004-290. Постановление Администрации города от 30.08.2016 №1740. Хозяйтсвенное ведение 73-73/002-73/002/160/2016-308/1  от 30.12.2016</t>
  </si>
  <si>
    <t>93 А</t>
  </si>
  <si>
    <t>Раздел недвижимое имущество Вид права "Муниципальная казна" Муниципальная земля</t>
  </si>
  <si>
    <t>Наименование органа местного самоуправления /уполномоченного лица</t>
  </si>
  <si>
    <t>Адрес земельного участка</t>
  </si>
  <si>
    <t>Кадастровый номер земельньного участка</t>
  </si>
  <si>
    <t>Площадь з/уч,кв.м.</t>
  </si>
  <si>
    <t>Доля зем.участка</t>
  </si>
  <si>
    <t xml:space="preserve">Вид разрешенного использования </t>
  </si>
  <si>
    <t>Категория земли</t>
  </si>
  <si>
    <t>Дата регистрации право собственности в ЕГРП / номер регистрационной записи</t>
  </si>
  <si>
    <t>Существующие ограничения (обремениния) права</t>
  </si>
  <si>
    <t>стоимость по 21-П с 29.02.2012</t>
  </si>
  <si>
    <t>Информация об оформлении земельного участка</t>
  </si>
  <si>
    <t>Регистрация в УФРС права ПБП (Постоянное (бессрочное) пользование)</t>
  </si>
  <si>
    <t>Аренда земельного участка</t>
  </si>
  <si>
    <t>дом</t>
  </si>
  <si>
    <t>запись</t>
  </si>
  <si>
    <t>дата</t>
  </si>
  <si>
    <t>Документ (постановление)</t>
  </si>
  <si>
    <t>Дата Прекращения права</t>
  </si>
  <si>
    <t>Джокумент основания прекращения права</t>
  </si>
  <si>
    <t>Номер договора</t>
  </si>
  <si>
    <t>дата договора</t>
  </si>
  <si>
    <t>Город Димитровград Ульяновской области</t>
  </si>
  <si>
    <t>Мукомольная</t>
  </si>
  <si>
    <t>73:23:011310:48</t>
  </si>
  <si>
    <t>1/2 от общей 1018 кв.м</t>
  </si>
  <si>
    <t>для индивидуального жилищного строительства</t>
  </si>
  <si>
    <t>земли населенных пунктов</t>
  </si>
  <si>
    <t>73-73-02/079/2007-244</t>
  </si>
  <si>
    <t>Водоохранная зона реки Мелекесски</t>
  </si>
  <si>
    <t>73:23:011310:23</t>
  </si>
  <si>
    <t>для музея</t>
  </si>
  <si>
    <t>73-73-02/079/2007-359</t>
  </si>
  <si>
    <t>не зарегистрировано</t>
  </si>
  <si>
    <t>416 от 11.03.2003</t>
  </si>
  <si>
    <t>73-73-02/118/2013-231</t>
  </si>
  <si>
    <t xml:space="preserve">расположенный в 6 метрах в юго-восточном направлении от земельного участка №172 в садоводческом товариществе "Медик" </t>
  </si>
  <si>
    <t>73:23:014605:1</t>
  </si>
  <si>
    <t>для природоохранной деятельности</t>
  </si>
  <si>
    <t>73-73-02/131/2007-072</t>
  </si>
  <si>
    <t>1220 от 12.04.2013</t>
  </si>
  <si>
    <t>73-73-02/036/2013-441</t>
  </si>
  <si>
    <t>73:23:013230:6</t>
  </si>
  <si>
    <t>для объекта физкультурно-оздоровительного назначения (площадка для проведения практических занятий)</t>
  </si>
  <si>
    <t>73-73-02/018/2008-066</t>
  </si>
  <si>
    <t>4106 от 19.12.2013</t>
  </si>
  <si>
    <t xml:space="preserve">Муниципальное бюджетное учреждение дополнительного образования "Центр дополнительного образования детей" города Димитровграда </t>
  </si>
  <si>
    <t>32 "а"</t>
  </si>
  <si>
    <t>73:23:011604:12</t>
  </si>
  <si>
    <t>для канализационно- насосной станции</t>
  </si>
  <si>
    <t>73-73-02/018/2008-182</t>
  </si>
  <si>
    <t>23 "а"</t>
  </si>
  <si>
    <t>73:23:010309:16</t>
  </si>
  <si>
    <t>для здания водонапорной насосной стации № 5</t>
  </si>
  <si>
    <t>73-73-02/018/2008-176</t>
  </si>
  <si>
    <t>17 "в"</t>
  </si>
  <si>
    <t>73:23:013007:60</t>
  </si>
  <si>
    <t>для канализационной насосной станции № 5</t>
  </si>
  <si>
    <t>73-73-02/018/2008-178</t>
  </si>
  <si>
    <t>17 "б"</t>
  </si>
  <si>
    <t>73:23:014002:34</t>
  </si>
  <si>
    <t>для водонапорно насосной стации № 7</t>
  </si>
  <si>
    <t>73-73-02/018/2008-180</t>
  </si>
  <si>
    <t>35 "а"</t>
  </si>
  <si>
    <t>73:23:013134:43</t>
  </si>
  <si>
    <t>для водонапорно насосной стации № 10</t>
  </si>
  <si>
    <t>73-73-02/018/2008-181</t>
  </si>
  <si>
    <t>68 "а"</t>
  </si>
  <si>
    <t>73:23:013104:6</t>
  </si>
  <si>
    <t>73-73-02/018/2008-177</t>
  </si>
  <si>
    <t>Шишкина</t>
  </si>
  <si>
    <t>1 "а"</t>
  </si>
  <si>
    <t>73:23:015218:13</t>
  </si>
  <si>
    <t xml:space="preserve">для канализационной насосной станции   </t>
  </si>
  <si>
    <t>73-73-02/018/2008-175</t>
  </si>
  <si>
    <t>8 "г"</t>
  </si>
  <si>
    <t>73:23:014114:23</t>
  </si>
  <si>
    <t>73-73-02/018/2008-179</t>
  </si>
  <si>
    <t>73:23:013308:6</t>
  </si>
  <si>
    <t>для стадиона "Спартак"</t>
  </si>
  <si>
    <t>73-73-02/018/2008-255</t>
  </si>
  <si>
    <t>Охранная зона электрических сетей</t>
  </si>
  <si>
    <t>3866 от 06.10.2011</t>
  </si>
  <si>
    <t>73-73-02/156/2011-394</t>
  </si>
  <si>
    <t>Муниципальное бюджетное образовательное учереждение дополнительного образования детей  детско-юношеская спортивная школа "Спартак"</t>
  </si>
  <si>
    <t>73:23:013207:61</t>
  </si>
  <si>
    <t>для производственной базы</t>
  </si>
  <si>
    <t>73-73-02/090/2013-223</t>
  </si>
  <si>
    <t>ООО "Энергомодуль"</t>
  </si>
  <si>
    <t>северо-восточнее школы по ул.Луговая, 40</t>
  </si>
  <si>
    <t>73:23:015226:2</t>
  </si>
  <si>
    <t>для водонапорной башни</t>
  </si>
  <si>
    <t>73-73-02/018/2008-263</t>
  </si>
  <si>
    <t>73:23:011428:21</t>
  </si>
  <si>
    <t>для административного здания</t>
  </si>
  <si>
    <t>73-73-02/101/2008-358</t>
  </si>
  <si>
    <t>230-07/КС, 180-07/КС, 7587/1</t>
  </si>
  <si>
    <t>19.12.2007, 28.11.2012, 09.10.2014</t>
  </si>
  <si>
    <t>ООО "Протагор", АК СБЕРБАНК (№ 4272), ООО "Арена"</t>
  </si>
  <si>
    <t>Экологический парк "Березовая роща"</t>
  </si>
  <si>
    <t>73:23:011105:34</t>
  </si>
  <si>
    <t>73-73-02/018/2008-418</t>
  </si>
  <si>
    <t>1219 от 12.04.2013</t>
  </si>
  <si>
    <t>73-73-02/036/2013-440</t>
  </si>
  <si>
    <t>73:23:011428:17</t>
  </si>
  <si>
    <t>для офиса</t>
  </si>
  <si>
    <t>73-73-02/018/2008-421</t>
  </si>
  <si>
    <t>ООО "РГСН"</t>
  </si>
  <si>
    <t>73:23:000000:108</t>
  </si>
  <si>
    <t>для здания школы № 19</t>
  </si>
  <si>
    <t>73-73-02/018/2008-257</t>
  </si>
  <si>
    <t>2126 от 26.07.2007</t>
  </si>
  <si>
    <t>73-73-02/127/2007-245</t>
  </si>
  <si>
    <t>Муниципальное автономное общеобразовательное учреждение "Средняя школа № 19 имени Героя Советского Союза Ивана Петровича Мытарева города Димитровграда Ульяновской области"</t>
  </si>
  <si>
    <t>73:23:013133:38</t>
  </si>
  <si>
    <t>для ресторана и гостиницы</t>
  </si>
  <si>
    <t>73-73-02/106/2009-146</t>
  </si>
  <si>
    <t>7834, 7406</t>
  </si>
  <si>
    <t>20.06.2018, 29.11.2013</t>
  </si>
  <si>
    <t>МУП "Гостиница "Черемшан", Нуруллина Зайтуня Ибрагимовна, ООО "С-Видео"</t>
  </si>
  <si>
    <t>47 "д"</t>
  </si>
  <si>
    <t>73:23:013133:39</t>
  </si>
  <si>
    <t>для проектирования и установки павильона для размещения кафе</t>
  </si>
  <si>
    <t>73-73-02/106/2009-145</t>
  </si>
  <si>
    <t>Гусейнов Араз Тавакгюл Оглы</t>
  </si>
  <si>
    <t>73:23:010102:35</t>
  </si>
  <si>
    <t>для нежилого здания</t>
  </si>
  <si>
    <t>73-73-02/101/2008-362</t>
  </si>
  <si>
    <t>6834. б/н</t>
  </si>
  <si>
    <t>Михайлов Юрий Ниолаевич, Воеводин Юрий Михайлович, ФГУП ПОЧТА РОССИИ, Таламанов Роман Викторович, ООО Горячий хлеб</t>
  </si>
  <si>
    <t>Промышленная</t>
  </si>
  <si>
    <t>73:23:013701:12</t>
  </si>
  <si>
    <t>для очистных сооружений</t>
  </si>
  <si>
    <t>73-73-02/118/2009-236</t>
  </si>
  <si>
    <t>ООО Ульяновский областной водоканал</t>
  </si>
  <si>
    <t>73:23:014001:15</t>
  </si>
  <si>
    <t>для школы</t>
  </si>
  <si>
    <t>73-73-02/020/2010-052</t>
  </si>
  <si>
    <t>№ 2153 от 04.08.2009</t>
  </si>
  <si>
    <t>73-73-02/151/2009-442</t>
  </si>
  <si>
    <t>67 А</t>
  </si>
  <si>
    <t>73:23:014001:29</t>
  </si>
  <si>
    <t>для здания начальной общеобразовательной школы</t>
  </si>
  <si>
    <t>73-73-02/020/2010-055</t>
  </si>
  <si>
    <t>№ 3598 от 30.10.2008</t>
  </si>
  <si>
    <t>73-73-02/055/2011-453</t>
  </si>
  <si>
    <t>73:23:011604:26</t>
  </si>
  <si>
    <t>для детского сада № 53 "Яблонька"</t>
  </si>
  <si>
    <t>73-73-02/020/2010--054</t>
  </si>
  <si>
    <t>№ 3320 от 10.10.2008</t>
  </si>
  <si>
    <t>73-73-02/085/2009-189</t>
  </si>
  <si>
    <t>73:23:013221:38</t>
  </si>
  <si>
    <t>для детского сада № 2</t>
  </si>
  <si>
    <t>73-73-02/020/2010-047</t>
  </si>
  <si>
    <t>№ 2319 от 20.08.2009</t>
  </si>
  <si>
    <t>73-73-02/069/2011-389</t>
  </si>
  <si>
    <t>Муниципальное бюджетное дошкольное образовательное учреждение Детский сад № 15 "Золотой ключик» города Димитровграда Ульяновской области"</t>
  </si>
  <si>
    <t>39 Б</t>
  </si>
  <si>
    <t>73:23:010902:26</t>
  </si>
  <si>
    <t>образвание и просвещение</t>
  </si>
  <si>
    <t>73-73-02/020/2010-038</t>
  </si>
  <si>
    <t>1432 от 28.05.2019</t>
  </si>
  <si>
    <t>Договор № 01 от 29.05.2019</t>
  </si>
  <si>
    <t>до 05.05.2020</t>
  </si>
  <si>
    <t>Областное государственное бюджетное профессиональное образовательное учреждение "Димитровградский музыкальный колледж"</t>
  </si>
  <si>
    <t>73:23:010901:15</t>
  </si>
  <si>
    <t>73-73-02/020/2010-053</t>
  </si>
  <si>
    <t>№3904 от 27.11.2015</t>
  </si>
  <si>
    <t>73-73/002-73/002/134/2016-583/1</t>
  </si>
  <si>
    <t>34 Б</t>
  </si>
  <si>
    <t>73:23:011310:64</t>
  </si>
  <si>
    <t>для нежилого здания административного назначения</t>
  </si>
  <si>
    <t>73-73-02/020/2010-049</t>
  </si>
  <si>
    <t xml:space="preserve"> 84-08/кс </t>
  </si>
  <si>
    <t xml:space="preserve">Хайрутдинова Гильшат Габдрязаковна </t>
  </si>
  <si>
    <t>3 А</t>
  </si>
  <si>
    <t>73:23:010908:34</t>
  </si>
  <si>
    <t>для детского сада</t>
  </si>
  <si>
    <t>73-73-02/020/2010-041</t>
  </si>
  <si>
    <t>№ 2105 от 31.07.2009</t>
  </si>
  <si>
    <t>73-73-02/006/2010-117</t>
  </si>
  <si>
    <t>Муниципальное бюджетное дошкольное образовательное учреждение комбинированного вида детский сад № 33 «Берёзка» города Димитровграда Ульяновской области</t>
  </si>
  <si>
    <t>73:23:011418:32</t>
  </si>
  <si>
    <t>для детского сада № 15</t>
  </si>
  <si>
    <t>73-73-02/020/2010-040</t>
  </si>
  <si>
    <t>№ 3754 от 14.11.2008</t>
  </si>
  <si>
    <t>73-73-02/063/2009-432</t>
  </si>
  <si>
    <t>73:23:012001:28</t>
  </si>
  <si>
    <t>для размещения учреждения кинопроката (двкхэтажное здание кинотеатра "Спутник")</t>
  </si>
  <si>
    <t>73-73-02/020/2010-048</t>
  </si>
  <si>
    <t>12-09/ДС</t>
  </si>
  <si>
    <t>ООО "Вега-Кино"</t>
  </si>
  <si>
    <t>Горный</t>
  </si>
  <si>
    <t>1 а</t>
  </si>
  <si>
    <t>73:23:010611:66</t>
  </si>
  <si>
    <t>для здания бани № 1</t>
  </si>
  <si>
    <t>73-73-02-020/2010-065</t>
  </si>
  <si>
    <t>ООО "Сервис-К"</t>
  </si>
  <si>
    <t>31 а</t>
  </si>
  <si>
    <t>73:23:010907:15</t>
  </si>
  <si>
    <t>для здания МДОУ детского сада общеразвивающего вида № 24 "Звездочка" со встроенными нежилыми помещениями центра культуры и искуств "Подиум"</t>
  </si>
  <si>
    <t>73-73-02/020/2010-064</t>
  </si>
  <si>
    <t>№ 1536 от  02.06.2009</t>
  </si>
  <si>
    <t>73-73-02/014/2010-464</t>
  </si>
  <si>
    <t>Муниципальное бюджетное дошкольное образовательное учреждение "Детский сад № 24 «Звездочка» города Димитровграда Ульяновской области"</t>
  </si>
  <si>
    <t>73:23:010801:32</t>
  </si>
  <si>
    <t>для размещения детского сада</t>
  </si>
  <si>
    <t>73-73-02/020/2010-110</t>
  </si>
  <si>
    <t xml:space="preserve"> № 2023 от 22.07.2009</t>
  </si>
  <si>
    <t>73-73-02/144/2009-410</t>
  </si>
  <si>
    <t>73:23:010507:83</t>
  </si>
  <si>
    <t>для трехэтажного административного здания с подвалом, техническим чердаком</t>
  </si>
  <si>
    <t>73-73-02/020/2010-111</t>
  </si>
  <si>
    <t>№ 3274 от 16.12.2019</t>
  </si>
  <si>
    <t xml:space="preserve">Договор № 03 от 17.12.2018 </t>
  </si>
  <si>
    <t>до 01.11.2020</t>
  </si>
  <si>
    <t>Военный комиссариат города Димитровград, Мелекесского и Новомалыклинского районов Ульяновской области</t>
  </si>
  <si>
    <t>73:23:013301:21</t>
  </si>
  <si>
    <t>для зданий библиотеки семейного чтения</t>
  </si>
  <si>
    <t>73-73-02/020/2010-112</t>
  </si>
  <si>
    <t>№ 167 от 22.01.2013</t>
  </si>
  <si>
    <t>73-73-02/203/2014-022</t>
  </si>
  <si>
    <t>34 А</t>
  </si>
  <si>
    <t>73:23:011310:67</t>
  </si>
  <si>
    <t>73-73-02/100/2010-089</t>
  </si>
  <si>
    <t>№ 82 от 25.01.2002</t>
  </si>
  <si>
    <t>Комитет социальной защиты населения</t>
  </si>
  <si>
    <t>73:23:011416:26</t>
  </si>
  <si>
    <t>для магазина</t>
  </si>
  <si>
    <t>73-73-02/142/2010-450</t>
  </si>
  <si>
    <t>24-03/ДС</t>
  </si>
  <si>
    <t>Фроликова Рушания Хамзеевна</t>
  </si>
  <si>
    <t>20 Б</t>
  </si>
  <si>
    <t>73:23:010905:25</t>
  </si>
  <si>
    <t>73-73-02/142/2010-453</t>
  </si>
  <si>
    <t>73:23:011428:24</t>
  </si>
  <si>
    <t>для двухэтажного административного здания и магазина промышленных товаров</t>
  </si>
  <si>
    <t>73-73-02/142/2010-452</t>
  </si>
  <si>
    <t>Уколов Андрей Анатольевич, Чайко Владимир Петрович, Кряжева Светлана Владимировна</t>
  </si>
  <si>
    <t>73:23:011310:63</t>
  </si>
  <si>
    <t>для нежилого здания (административного здания)</t>
  </si>
  <si>
    <t>73-73-02/195/2010-452</t>
  </si>
  <si>
    <t>02-18/ДС</t>
  </si>
  <si>
    <t>Дивин Петр Михайлович</t>
  </si>
  <si>
    <t>6 А</t>
  </si>
  <si>
    <t>73:23:010805:39</t>
  </si>
  <si>
    <t>для здания МДОУ-детского сада общеразвивающего вида № 21 "Земляничка"</t>
  </si>
  <si>
    <t>73-73-02/007/2011-383</t>
  </si>
  <si>
    <t>№ 3594 от 03.12.2009</t>
  </si>
  <si>
    <t>73-73-02/014/2010-496</t>
  </si>
  <si>
    <t>73:23:010604:15</t>
  </si>
  <si>
    <t>для детского сада № 4</t>
  </si>
  <si>
    <t>73-73-02/007/2011-384</t>
  </si>
  <si>
    <t>№  4101 от 11.12.2008</t>
  </si>
  <si>
    <t>73-73-02/066/2010-487</t>
  </si>
  <si>
    <t>73:23:000000:267</t>
  </si>
  <si>
    <t>для многопрофильного университетского лицея</t>
  </si>
  <si>
    <t>73-73-02/007/2011-386</t>
  </si>
  <si>
    <t>№  2252 от 12.07.2010</t>
  </si>
  <si>
    <t xml:space="preserve"> 73-73-02/134/2010-323</t>
  </si>
  <si>
    <t>72 А</t>
  </si>
  <si>
    <t>73:23:013129:2</t>
  </si>
  <si>
    <t>детский сад</t>
  </si>
  <si>
    <t>73-73-02/007/2011-385</t>
  </si>
  <si>
    <t>№  2523 от 03.09.2009</t>
  </si>
  <si>
    <t>73-73-02/085/2010-252</t>
  </si>
  <si>
    <t>73:23:011005:4</t>
  </si>
  <si>
    <t>для дворца спорта</t>
  </si>
  <si>
    <t>73-73-02/007/2011-387</t>
  </si>
  <si>
    <t>№  3301 от 28.09.2010</t>
  </si>
  <si>
    <t>73-73-02/007/2011-328</t>
  </si>
  <si>
    <t>Муниципальное бюджетное учреждение дополнительного образования "Детско-юношеская спортивная школа "Нейтрон"</t>
  </si>
  <si>
    <t>3 Б</t>
  </si>
  <si>
    <t>73:23:012001:25</t>
  </si>
  <si>
    <t>для многофункционального спортивно-оздоровительного комплекса</t>
  </si>
  <si>
    <t>73-73-02/030/2011-012</t>
  </si>
  <si>
    <t>№ 3225 от 22.09.2010</t>
  </si>
  <si>
    <t>73-73-02/007/2011-329</t>
  </si>
  <si>
    <t>Мулловское шоссе</t>
  </si>
  <si>
    <t>43 Д</t>
  </si>
  <si>
    <t>73:23:012501:68</t>
  </si>
  <si>
    <t>для строительства производственной базы</t>
  </si>
  <si>
    <t>73-73-02/009/2011-147</t>
  </si>
  <si>
    <t>45 А</t>
  </si>
  <si>
    <t>73:23:012501:69</t>
  </si>
  <si>
    <t>73-73-02/009/2011-144</t>
  </si>
  <si>
    <t>6 Г</t>
  </si>
  <si>
    <t>73:23:010906:3</t>
  </si>
  <si>
    <t>для музыкально-хоровой школы "Апрель"</t>
  </si>
  <si>
    <t>73-73-02/096/2011-077</t>
  </si>
  <si>
    <t xml:space="preserve">№ 4272 от 24.12.2008 </t>
  </si>
  <si>
    <t xml:space="preserve">73-73-02/069/2011-278  </t>
  </si>
  <si>
    <t>73:23:010509:76</t>
  </si>
  <si>
    <t>для здания МОУ средней общеобразовательной школы № 16</t>
  </si>
  <si>
    <t>73-73-02/096/2011-076</t>
  </si>
  <si>
    <t>№ 988 от 21.03.2011</t>
  </si>
  <si>
    <t>73-73-02/038/2011-347</t>
  </si>
  <si>
    <t>Муниципальное бюджетное общеобразовательное учреждение "Лицей № 16 при УлГТУ имени Юрия Юрьевича Медведкова города Димитровграда Ульяновской области</t>
  </si>
  <si>
    <t>423 А</t>
  </si>
  <si>
    <t>73:08:020101:425</t>
  </si>
  <si>
    <t>для памятника воинам всех поколений</t>
  </si>
  <si>
    <t>73-73-02/112/2011-087</t>
  </si>
  <si>
    <t>1159 от 06.04.2012</t>
  </si>
  <si>
    <t>73:08:020101:425-73/002/2017-2</t>
  </si>
  <si>
    <t>Ватутина</t>
  </si>
  <si>
    <t>5 А</t>
  </si>
  <si>
    <t>73:23:011110:64</t>
  </si>
  <si>
    <t>для памятника генералу Н.Ф.Ватутину</t>
  </si>
  <si>
    <t>73-73-02/112/2011-086</t>
  </si>
  <si>
    <t>73:23:011110:64-73/002/2017-1</t>
  </si>
  <si>
    <t>10 Д</t>
  </si>
  <si>
    <t>73:23:011005:65</t>
  </si>
  <si>
    <t>для бюста полного кавалера ордена Славы Бильданова Абдуллы Бильдановичча</t>
  </si>
  <si>
    <t>73-73-02/112/2011-085</t>
  </si>
  <si>
    <t>73:23:011005:65-73/002/2017-2</t>
  </si>
  <si>
    <t>73:23:011309:93</t>
  </si>
  <si>
    <t>для памятника воинам Советской Армии, умершим от ран в госпиталях города Мелекесса</t>
  </si>
  <si>
    <t>73-73-02/112/2011-178</t>
  </si>
  <si>
    <t>73:23:011309:93-73/002/2017-1</t>
  </si>
  <si>
    <t>10 Б</t>
  </si>
  <si>
    <t>73:23:011005:59</t>
  </si>
  <si>
    <t>для бюста Героя Советского Союза Коломина Петра Ивановича</t>
  </si>
  <si>
    <t>73-73-02/112/2011-177</t>
  </si>
  <si>
    <t>73:23:011005:59-73/002/2017-3</t>
  </si>
  <si>
    <t>73:23:013007:89</t>
  </si>
  <si>
    <t>для памятного знака "Героям Свирской операции"</t>
  </si>
  <si>
    <t>73-73-02/112/2011-176</t>
  </si>
  <si>
    <t>73:23:013007:89-73/002/2017-1</t>
  </si>
  <si>
    <t>2 Б</t>
  </si>
  <si>
    <t>73:23:014003:28</t>
  </si>
  <si>
    <t>для памятного знака, посвященного димитровградцам, служившим на флоте в военное и мирное время</t>
  </si>
  <si>
    <t>73-73-02/112/2011-175</t>
  </si>
  <si>
    <t>73:23:014003:28-73/002/2017-2</t>
  </si>
  <si>
    <t>10 Г</t>
  </si>
  <si>
    <t>73:23:011005:64</t>
  </si>
  <si>
    <t>для бюста Героя Советского Союза Юносова Бориса Николаевича</t>
  </si>
  <si>
    <t>73-73-02/112/2011-174</t>
  </si>
  <si>
    <t>73:23:011005:64-73/002/2017-2</t>
  </si>
  <si>
    <t>73:23:011416:68</t>
  </si>
  <si>
    <t>для мемориального комплекса "Братское кладбище"</t>
  </si>
  <si>
    <t>73-73-02/112/2011-173</t>
  </si>
  <si>
    <t>73:23:011416:68-73/002/2017-1</t>
  </si>
  <si>
    <t>78 Д</t>
  </si>
  <si>
    <t>73:23:013901:69</t>
  </si>
  <si>
    <t>для монумента "За Родину", памятника павшим в Великой Отечественной войне</t>
  </si>
  <si>
    <t>73-73-02/105/2011-294</t>
  </si>
  <si>
    <t>73:23:013901:69-73/002/2017-2</t>
  </si>
  <si>
    <t>1 Б</t>
  </si>
  <si>
    <t>73:23:010310:31</t>
  </si>
  <si>
    <t>для памятного знака "Самолет"</t>
  </si>
  <si>
    <t>73-73-02/105/2011-295</t>
  </si>
  <si>
    <t>73:23:010310:31-73/002/2017-1</t>
  </si>
  <si>
    <t>10 А</t>
  </si>
  <si>
    <t>73:23:011005:60</t>
  </si>
  <si>
    <t>для бюста Героя Советского Союза Барышева Аркадия Федоровича</t>
  </si>
  <si>
    <t>73-73-02/105/2011-297</t>
  </si>
  <si>
    <t>73:23:011005:60-73/002/2017-1</t>
  </si>
  <si>
    <t>28 Б</t>
  </si>
  <si>
    <t>73:23:010101:44</t>
  </si>
  <si>
    <t>для памятного знака "Пушка"</t>
  </si>
  <si>
    <t>73-73-02/105/2011-296</t>
  </si>
  <si>
    <t>73:23:010101:44-73/002/2017-1</t>
  </si>
  <si>
    <t>73:23:011005:66</t>
  </si>
  <si>
    <t>для памятника Матери-Родине (монумент Вечной Славы - памятник воинам погибшим в Великой Отечественной Войне)</t>
  </si>
  <si>
    <t>73-73-02/112/2011-458</t>
  </si>
  <si>
    <t>73:23:011005:66-73/002/2017-1</t>
  </si>
  <si>
    <t>73:23:013207:31</t>
  </si>
  <si>
    <t>для памятника военврачу III ранга Мусоровой Марии Федоровне</t>
  </si>
  <si>
    <t>73-73-02/112/2011-456</t>
  </si>
  <si>
    <t>73:23:013207:31-73/002/2017-2</t>
  </si>
  <si>
    <t>10 В</t>
  </si>
  <si>
    <t>73:23:011005:63</t>
  </si>
  <si>
    <t>для бюста Героя Советского Союза Мытарева Ивана Петровича</t>
  </si>
  <si>
    <t>73-73-02/112/2011-455</t>
  </si>
  <si>
    <t>73:23:011005:3-73/002/2017-2</t>
  </si>
  <si>
    <t>15 Б</t>
  </si>
  <si>
    <t>73:23:011102:32</t>
  </si>
  <si>
    <t>для памятного знака "Юнгам Северного Флота"</t>
  </si>
  <si>
    <t>73-73-02/112/2011-457</t>
  </si>
  <si>
    <t>73:23:011102:32-73/002/2017-1</t>
  </si>
  <si>
    <t>73:23:010805:43</t>
  </si>
  <si>
    <t>доля 9743/10000 от 5118 кв.м.</t>
  </si>
  <si>
    <t>для размещения объектов культуры</t>
  </si>
  <si>
    <t>73-73-02/185/2011-035</t>
  </si>
  <si>
    <t xml:space="preserve">Договор № 02 от 31.05.2019 </t>
  </si>
  <si>
    <t>до 01.06.2020</t>
  </si>
  <si>
    <t>73:23:011428:1</t>
  </si>
  <si>
    <t xml:space="preserve"> 21218/170000 от 3961 кв.м</t>
  </si>
  <si>
    <t>для магазина промышленных товаров</t>
  </si>
  <si>
    <t>73-73-02/202/2011-190</t>
  </si>
  <si>
    <t xml:space="preserve">196-07/КС </t>
  </si>
  <si>
    <t>АК СБЕРБАНК (№ 4272)</t>
  </si>
  <si>
    <t>в 9 метрах в восточном направлении от здания по ул.Гагарина, 13</t>
  </si>
  <si>
    <t>73:23:013205:20</t>
  </si>
  <si>
    <t>для размещения фонтана</t>
  </si>
  <si>
    <t xml:space="preserve">73-73-02/011/202-191 </t>
  </si>
  <si>
    <t>№ 1715 от  27.05.2013</t>
  </si>
  <si>
    <t>73-73-02/207/2013-450</t>
  </si>
  <si>
    <t>примыкающий с восточной стороны к земельному участку по ул.Куйбышева, 150</t>
  </si>
  <si>
    <t>73:23:013301:50</t>
  </si>
  <si>
    <t xml:space="preserve">73-73-02/011/202-192 </t>
  </si>
  <si>
    <t>73-73-02/207/2013-449</t>
  </si>
  <si>
    <t>73:23:014008:33</t>
  </si>
  <si>
    <t>73-73-02/013/2012-142</t>
  </si>
  <si>
    <t>3753 от 14.11.2008</t>
  </si>
  <si>
    <t>73-73-02/041/2010-329</t>
  </si>
  <si>
    <t>26 Б</t>
  </si>
  <si>
    <t>73:23:010903:22</t>
  </si>
  <si>
    <t>для детского сада № 25</t>
  </si>
  <si>
    <t>73-73-02/013/2012-138</t>
  </si>
  <si>
    <t>1824 от 03.07.2009</t>
  </si>
  <si>
    <t>73-73-02/009/2011-403</t>
  </si>
  <si>
    <t>Муниципальное бюджетное дошкольное образовательное учреждение "Детский сад № 25 «Черемушка» города Димитровграда Ульяновской области"</t>
  </si>
  <si>
    <t>73:23:015226:8</t>
  </si>
  <si>
    <t>для здания МДОУ детского сада  № 55 "Солнышко"</t>
  </si>
  <si>
    <t>73-73-02/013/2012-141</t>
  </si>
  <si>
    <t>367 от 09.02.2010</t>
  </si>
  <si>
    <t>73-73-02/046/2010-333</t>
  </si>
  <si>
    <t>Муниципальное бюджетное дошкольное образовательное учреждение "Детский сад № 55 «Солнышко» города Димитровграда Ульяновской области"</t>
  </si>
  <si>
    <t>73:23:014113:19</t>
  </si>
  <si>
    <t>для школы № 8</t>
  </si>
  <si>
    <t>73-73-02/013/2012-140</t>
  </si>
  <si>
    <t>2625 от 14.09.2009</t>
  </si>
  <si>
    <t>73-73-02/142/2010-439</t>
  </si>
  <si>
    <t>4 Б</t>
  </si>
  <si>
    <t>73:23:010907:2</t>
  </si>
  <si>
    <t>73-73-02/015/2012-084</t>
  </si>
  <si>
    <t>1531 от 02.06.2009</t>
  </si>
  <si>
    <t>73-73-02/039/2010-437</t>
  </si>
  <si>
    <t>73:23:010509:73</t>
  </si>
  <si>
    <t>для детского сада № 17</t>
  </si>
  <si>
    <t>73-73-02/015/2012-087</t>
  </si>
  <si>
    <t>57 от 21.01.2010</t>
  </si>
  <si>
    <t xml:space="preserve">73-73-02/052/2010-360 </t>
  </si>
  <si>
    <t>Муниципальное бюджетное дошкольное образовательное учреждение "Детский сад № 17 «Ягодка» города Димитровграда Ульяновской области"</t>
  </si>
  <si>
    <t>44 А</t>
  </si>
  <si>
    <t>73:23:013134:22</t>
  </si>
  <si>
    <t>для ясли-сада</t>
  </si>
  <si>
    <t>73-73-02/015/2012-086</t>
  </si>
  <si>
    <t>2254 от 12.08.2009</t>
  </si>
  <si>
    <t>73-73-02/045/2010-057</t>
  </si>
  <si>
    <t>57 А</t>
  </si>
  <si>
    <t>73:23:014003:2</t>
  </si>
  <si>
    <t>73-73-02/015/2012-085</t>
  </si>
  <si>
    <t>2318 от 20.08.2009</t>
  </si>
  <si>
    <t xml:space="preserve">73-73-02/045/2010-006 </t>
  </si>
  <si>
    <t>73:23:013209:20</t>
  </si>
  <si>
    <t xml:space="preserve">для двухэтажного здания </t>
  </si>
  <si>
    <t>73-73-02/067/2012-088</t>
  </si>
  <si>
    <t>Большаков Николай Анатольевич,  Паршунин Василий Федорович, Комаров Игорь Васильевич,              Пятова Анна Владимировна</t>
  </si>
  <si>
    <t>73:23:000000:250</t>
  </si>
  <si>
    <t>для школы № 23</t>
  </si>
  <si>
    <t>73-73-02/067/2012-090</t>
  </si>
  <si>
    <t>№1138 от 12.04.2010</t>
  </si>
  <si>
    <t>73-73-02/073/2010-356</t>
  </si>
  <si>
    <t>73:23:015226:3</t>
  </si>
  <si>
    <t>73-73-02/067/2012-091</t>
  </si>
  <si>
    <t>№227 от 09.02.2009</t>
  </si>
  <si>
    <t>73-73-02/085/2010-024</t>
  </si>
  <si>
    <t>73:23:011102:31</t>
  </si>
  <si>
    <t>для школы № 22</t>
  </si>
  <si>
    <t>73-73-02/013/2012-312</t>
  </si>
  <si>
    <t>№ 2216 от 12.08.2009</t>
  </si>
  <si>
    <t>73-73-02/156/2010-115</t>
  </si>
  <si>
    <t>73:23:011301:3</t>
  </si>
  <si>
    <t>для дошкольного образовательного учреждения</t>
  </si>
  <si>
    <t>73-73-02/013/2012-311</t>
  </si>
  <si>
    <t>№ 2584 от 15.08.2008</t>
  </si>
  <si>
    <t>73-73-02/170/2011-145</t>
  </si>
  <si>
    <t>73:23:011428:25</t>
  </si>
  <si>
    <t>для размещения объектов, торговли, общественного питания и бытового обслуживания</t>
  </si>
  <si>
    <t>73-73-02/067/2012-089</t>
  </si>
  <si>
    <t>978, б/н</t>
  </si>
  <si>
    <t xml:space="preserve">Захряпин Олег Владимирович, Есипенко Алексей Алексеевич </t>
  </si>
  <si>
    <t>18 А</t>
  </si>
  <si>
    <t>73:23:014003:3</t>
  </si>
  <si>
    <t>для школы № 2</t>
  </si>
  <si>
    <t>73-73-02/067/2012-198</t>
  </si>
  <si>
    <t>№ 332 от 118.02.2009</t>
  </si>
  <si>
    <t>73-73-02/156/2010-060</t>
  </si>
  <si>
    <t>в 11 метрах в северном направлении от земельного участка по ул.Больничная,1</t>
  </si>
  <si>
    <t>73:23:000000:344</t>
  </si>
  <si>
    <t>для гидротехнических сооружений</t>
  </si>
  <si>
    <t>73-73-02/067/2012-197</t>
  </si>
  <si>
    <t>№ 2394 от 29.07.2013</t>
  </si>
  <si>
    <t>73-73-02/81/2013-476</t>
  </si>
  <si>
    <t>73:23:014001:11</t>
  </si>
  <si>
    <t xml:space="preserve"> 3581/ 10000 от 1657</t>
  </si>
  <si>
    <t>для отделения сберегательного банка</t>
  </si>
  <si>
    <t>73-73-02/067/2012-205</t>
  </si>
  <si>
    <t>256 Б</t>
  </si>
  <si>
    <t>73:23:010510:41</t>
  </si>
  <si>
    <t>для основного производства</t>
  </si>
  <si>
    <t>73-73-02/059/2012-197</t>
  </si>
  <si>
    <t>прочие ограничения (обременения)</t>
  </si>
  <si>
    <t>Ульяновская область, Мелекессий район, с.Тиинск, шоссе Тиинское</t>
  </si>
  <si>
    <t xml:space="preserve"> 2/1</t>
  </si>
  <si>
    <t>73:08:020101:427</t>
  </si>
  <si>
    <t>для памятника воинам Советской Армии, умершим  от ран в госпиталях города Мелекеса</t>
  </si>
  <si>
    <t>73-73-02/081/2012-244</t>
  </si>
  <si>
    <t>№ 4267 от 24.12.2015</t>
  </si>
  <si>
    <t>73/002/130/2016-413/1</t>
  </si>
  <si>
    <t>14 А</t>
  </si>
  <si>
    <t>73:23:011005:26</t>
  </si>
  <si>
    <t>для стадиона "Строитель"</t>
  </si>
  <si>
    <t>73-73-02/080/2012-211</t>
  </si>
  <si>
    <t>№ 1133 от 04.04.2013</t>
  </si>
  <si>
    <t>73-73/002-73/002/052/2015-296/1</t>
  </si>
  <si>
    <t>11 А</t>
  </si>
  <si>
    <t>73:23:012003:8</t>
  </si>
  <si>
    <t>73-73-02/147/2012-099</t>
  </si>
  <si>
    <t>№ 1835 от 05.06.2013</t>
  </si>
  <si>
    <t>73-73-02/097/2013-143</t>
  </si>
  <si>
    <t xml:space="preserve">4 А </t>
  </si>
  <si>
    <t>73:23:010908:19</t>
  </si>
  <si>
    <t>73-73-02/147/2012-101</t>
  </si>
  <si>
    <t>73:23:010908:119-73/033/2018-2</t>
  </si>
  <si>
    <t>73:23:012005:21</t>
  </si>
  <si>
    <t>для здания МДОУ детского сада общеразвивающего вида № 41 "Колобок"</t>
  </si>
  <si>
    <t>73-73-02/161/2012-297</t>
  </si>
  <si>
    <t>№ 195 от 09.02.2009</t>
  </si>
  <si>
    <t>73-73-02/151/2009-287</t>
  </si>
  <si>
    <t>Муниципальное бюджетное дошкольное образовательное учреждение общеразвивающего вида – детский сад № 41 «Колобок» города Димитровграда Ульяновской области</t>
  </si>
  <si>
    <t>112 А</t>
  </si>
  <si>
    <t>73:23:011428:56</t>
  </si>
  <si>
    <t>для размещения памятника Владимира Ильича Ленина</t>
  </si>
  <si>
    <t>73-73-02/161/2012-298</t>
  </si>
  <si>
    <t>73-73/002-73/002/130/2016-405/1</t>
  </si>
  <si>
    <t>5А</t>
  </si>
  <si>
    <t>73:23:014001:2454</t>
  </si>
  <si>
    <t>для размещения памятника-бююста советскому писателю, лауряту Государственной преимии СССР 1943 года Александру Серафимовичу</t>
  </si>
  <si>
    <t>73-73-02/161/2012-479</t>
  </si>
  <si>
    <t>73-73/002-73/002/130/2016-406/1</t>
  </si>
  <si>
    <t>73:23:011419:94</t>
  </si>
  <si>
    <t>для размещения памятника первому городскому Главе пасада Мелекесс-Купцу Константину Григорьевичу Маркову</t>
  </si>
  <si>
    <t>73-73-02/161/2012-478</t>
  </si>
  <si>
    <t>73-73/002-73/002/130/2016-404/1</t>
  </si>
  <si>
    <t>73:23:010907:455</t>
  </si>
  <si>
    <t>для размещания памятника Георгию Димитрову</t>
  </si>
  <si>
    <t>73-73-02/161/2012-480</t>
  </si>
  <si>
    <t>73-73/002-73/002/130/2016-399/1</t>
  </si>
  <si>
    <t>С/О "Сад №1 НИИАР"</t>
  </si>
  <si>
    <t>73:23:012121:5</t>
  </si>
  <si>
    <t>для садоводства</t>
  </si>
  <si>
    <t>73-73-02/059/2012-142</t>
  </si>
  <si>
    <t>73:23:010804:5</t>
  </si>
  <si>
    <t>8949/10000 от 4777</t>
  </si>
  <si>
    <t>для размещения библиотеки</t>
  </si>
  <si>
    <t>73-73-02/198/2012-058</t>
  </si>
  <si>
    <t>№ 1447 от 26.04.2013</t>
  </si>
  <si>
    <t>73-73-02/070/2013-135</t>
  </si>
  <si>
    <t>пер.Речной-ул.Лермонтова</t>
  </si>
  <si>
    <t>73:23:000000:1453</t>
  </si>
  <si>
    <t>73-73-02/198/2012-313</t>
  </si>
  <si>
    <t>73-73-02/081/2013-475</t>
  </si>
  <si>
    <t>примыкающий с юго-западной стороны к земельному участку по ул.Терешковой, 6</t>
  </si>
  <si>
    <t>73:23:010903:37</t>
  </si>
  <si>
    <t>для размещения "аллеи учителя"</t>
  </si>
  <si>
    <t>73-73-02/202/2013-136</t>
  </si>
  <si>
    <t>1394 ОТ 11.07.2018</t>
  </si>
  <si>
    <t>Муниципальное казенное учреждение "Дирекция инвестиционных и инновационных проектов" города Димитровграда Ульяновской области</t>
  </si>
  <si>
    <t>примыкающий с юго-западной стороны к земельному участку по пр.Ленина, 17</t>
  </si>
  <si>
    <t>73:23:010805:49</t>
  </si>
  <si>
    <t>для лесопарка</t>
  </si>
  <si>
    <t>73-73-02/202/2013-138</t>
  </si>
  <si>
    <t>№ 1158 от 06.04.2012</t>
  </si>
  <si>
    <t>73:23:010805:49-73/002/2017-2</t>
  </si>
  <si>
    <t>с западной стороны к земельному участку по Лермонтова,18</t>
  </si>
  <si>
    <t>73:23:000000:316</t>
  </si>
  <si>
    <t>для размещения парка "Акватория"</t>
  </si>
  <si>
    <t>73-73-02/202/2013-139</t>
  </si>
  <si>
    <t xml:space="preserve">73:23:000000:316-73/002/2017-2 </t>
  </si>
  <si>
    <t>примыкающий с юго-западной стороны к земельному участку по ул.Гончарова, 8</t>
  </si>
  <si>
    <t>73:23:010904:41</t>
  </si>
  <si>
    <t>для школьного сквера</t>
  </si>
  <si>
    <t>73-73-02/202/2013-140</t>
  </si>
  <si>
    <t>73:23:010904:41-73/002/2017-2</t>
  </si>
  <si>
    <t>в 65 метрах в восточном направлении от здания по пр.Автостроителей, 20</t>
  </si>
  <si>
    <t>73:23:000000:342</t>
  </si>
  <si>
    <t>для размещенияч парка "Актуальная словестность"</t>
  </si>
  <si>
    <t>73-73-02/202/2013-141</t>
  </si>
  <si>
    <t>18.012013</t>
  </si>
  <si>
    <t>73:23:000000:342-72/002/2017-2</t>
  </si>
  <si>
    <t>примыкающий с южной стороны к земельному участку по ул.Юнг Северного Флота, 20</t>
  </si>
  <si>
    <t>73:23:011005:68</t>
  </si>
  <si>
    <t>для размещения "Аллеи Славы"</t>
  </si>
  <si>
    <t>73-73-02/202/2013-142</t>
  </si>
  <si>
    <t>73:23:011005:68-73/002/2017-2</t>
  </si>
  <si>
    <t>в 17 метрах в северном направлении от жилого дома по ул.Коммунальной, 16</t>
  </si>
  <si>
    <t>73:23:011110:94</t>
  </si>
  <si>
    <t>для размещения рекрационной зоны по улице Коммунальник</t>
  </si>
  <si>
    <t>73-73-02/202/2013-143</t>
  </si>
  <si>
    <t>73:23:011110:94-73/002/2017-2</t>
  </si>
  <si>
    <t xml:space="preserve">примыкающий с северо-восточной стороны к земельному участку по ул. Строителей, 21 "а" </t>
  </si>
  <si>
    <t>73:23:010214:84</t>
  </si>
  <si>
    <t>для размещения рекреационной зоны "Рыба-парк"</t>
  </si>
  <si>
    <t>73-73-02/202/2013-144</t>
  </si>
  <si>
    <t>№1483 от 26.05.2015, пос тановление 2106 от 28.09.2018 (О выдаче разрешения на использования части земельного участка срок на 10 лет)</t>
  </si>
  <si>
    <t>Муниципальное казенное учреждение "Городские дороги", ИП Хабибулин Руслан Венерович</t>
  </si>
  <si>
    <t>в 16 метрах в северо-западном направлении от жилого дома по ул.50 лет Октября,76</t>
  </si>
  <si>
    <t>73:23:011304:50</t>
  </si>
  <si>
    <t>для размещения сквера</t>
  </si>
  <si>
    <t>73-73-02/202/2013-145</t>
  </si>
  <si>
    <t>73:23:011304:50-73/002/2017-2</t>
  </si>
  <si>
    <t>в 16 метрах в восточном направлении от здания по ул.III Интернационал, 96</t>
  </si>
  <si>
    <t>73:23:011419:32</t>
  </si>
  <si>
    <t>для музея под открытым небом "Посадские промыслы"</t>
  </si>
  <si>
    <t xml:space="preserve">73-73-02/202/2013-146 </t>
  </si>
  <si>
    <t>73:23:011419:32-73/002/2017-2</t>
  </si>
  <si>
    <t>примыкающий с западной стороны к земельному участку по ул.Чехова, 1</t>
  </si>
  <si>
    <t>73:23:012917:804</t>
  </si>
  <si>
    <t>для размещения парка</t>
  </si>
  <si>
    <t xml:space="preserve">73-73-02/202/2013-148 </t>
  </si>
  <si>
    <t>73:23:012917:804-73/002/2017-2</t>
  </si>
  <si>
    <t>в 20 метрах в восточном направлении от земельного участка по пр.Автостроителей, 78/10</t>
  </si>
  <si>
    <t>73:23:000000:327</t>
  </si>
  <si>
    <t>для аллеи журналистов</t>
  </si>
  <si>
    <t>73-73-02/202/2013-149</t>
  </si>
  <si>
    <t>73:23:000000:327-73/002/2017-2</t>
  </si>
  <si>
    <t>в 14 метрах в восточном направлении от здания по ул.Гагарина, 19</t>
  </si>
  <si>
    <t>73:23:013207:32</t>
  </si>
  <si>
    <t>для театральной аллеи</t>
  </si>
  <si>
    <t>73-73-02/202/2013-150</t>
  </si>
  <si>
    <t>73:23:013207:32-73/002/2017-2</t>
  </si>
  <si>
    <t>в 18 метрах в западном направлении от жилого дома по ул.Ватутина, 7</t>
  </si>
  <si>
    <t>73:23:011110:66</t>
  </si>
  <si>
    <t>73-73-02/202/2013-151</t>
  </si>
  <si>
    <t>73:23:011110:66-73/002/2017-2</t>
  </si>
  <si>
    <t>примыкающий с западной стороны к земельному участку по ул.Потаповой, 230</t>
  </si>
  <si>
    <t>73:23:010718:49</t>
  </si>
  <si>
    <t>для размещения лесопарка "Лесная Горка"</t>
  </si>
  <si>
    <t>73-73-02/202/2013-152</t>
  </si>
  <si>
    <t>73:23:010718:49-73/002/2017-2</t>
  </si>
  <si>
    <t>с южной стороны к земельному участку по ул.Королева, 11</t>
  </si>
  <si>
    <t>73:23:000000:315</t>
  </si>
  <si>
    <t>для размещения парка "Молодежный"</t>
  </si>
  <si>
    <t>73-73-02/202/2013-153</t>
  </si>
  <si>
    <t>№ 464 от 05.03.2019</t>
  </si>
  <si>
    <t>в 15 метрах в восточном направлении от здания по ул.III Интернационала, 70</t>
  </si>
  <si>
    <t>73:23:013224:94</t>
  </si>
  <si>
    <t>для размещения Аллеи Ветеранов</t>
  </si>
  <si>
    <t>73-73-02/202/2013-154</t>
  </si>
  <si>
    <t>73:23:013224:94-73/002/2017-2</t>
  </si>
  <si>
    <t>примыкающий с юго-западной стороны к земельному участку по ул.Терешковой, 3 "а"</t>
  </si>
  <si>
    <t>73:23:000000:1444</t>
  </si>
  <si>
    <t>для размещения парка "Летний сад"</t>
  </si>
  <si>
    <t>73-73-02/202/2013-155</t>
  </si>
  <si>
    <t>73623:000000:1444-73/002/2017-2</t>
  </si>
  <si>
    <t>примыкающий с северной, восточной и южной стороны к земельному участку по ул.Куйбышева, 23 "б"</t>
  </si>
  <si>
    <t>73:23:000000:1433</t>
  </si>
  <si>
    <t>для парка "Надежда"</t>
  </si>
  <si>
    <t>73-73-02/202/2013-156</t>
  </si>
  <si>
    <t>Водоохранная зона озера Черного</t>
  </si>
  <si>
    <t>73:23:000000:1433-73/002/2017-2</t>
  </si>
  <si>
    <t>примыкающий с южной стороны к земельному участку по ул.Куйбышева, 220</t>
  </si>
  <si>
    <t>73:23:010512:101</t>
  </si>
  <si>
    <t>для парка возде "Моста влюбленных"</t>
  </si>
  <si>
    <t>73-73-02/202/2013-157</t>
  </si>
  <si>
    <t>73:23:010512:101-73/002/2017-2</t>
  </si>
  <si>
    <t>85 А</t>
  </si>
  <si>
    <t>73:23:013207:13</t>
  </si>
  <si>
    <t>для котельной № 2</t>
  </si>
  <si>
    <t>73-73-02/202/2013-955</t>
  </si>
  <si>
    <t>73:23:010611:25</t>
  </si>
  <si>
    <t>для котельной № 6</t>
  </si>
  <si>
    <t>73-73-02/202/2013-956</t>
  </si>
  <si>
    <t>73:23:011428:3</t>
  </si>
  <si>
    <t>для котельной № 13</t>
  </si>
  <si>
    <t>73-73-02/202/2013-957</t>
  </si>
  <si>
    <t>20 В</t>
  </si>
  <si>
    <t>73:23:014004:30</t>
  </si>
  <si>
    <t>для котельной № 4</t>
  </si>
  <si>
    <t>73-73-02/202/2013-958</t>
  </si>
  <si>
    <t>301 А</t>
  </si>
  <si>
    <t>73:23:000000:331</t>
  </si>
  <si>
    <t>для котельной № 1</t>
  </si>
  <si>
    <t>73-73-02/202/2013-959</t>
  </si>
  <si>
    <t>73:23:010604:16</t>
  </si>
  <si>
    <t>для котельной № 9</t>
  </si>
  <si>
    <t>73-73-02/202/2013-960</t>
  </si>
  <si>
    <t>73:23:010508:3</t>
  </si>
  <si>
    <t>для котельной № 10</t>
  </si>
  <si>
    <t>73-73-02/202/2013-961</t>
  </si>
  <si>
    <t>73:23:010509:41</t>
  </si>
  <si>
    <t>для котельной № 7</t>
  </si>
  <si>
    <t>73-73-02/202/2013-962</t>
  </si>
  <si>
    <t>73:23:011405:6</t>
  </si>
  <si>
    <t>для котельной № 3</t>
  </si>
  <si>
    <t>73-73-02/202/2013-963</t>
  </si>
  <si>
    <t>73:23:011433:9</t>
  </si>
  <si>
    <t>для котельной № 15</t>
  </si>
  <si>
    <t>73-73-02/202/2013-964</t>
  </si>
  <si>
    <t>73:23:013308:2</t>
  </si>
  <si>
    <t>для котельной № 5</t>
  </si>
  <si>
    <t>73-73-02/2021/2013-965</t>
  </si>
  <si>
    <t xml:space="preserve">МУП "Гортепло" </t>
  </si>
  <si>
    <t>34 А/3</t>
  </si>
  <si>
    <t>73:23:011310:571</t>
  </si>
  <si>
    <t>для существующего гаража</t>
  </si>
  <si>
    <t>73-73-02/202/2013-946</t>
  </si>
  <si>
    <t>34 А/4</t>
  </si>
  <si>
    <t>73:23:011310:574</t>
  </si>
  <si>
    <t>73-73-02/202/2013-948</t>
  </si>
  <si>
    <t>34 А/6</t>
  </si>
  <si>
    <t>73:23:011310:569</t>
  </si>
  <si>
    <t>73-73-02/202/2013-944</t>
  </si>
  <si>
    <t>34 А/7</t>
  </si>
  <si>
    <t>73:23:011310:575</t>
  </si>
  <si>
    <t>73-73-02/202/2013-949</t>
  </si>
  <si>
    <t>34 А/9</t>
  </si>
  <si>
    <t>73:23:011310:576</t>
  </si>
  <si>
    <t>73-73-02/202/2013-950</t>
  </si>
  <si>
    <t>34А/10</t>
  </si>
  <si>
    <t>73:23:011310:570</t>
  </si>
  <si>
    <t>73-73-02/202/2013-945</t>
  </si>
  <si>
    <t>34А/12</t>
  </si>
  <si>
    <t>73:23:011310:572</t>
  </si>
  <si>
    <t>73-73-02/202/2013-947</t>
  </si>
  <si>
    <t>73:23:012917:832</t>
  </si>
  <si>
    <t>для здания библиотеки</t>
  </si>
  <si>
    <t>73-73-02/026/2013-396</t>
  </si>
  <si>
    <t>№ 140 от 18.01.2013</t>
  </si>
  <si>
    <t>73-73-02/203/2014-020</t>
  </si>
  <si>
    <t xml:space="preserve">Ульяновская   </t>
  </si>
  <si>
    <t>73:23:011309:319</t>
  </si>
  <si>
    <t>73-73-02/026/2013-395</t>
  </si>
  <si>
    <t>144 А</t>
  </si>
  <si>
    <t>73:23:013301:25</t>
  </si>
  <si>
    <t>для здания Муниципального образовательного учреждения дополнительного образования детей-станция юнных натуралистов</t>
  </si>
  <si>
    <t>73-73-02/026/2013-392</t>
  </si>
  <si>
    <t>№ 991 от 22.03.2012</t>
  </si>
  <si>
    <t>73-73-02/064/2012-226</t>
  </si>
  <si>
    <t>Муниципальное бюджетное образовательное учреждение дополнительного образования детей - станция юных натуралистов города Димитровграда Ульяновской области</t>
  </si>
  <si>
    <t>Загородное шоссе</t>
  </si>
  <si>
    <t>73:08:020301:173</t>
  </si>
  <si>
    <t>для строительства полигона бытовых отходов</t>
  </si>
  <si>
    <t xml:space="preserve"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 </t>
  </si>
  <si>
    <t>73-73-02/041/2013-340</t>
  </si>
  <si>
    <t>170-07/КС</t>
  </si>
  <si>
    <t xml:space="preserve">ООО "СЭТ" </t>
  </si>
  <si>
    <t xml:space="preserve">ГСК "Ерыклинский" </t>
  </si>
  <si>
    <t>73:08:023401:91</t>
  </si>
  <si>
    <t>строительство гаража</t>
  </si>
  <si>
    <t>73-73-02/188/2012-074</t>
  </si>
  <si>
    <t xml:space="preserve"> 1/7</t>
  </si>
  <si>
    <t>73:23:014922:91</t>
  </si>
  <si>
    <t>для административного здания, ангара и компрессорной Димитровградской спасательной станции</t>
  </si>
  <si>
    <t>73-73-02/052/2013-043</t>
  </si>
  <si>
    <t>№ 2544 от 13.08.2013</t>
  </si>
  <si>
    <t>73-73-02/2010/2013-034</t>
  </si>
  <si>
    <t>Муниципальное казенное учреждение "Управление граждансокй защиты города Димитровграда"</t>
  </si>
  <si>
    <t>73:23:014002:25</t>
  </si>
  <si>
    <t>73-73-02/201/2013-067</t>
  </si>
  <si>
    <t>№ 3995 от 13.11.2010</t>
  </si>
  <si>
    <t>73-73-02/060/2011-388</t>
  </si>
  <si>
    <t>Центр развития ребенка - детский сад № 8 «Рябинушка» - муниципальное бюджетное дошкольное образовательное учреждение города Димитровграда Ульяновской области</t>
  </si>
  <si>
    <t>73:23:011102:19</t>
  </si>
  <si>
    <t>73-73-02/201/2013-063</t>
  </si>
  <si>
    <t>№3984 от 13.11.2010</t>
  </si>
  <si>
    <t>73-73-02/072/2012-266</t>
  </si>
  <si>
    <t>73:23:013013:74</t>
  </si>
  <si>
    <t>для здания МДОУ детского сада комбинированного вида № 6 "Автошка"</t>
  </si>
  <si>
    <t>73-73-02/201/2013-065</t>
  </si>
  <si>
    <t>№ 239 от 28.01.2011</t>
  </si>
  <si>
    <t>73-73-02/156/2011-103</t>
  </si>
  <si>
    <t>73:23:010609:44</t>
  </si>
  <si>
    <t>для детсякого сада № 16</t>
  </si>
  <si>
    <t>73-73-02/201/2013-068</t>
  </si>
  <si>
    <t>№ 2378 от 20.07.2010</t>
  </si>
  <si>
    <t>73-73-02/134/2010-325</t>
  </si>
  <si>
    <t>73:23:010509:71</t>
  </si>
  <si>
    <t>для здания МДОУ -детского сада комбинированного вида № 9 "Улыбка"</t>
  </si>
  <si>
    <t>73-73-02/201/2013-066</t>
  </si>
  <si>
    <t>№ 3500 от 23.11.2009</t>
  </si>
  <si>
    <t>73-73-02/045/2010-457</t>
  </si>
  <si>
    <t>73:23:013230:1</t>
  </si>
  <si>
    <t>для школы № 17</t>
  </si>
  <si>
    <t>73-73-02/201/2013-061</t>
  </si>
  <si>
    <t>19.04.213</t>
  </si>
  <si>
    <t>№1925 от 13.07.2009</t>
  </si>
  <si>
    <t>73-73-02/143/2010-312</t>
  </si>
  <si>
    <t>79Б</t>
  </si>
  <si>
    <t>73:23:000000:130</t>
  </si>
  <si>
    <t>для начальной школы</t>
  </si>
  <si>
    <t>73-73-02/201/2013-060</t>
  </si>
  <si>
    <t>№ 181 от 25.01.2008</t>
  </si>
  <si>
    <t>73-73-02/190/2009-125</t>
  </si>
  <si>
    <t>Муниципальное автономное образовательное учреждение "Средняя школа № 19 имени Героя Советского Союза Ивана Петровича Мытарева города Димитровграда Ульяновской области"</t>
  </si>
  <si>
    <t>73:23:010905:33</t>
  </si>
  <si>
    <t>73-73-02/201/2013-059</t>
  </si>
  <si>
    <t>№ 1829 от 10.06.2010</t>
  </si>
  <si>
    <t>73-73-02/086/2010-419</t>
  </si>
  <si>
    <t>Муниципальное бюджетное дошкольное образовательное учреждение детский сад общеразвивающего вида № 22 «Орлёнок» города Димитровграда Ульяновской области</t>
  </si>
  <si>
    <t>73:23:010907:1</t>
  </si>
  <si>
    <t>для школы № 25</t>
  </si>
  <si>
    <t>73-73-02/201/2013-080</t>
  </si>
  <si>
    <t>№ 1598 от 04.05.2012</t>
  </si>
  <si>
    <t>73-73-02/077/2012-411</t>
  </si>
  <si>
    <t>73:23:014002:26</t>
  </si>
  <si>
    <t>для детского сада № 7</t>
  </si>
  <si>
    <t>73-73-02/201/2013-081</t>
  </si>
  <si>
    <t>№ 1250 от 22.11.1999</t>
  </si>
  <si>
    <t>73:01/01:1:2000:46</t>
  </si>
  <si>
    <t>73:23:011419:14</t>
  </si>
  <si>
    <t>73-73-02/201/2013-071</t>
  </si>
  <si>
    <t>№ 654 от 24.02.2011</t>
  </si>
  <si>
    <t>73-73-02/043/2011-426</t>
  </si>
  <si>
    <t>73:23:013013:79</t>
  </si>
  <si>
    <t>для детского сада № 46</t>
  </si>
  <si>
    <t>73-73-02/201/2013-072</t>
  </si>
  <si>
    <t>№ 1035 от 23.03.2011</t>
  </si>
  <si>
    <t>73-73-02/054/2011-007</t>
  </si>
  <si>
    <t>73:23:010901:14</t>
  </si>
  <si>
    <t xml:space="preserve">для детского сада </t>
  </si>
  <si>
    <t>73-73-02/201/2013-079</t>
  </si>
  <si>
    <t>№ 2508 от 31.08.2009</t>
  </si>
  <si>
    <t>73-73-02/039/2010-165</t>
  </si>
  <si>
    <t>Муниципальное бюджетное дошкольное образовательное учреждение - детский сад комбинированного вида № 36 «Сказочка» города Димитровграда Ульяновской области</t>
  </si>
  <si>
    <t>13 А</t>
  </si>
  <si>
    <t>73:23:010803:13</t>
  </si>
  <si>
    <t>73-73-02/201/2013-078</t>
  </si>
  <si>
    <t>№ 719 от 04.03.2013</t>
  </si>
  <si>
    <t>73-73-02/041/2013-432</t>
  </si>
  <si>
    <t>Муниципальное бюджетное дошкольное образовательное учреждение детский сад комбинированного вида № 38 «Золотой петушок» города Димитровграда Ульяновской области</t>
  </si>
  <si>
    <t>73:23:012003:862</t>
  </si>
  <si>
    <t>для размещения офисных зданий делового и коммерческого назначения</t>
  </si>
  <si>
    <t>73-73-02/201/2013-088</t>
  </si>
  <si>
    <t>ФГУП ПОЧТА РОССИИ, ООО Эллипс, ООО "ИнТЦ"</t>
  </si>
  <si>
    <t>в 25 меирах в северном направлении от земельного участка по ул.Гоголя, 197</t>
  </si>
  <si>
    <t>73:23:000000:1446</t>
  </si>
  <si>
    <t>для размещения парка по открытым небом "Музей трудовой доблести"</t>
  </si>
  <si>
    <t>73-73-02/201/20133-115</t>
  </si>
  <si>
    <t>73-73-02/001/2013-142</t>
  </si>
  <si>
    <t>73:23:011419:31</t>
  </si>
  <si>
    <t>73-73-02/201/2013-103</t>
  </si>
  <si>
    <t>№ 653 от 24.02.2011</t>
  </si>
  <si>
    <t>73-73-02/043/2011-425</t>
  </si>
  <si>
    <t>73:23:013207:62</t>
  </si>
  <si>
    <t>73-73-02/201/2013-126</t>
  </si>
  <si>
    <t>73:23:000000:1650</t>
  </si>
  <si>
    <t>для дворца бракосочетания</t>
  </si>
  <si>
    <t>73-73-02/201/2013-145</t>
  </si>
  <si>
    <t>№: 2397 от 29.07.2013</t>
  </si>
  <si>
    <t>Муниципальное казенное учреждение "Служба материально-технического обеспечения Администрации города"</t>
  </si>
  <si>
    <t>73:23:011310:585</t>
  </si>
  <si>
    <t>73-73-02/201-2013-150</t>
  </si>
  <si>
    <t>73:23:011310:584</t>
  </si>
  <si>
    <t>73-73-02/201/2013-149</t>
  </si>
  <si>
    <t>73:23:013301:3</t>
  </si>
  <si>
    <t>897 / 1000 от 2174 кв.м</t>
  </si>
  <si>
    <t>73-73-02/201/2013-151</t>
  </si>
  <si>
    <t>41Б</t>
  </si>
  <si>
    <t>73:23:010212:1981</t>
  </si>
  <si>
    <t>для строительства детского сада на 220 мест</t>
  </si>
  <si>
    <t>73-73-02/077/2013-402</t>
  </si>
  <si>
    <t>№ 412 от 10.02.2012</t>
  </si>
  <si>
    <t>73-73-02/042/2012-392</t>
  </si>
  <si>
    <t>73:23:011901:146</t>
  </si>
  <si>
    <t>для строительства ледового дворца</t>
  </si>
  <si>
    <t>73-73-02/077/2013-403</t>
  </si>
  <si>
    <t>№ 1117 от 03.04.2013</t>
  </si>
  <si>
    <t>73-73-02/052/2013-378</t>
  </si>
  <si>
    <t>73:23:011901:145</t>
  </si>
  <si>
    <t>для строительного плавотельного бассейна</t>
  </si>
  <si>
    <t>73-73-02/077/2013-401</t>
  </si>
  <si>
    <t>№ 1118 от 03.04.2013</t>
  </si>
  <si>
    <t>73-73-02/052/2013-377</t>
  </si>
  <si>
    <t>73:23:011310:573</t>
  </si>
  <si>
    <t>73-73-02/201/2013-152</t>
  </si>
  <si>
    <t>примыкающая с северо-западной стороны к земельному участку по пр.Димитрова, 10 А</t>
  </si>
  <si>
    <t>73:23:011004:337</t>
  </si>
  <si>
    <t>для размещения стелы "Лебединая верность"</t>
  </si>
  <si>
    <t>73-73-02/201/2013-153</t>
  </si>
  <si>
    <t>73-73/002-73/002/130/2016-400/1</t>
  </si>
  <si>
    <t>73:23:014103:18</t>
  </si>
  <si>
    <t>332 /1000 от 4094 кв.м</t>
  </si>
  <si>
    <t>для здания котельной с пристроями</t>
  </si>
  <si>
    <t>73-73-02/097/2013-410</t>
  </si>
  <si>
    <t>59А</t>
  </si>
  <si>
    <t>73:23:013230:2</t>
  </si>
  <si>
    <t>для котельной № 12</t>
  </si>
  <si>
    <t>73-73-02/097/2013-409</t>
  </si>
  <si>
    <t>73:23:010215:25</t>
  </si>
  <si>
    <t>562/1000 от 2503 кв.м</t>
  </si>
  <si>
    <t>для склада</t>
  </si>
  <si>
    <t>73-73-02/207/2013-882</t>
  </si>
  <si>
    <t>12 Г</t>
  </si>
  <si>
    <t>73:23:013007:40</t>
  </si>
  <si>
    <t>для ТЦП и административного здания</t>
  </si>
  <si>
    <t>73-73-02/207/2013-883</t>
  </si>
  <si>
    <t>73:23:011301:20</t>
  </si>
  <si>
    <t>для ЦТП  в квартале № 6</t>
  </si>
  <si>
    <t>73-73-02/207/2013-879</t>
  </si>
  <si>
    <t>300 А</t>
  </si>
  <si>
    <t>73:23:010507:9</t>
  </si>
  <si>
    <t>для ЦТП внутри территории техникума</t>
  </si>
  <si>
    <t>73-73-02/207/2013-880</t>
  </si>
  <si>
    <t xml:space="preserve">8 А </t>
  </si>
  <si>
    <t>73:23:011310:27</t>
  </si>
  <si>
    <t>для ЦТП в квартале №133</t>
  </si>
  <si>
    <t>73-73-02/207/2013-881</t>
  </si>
  <si>
    <t>73:23:010801:2861</t>
  </si>
  <si>
    <t>для здания МОУ городской гимназии</t>
  </si>
  <si>
    <t>73-73-02/201/2013-215</t>
  </si>
  <si>
    <t>№ 1233 от 12.04.2013</t>
  </si>
  <si>
    <t>73-73-02/131/2013-061</t>
  </si>
  <si>
    <t>в 29 метрах в восточном направлении от жилого дома по пр.Димитрова, 18  "а"</t>
  </si>
  <si>
    <t>73:23:011005:420</t>
  </si>
  <si>
    <t>для размещения стеллы "25 лет ДУС"</t>
  </si>
  <si>
    <t>73-73-02/201/2013-214</t>
  </si>
  <si>
    <t>73-73/002-73/002/130/2016-403/1</t>
  </si>
  <si>
    <t>примыкающий с юго-восточной стороны к земельному участку по Заподному шоссе</t>
  </si>
  <si>
    <t>73:23:000000:1462</t>
  </si>
  <si>
    <t>для рекрационной зоны "Золотое озеро"</t>
  </si>
  <si>
    <t>73-73-02/201/2013-228</t>
  </si>
  <si>
    <t>№ 1715 от 27.05.2013</t>
  </si>
  <si>
    <t>73-73-02/207/2013-443</t>
  </si>
  <si>
    <t>примыкающий с восточной стороны к земельному участку по ул.Мелекесской, 19</t>
  </si>
  <si>
    <t>73:23:000000:1454</t>
  </si>
  <si>
    <t>для размещения набережной реки Мелекесски по улице Куйбышева</t>
  </si>
  <si>
    <t>73-73-02/201/2013-227</t>
  </si>
  <si>
    <t>примыкающий с западной стороны к земельному участку по ул.Дрогобычская, 30</t>
  </si>
  <si>
    <t>73:23:014010:200</t>
  </si>
  <si>
    <t>для размещения парка "Дубовая роща"</t>
  </si>
  <si>
    <t>73-73-02/201/2013-225</t>
  </si>
  <si>
    <t>73:23:011102:27</t>
  </si>
  <si>
    <t>для здания спортивной школы</t>
  </si>
  <si>
    <t>73-73-02/103/2013-313</t>
  </si>
  <si>
    <t>73:23:011102:27-73/002/2017-1</t>
  </si>
  <si>
    <t>Муниципальное бюджетное образовательное учреждение средняя общеобразовательная школа №22 имени Габдуллы Тукая города Димитровграда Ульяновской области</t>
  </si>
  <si>
    <t>73:23:010901:31</t>
  </si>
  <si>
    <t>для здания детской школы искусств № 2</t>
  </si>
  <si>
    <t>73-73-02/103/2013-314</t>
  </si>
  <si>
    <t>№ 1750 от 03.06.2010</t>
  </si>
  <si>
    <t>73-73-02/061/2010-441</t>
  </si>
  <si>
    <t>Муниципальное бюджетное образовательное учреждение дополнительного образования детей "Детская школа искусств № 2"</t>
  </si>
  <si>
    <t>Большевистская</t>
  </si>
  <si>
    <t>73:23:013303:91</t>
  </si>
  <si>
    <t>индивидуальный жилой дом</t>
  </si>
  <si>
    <t>73:01/01:23:2000:104</t>
  </si>
  <si>
    <t xml:space="preserve">в 28 м в юго-восточном направлении от земельного участка по ул.Куйбышева, 220 </t>
  </si>
  <si>
    <t xml:space="preserve">73:23:010512:113 </t>
  </si>
  <si>
    <t>для размещения памятника Калинину М.И.</t>
  </si>
  <si>
    <t>73-73-02/201/2013-289</t>
  </si>
  <si>
    <t>73-73/002-73/002/130/2016-398/1</t>
  </si>
  <si>
    <t>10 Ж</t>
  </si>
  <si>
    <t>73:23:011005:419</t>
  </si>
  <si>
    <t>для памятника димитровградцам, погибшим в локальных военных конфликтах последнего времени</t>
  </si>
  <si>
    <t>73-73-02/201/2013-305</t>
  </si>
  <si>
    <t xml:space="preserve">73-73/002-73/002/130/2016-402/1 </t>
  </si>
  <si>
    <t>в 57 метрах в западном направлении от земельного участка по ул.Лермонтов, 2 "б"</t>
  </si>
  <si>
    <t>73:23:010509:2447</t>
  </si>
  <si>
    <t>для размещения верстового столба</t>
  </si>
  <si>
    <t>73-73-02/201/2013-307</t>
  </si>
  <si>
    <t xml:space="preserve">73-73/002-73/002/130/2016-397/1 </t>
  </si>
  <si>
    <t>10 Е</t>
  </si>
  <si>
    <t>73:23:011005:418</t>
  </si>
  <si>
    <t>для обелиска погибшим в Афганистане</t>
  </si>
  <si>
    <t>73-73-02/201/2013-306</t>
  </si>
  <si>
    <t xml:space="preserve">73-73/002-73/002/130/2016-401/1 </t>
  </si>
  <si>
    <t>в 15 метрах в западном направлении от земельного участка по ул.Куйбышева, 150</t>
  </si>
  <si>
    <t>73:23:000000:343</t>
  </si>
  <si>
    <t>73-73-02/201/2013-308</t>
  </si>
  <si>
    <t>73-73-02/081/2013-477</t>
  </si>
  <si>
    <t xml:space="preserve">примыкающий с северо-восточной стороны к земельному участку по Мулловскому шоссе, 40 </t>
  </si>
  <si>
    <t>73:23:011005:417</t>
  </si>
  <si>
    <t>для размещения парка "Западный"</t>
  </si>
  <si>
    <t>73-73-02/201/2013-309</t>
  </si>
  <si>
    <t>73-73-02/207/2013-440</t>
  </si>
  <si>
    <t>73:23:011604:2307</t>
  </si>
  <si>
    <t>для торгово-офисного здания</t>
  </si>
  <si>
    <t>73-73-02/201/2013-320</t>
  </si>
  <si>
    <t>7509/1, 5375, б/н</t>
  </si>
  <si>
    <t>29.04.2014, 22.04.2008, 03.12.2014</t>
  </si>
  <si>
    <t>ООО "РИЦ", ОАО "УльяновскФармация" , Канашенко Владимир Михайлович</t>
  </si>
  <si>
    <t>С/Т РАССВЕТ</t>
  </si>
  <si>
    <t>73:08:020402:1480</t>
  </si>
  <si>
    <t>Земли сельскохозяйственного назначения</t>
  </si>
  <si>
    <t>73-73-02/103/2013-020</t>
  </si>
  <si>
    <t>235 /2</t>
  </si>
  <si>
    <t>73:23:010611:51</t>
  </si>
  <si>
    <t>для здания мельничного корпуса с пристроями</t>
  </si>
  <si>
    <t>73-73-02/201/2013-496</t>
  </si>
  <si>
    <t>ООО "Агро-Самара"</t>
  </si>
  <si>
    <t>147 А</t>
  </si>
  <si>
    <t>73:23:011421:86</t>
  </si>
  <si>
    <t>73-73-02/201/2013-325</t>
  </si>
  <si>
    <t>73:23:010214:75</t>
  </si>
  <si>
    <t>для строительства спортивно-оздоровительного комплекса</t>
  </si>
  <si>
    <t>73-73-02/201/2014-065</t>
  </si>
  <si>
    <t>№ 2234 от 11.11.2016</t>
  </si>
  <si>
    <t>73:23:010214:75-73/002/2017-1</t>
  </si>
  <si>
    <t>Муниципальное бюджетное образовательное учреждение дополнительного образования Детско-юношеская спортивная школа города Димитровграда имени Жанны Борисовны Лобановой</t>
  </si>
  <si>
    <t>73:23:010611:75</t>
  </si>
  <si>
    <t>73-73-02/211/2013-164</t>
  </si>
  <si>
    <t>№ 2447 от 13.08.2014</t>
  </si>
  <si>
    <t>73-73-02/2016/2014-566</t>
  </si>
  <si>
    <t>73:23:010512:58</t>
  </si>
  <si>
    <t>для размещения спортивной школы</t>
  </si>
  <si>
    <t>73-73-02/201/2014-144</t>
  </si>
  <si>
    <t>водоохранная зона реки Мелекесски</t>
  </si>
  <si>
    <t>№ 1829 от 24.05.2012</t>
  </si>
  <si>
    <t>73-73-02/103/2012-004</t>
  </si>
  <si>
    <t>Муниципальное бюджетное образовательное учреждение спортивная школа города Димитровграда имени Жанны Борисовнеы Лобановой</t>
  </si>
  <si>
    <t>73:23:011604:2</t>
  </si>
  <si>
    <t>для здания университетского лицея</t>
  </si>
  <si>
    <t>73-73-02/201/2014-146</t>
  </si>
  <si>
    <t>№ 3532 от 14.10.2010</t>
  </si>
  <si>
    <t>73-73-02/161/2012-159</t>
  </si>
  <si>
    <t>73:23:013134:21</t>
  </si>
  <si>
    <t>для здания МДОУ центра развития ребенка детского сада № 57  "Ладушка"</t>
  </si>
  <si>
    <t>73-73-02/201/2014-145</t>
  </si>
  <si>
    <t>№ 2814 от 06.10.2009</t>
  </si>
  <si>
    <t>73-73-02/041/2010-327</t>
  </si>
  <si>
    <t>Центр развития ребёнка - детский сад № 57 «Ладушка» -муниципальное бюджетное дошкольное образовательное учреждение города Димитровграда Ульяновской области</t>
  </si>
  <si>
    <t>73:23:010212:2035</t>
  </si>
  <si>
    <t>для здания МДОУ центра развития ребенка детского сада № 54 "Рябинка"</t>
  </si>
  <si>
    <t>73-73-02/201/2014-226</t>
  </si>
  <si>
    <t>№ 263 от 30.01.2014</t>
  </si>
  <si>
    <t>73-73-02/209/2014-114</t>
  </si>
  <si>
    <t>Центр развития ребенка - детский сад № 54 «Рябинка» - муниципальное бюджетное дошкольное образовательное учреждение города Димитровграда Ульяновской области</t>
  </si>
  <si>
    <t>в 10 метрах в северо-западном направлении от земельного участка № 237 в СТ "Металист"</t>
  </si>
  <si>
    <t>73:23:000000:1576</t>
  </si>
  <si>
    <t>для размещения дамбы</t>
  </si>
  <si>
    <t>73-73-02/201/2014-233</t>
  </si>
  <si>
    <t>№ 3094 от 23.09.2013</t>
  </si>
  <si>
    <t>73-73-02/005/2014-175</t>
  </si>
  <si>
    <t>73:23:010509:2490</t>
  </si>
  <si>
    <t>для объекта учреждения детского дошкольного воспитания (здания с принадлежностяим)</t>
  </si>
  <si>
    <t>73-73-02/213/2014-499</t>
  </si>
  <si>
    <t>№ 1808 от 18.06.2014</t>
  </si>
  <si>
    <t>73:23:010509:2490-73/033/2019-1</t>
  </si>
  <si>
    <t>Муниципальное бюджетное образовательное учреждение дополнительного образования детей Дом детского творчества города Димитровграда Ульяновской области</t>
  </si>
  <si>
    <t>73:23:012904:1</t>
  </si>
  <si>
    <t>для пожарного депо на 4 автомашины</t>
  </si>
  <si>
    <t>73-73-02/213/2014-810</t>
  </si>
  <si>
    <t>№ 3207 от 15.04.2014</t>
  </si>
  <si>
    <t>73-73-02/2017/2014-082</t>
  </si>
  <si>
    <t>Льва Толстого</t>
  </si>
  <si>
    <t>51 А</t>
  </si>
  <si>
    <t>73:23:013129:68</t>
  </si>
  <si>
    <t>для объекта бытового и коммунального обслуживания</t>
  </si>
  <si>
    <t>73-73-02/214/2014-412</t>
  </si>
  <si>
    <t>73:23:000000:1542</t>
  </si>
  <si>
    <t>9145199 /16631000 от 16631 кв.м</t>
  </si>
  <si>
    <t>производственная база</t>
  </si>
  <si>
    <t>73-73-02/273/2014-152</t>
  </si>
  <si>
    <t>73:23:013224:38</t>
  </si>
  <si>
    <t>73-73/002-73/002/052/2015-369/1</t>
  </si>
  <si>
    <t>73:23:011605:922</t>
  </si>
  <si>
    <t>для строительства объекта учреждения детского дошкольного воспитания</t>
  </si>
  <si>
    <t>73-73/002/73/002/052/2015-511/1</t>
  </si>
  <si>
    <t>№ 379 от 06.03.2018</t>
  </si>
  <si>
    <t>73:23:011605:922-73/002/2018-2</t>
  </si>
  <si>
    <t>Муниципальное бюджетное общеобразовательное учреждение "Университетсский лицей города Димитровграда Ульяновской области"</t>
  </si>
  <si>
    <t>146А</t>
  </si>
  <si>
    <t>73:23:010611:40</t>
  </si>
  <si>
    <t>ДЛЯ ШКОЛЫ № 10</t>
  </si>
  <si>
    <t>73-73-02/201/2013-064</t>
  </si>
  <si>
    <t xml:space="preserve">от жилого дома №16 по ул. Курчатова до территории проектируемого Федерального высокотехнологического центра медицинской радиологии </t>
  </si>
  <si>
    <t>73:23:000000:1932</t>
  </si>
  <si>
    <t>для проектирования и строительства улицы Курчатова</t>
  </si>
  <si>
    <t>73-73/002-73/002/052/2015-894/1</t>
  </si>
  <si>
    <t>№ 403 от 15.03.2017</t>
  </si>
  <si>
    <t>73:23:000000:1932-73/002/2017-2</t>
  </si>
  <si>
    <t>Областное государственное казенное учреждение "Департамент автомобильных дорог Ульяновской области"</t>
  </si>
  <si>
    <t xml:space="preserve">в Западном жилом районе вдоль территории Федерального высокотехнологичного центра медицинской радиологии </t>
  </si>
  <si>
    <t>73:23:011901:219</t>
  </si>
  <si>
    <t>для строительства автодороги в Западном жилом районе вдоль территории Федерального высокотехнологического центра медицинской радиологии</t>
  </si>
  <si>
    <t>73-73/002-73/002/052/2015-897/1</t>
  </si>
  <si>
    <t>73:23:011901:219-73/002/2017-2</t>
  </si>
  <si>
    <t xml:space="preserve">от водозабора "Горка" до насосной станции №208 по Мулловскому шоссе в Западном жилом районе (от точки В1 до точки В2-по ул. Советская, пер.Речной, ул. Мичурина, ул. Вокзальная; от точки В3 до точки В4-от ул. Чайковского, южнее ул. Гоголя,ул. 9 линия, ул. Юнг Северного Флота, Мулловское шоссе) </t>
  </si>
  <si>
    <t>73:23:000000:1940</t>
  </si>
  <si>
    <t>для строительства магистрального водопровода</t>
  </si>
  <si>
    <t>73-73/002-73/002/052/2015-896/1</t>
  </si>
  <si>
    <t>№ 69 от 16.01.2015</t>
  </si>
  <si>
    <t>73-73/002-73/002/073/2015-46/1</t>
  </si>
  <si>
    <t>73:23:013206:6</t>
  </si>
  <si>
    <t xml:space="preserve">для театра  </t>
  </si>
  <si>
    <t>73-73/002-73/002/052/2015-891/1</t>
  </si>
  <si>
    <t>№ 418 от 11.03.2003</t>
  </si>
  <si>
    <t>МБУК "Димитровградский драматический театр имени А.Н.Островского "</t>
  </si>
  <si>
    <t>73:23:011421:88</t>
  </si>
  <si>
    <t>для жилого дома гостиничного типа</t>
  </si>
  <si>
    <t>73-73-02-01/484/2014-285</t>
  </si>
  <si>
    <t>Сосновая</t>
  </si>
  <si>
    <t>73:08:020101:176</t>
  </si>
  <si>
    <t>73-73/002-73/002/082/2015-4/2</t>
  </si>
  <si>
    <t>73:23:014009:907</t>
  </si>
  <si>
    <r>
      <t xml:space="preserve">для размещения объекта, сооружения и коммуникации инженерной инфраструктуры общегородского и районного значения </t>
    </r>
    <r>
      <rPr>
        <sz val="10"/>
        <color indexed="10"/>
        <rFont val="Times New Roman"/>
        <family val="1"/>
        <charset val="204"/>
      </rPr>
      <t>(насосная станция)</t>
    </r>
  </si>
  <si>
    <t>73-73/002-73/002/053/2015-641/1</t>
  </si>
  <si>
    <t>73:23:013330:86</t>
  </si>
  <si>
    <t>для здания насосной станции № 2</t>
  </si>
  <si>
    <t>73-73/002-73/002/053/2015-642/1</t>
  </si>
  <si>
    <t>46А</t>
  </si>
  <si>
    <t>73:23:011601:735</t>
  </si>
  <si>
    <t>для насосной станции</t>
  </si>
  <si>
    <t>73-73/002-73/002/007/2015-17/1</t>
  </si>
  <si>
    <t>ООО  "ЕВРОПА-Д"</t>
  </si>
  <si>
    <t>73:23:011601:734</t>
  </si>
  <si>
    <t>73-73-02/100/2010-090</t>
  </si>
  <si>
    <t>7693, 7848</t>
  </si>
  <si>
    <t>30.03.2015, 06.12.2018</t>
  </si>
  <si>
    <t xml:space="preserve">ООО  "ЕВРОПА-Д", ООО "Ульяновскоблводоканал" </t>
  </si>
  <si>
    <t>36А</t>
  </si>
  <si>
    <t>73:23:000000:341</t>
  </si>
  <si>
    <t>для здания центрального пункта № 18</t>
  </si>
  <si>
    <t>73-73/002-73/002/127/2016-27/1</t>
  </si>
  <si>
    <t>73:23:013134:2634</t>
  </si>
  <si>
    <t>объекты учреждений детского дошкольного воспитания</t>
  </si>
  <si>
    <t>73-73/002-73/002/149/2016-43/1</t>
  </si>
  <si>
    <t>№ 4400 от 30.12.2015</t>
  </si>
  <si>
    <t>73-73/002-73/002/127/2016-35/1</t>
  </si>
  <si>
    <t>31б</t>
  </si>
  <si>
    <t>73:23:000000:2470</t>
  </si>
  <si>
    <t>объекты учреждений начального среднего образования</t>
  </si>
  <si>
    <t>73-73/002-73/002/149/2016-42/1</t>
  </si>
  <si>
    <t>№ 4399 от 30.12.2015</t>
  </si>
  <si>
    <t xml:space="preserve">73-73/002-73/002/127/2016-36/1 </t>
  </si>
  <si>
    <t xml:space="preserve"> 12.02.2016</t>
  </si>
  <si>
    <t>4б/1</t>
  </si>
  <si>
    <t>73:23:011004:368</t>
  </si>
  <si>
    <t>73-73/002-73/002/107/2015-173/2</t>
  </si>
  <si>
    <t>73:23:000000:2709</t>
  </si>
  <si>
    <t>тяжелая промышленность</t>
  </si>
  <si>
    <t>73-73/002-73/002/129/2016-116/1</t>
  </si>
  <si>
    <t>14Г</t>
  </si>
  <si>
    <t>73:23:013701:225</t>
  </si>
  <si>
    <t>предпринимательство</t>
  </si>
  <si>
    <t>73-73/002-73/002/129/2016-113/1</t>
  </si>
  <si>
    <t>73:23:013701:224</t>
  </si>
  <si>
    <t>73-73/002-73/002/129/2016-112/1</t>
  </si>
  <si>
    <t>73:23:000000:2708</t>
  </si>
  <si>
    <t>73-73/002-73/002/129/2016-114/1</t>
  </si>
  <si>
    <t>водоохранная зона</t>
  </si>
  <si>
    <t>№ 2472 от 20.09.2019</t>
  </si>
  <si>
    <t xml:space="preserve">73:23:000000:2708-73/033/2019-3 </t>
  </si>
  <si>
    <t>Муниципальное казенное учреждения "Городские дороги"</t>
  </si>
  <si>
    <t>1Ж</t>
  </si>
  <si>
    <t>73:23:011901:218</t>
  </si>
  <si>
    <t>для строительства главной понизительной подстанции и проезда</t>
  </si>
  <si>
    <t>73-73/002-73/002/129/2016-115/1</t>
  </si>
  <si>
    <t>73:23:013301:12</t>
  </si>
  <si>
    <t>для административного здания Димитровградскоговодоканала по ул.Куйбышева, 150</t>
  </si>
  <si>
    <t>73-73/002-73/002/126/2016-403/1</t>
  </si>
  <si>
    <t>57В</t>
  </si>
  <si>
    <t>73:23:014003:12</t>
  </si>
  <si>
    <t>для водопроводной насосной станции № 8</t>
  </si>
  <si>
    <t>73-73/002-73/002/126/2016-404/1</t>
  </si>
  <si>
    <t>73:23:013207:86</t>
  </si>
  <si>
    <t xml:space="preserve"> 1000 /1151 от 1151 кв.м</t>
  </si>
  <si>
    <t>для мастерских</t>
  </si>
  <si>
    <t>73-73-/002-73/002/115/2015426/1</t>
  </si>
  <si>
    <t>73:23:014011:18</t>
  </si>
  <si>
    <t>для КНС по ул.Дрогобычская</t>
  </si>
  <si>
    <t>73-73/002-73/002/142/2016-299/1</t>
  </si>
  <si>
    <t xml:space="preserve"> 12 / 2</t>
  </si>
  <si>
    <t>73:23:013940:13</t>
  </si>
  <si>
    <t>для складов</t>
  </si>
  <si>
    <t>73-73/002-73/002/142/2016-300/1</t>
  </si>
  <si>
    <t xml:space="preserve"> 12 / 3</t>
  </si>
  <si>
    <t>73:23:013940:12</t>
  </si>
  <si>
    <t xml:space="preserve"> 5319 / 10000 от 8374 кв.м</t>
  </si>
  <si>
    <t>для цеха по производству блистерной упаковки и склада</t>
  </si>
  <si>
    <t>73-73/002-73/002/142/2016-301/1</t>
  </si>
  <si>
    <t xml:space="preserve">ООО "Ульяновскоблводоканал" </t>
  </si>
  <si>
    <t>юго-восточнее земельного участка по ул.Алтайская, 39 А</t>
  </si>
  <si>
    <t>73:23:011605:1029</t>
  </si>
  <si>
    <t>многоэтажные многоквартирные жилые дома</t>
  </si>
  <si>
    <t>73-73/002-73/002/137/2016-287/1</t>
  </si>
  <si>
    <t>2Г</t>
  </si>
  <si>
    <t>73:23:013941:7</t>
  </si>
  <si>
    <t>отдых (рекреация)</t>
  </si>
  <si>
    <t>73-73/002-73/002/137/2016-297/1</t>
  </si>
  <si>
    <t>73:23:014011:49</t>
  </si>
  <si>
    <t>для размещения автостоянки временного хранения автомобилей</t>
  </si>
  <si>
    <t>73-73/002-73/002/137/2016-299/1</t>
  </si>
  <si>
    <t>Димитровградская местная общественная организация "Федерация бодибилдинга и фитнесса"</t>
  </si>
  <si>
    <t>73:23:013401:136</t>
  </si>
  <si>
    <t>спорт</t>
  </si>
  <si>
    <t>73-73-02/002-73/002/137/2016-301/1</t>
  </si>
  <si>
    <t>7512/1</t>
  </si>
  <si>
    <t xml:space="preserve">Хуторское казачье общество " Мелекесский гарнизон " Симбирского окружного казачьего общества Волжского войскового казачьего общества </t>
  </si>
  <si>
    <t>примыкающий с северной стороны к земельному участку по ул.Осипенко, 1 А</t>
  </si>
  <si>
    <t>73:23:010310:529</t>
  </si>
  <si>
    <t>для наземной открытой стоянки автотранспорта</t>
  </si>
  <si>
    <t>73-73/002-73/002/149/2016-345/1</t>
  </si>
  <si>
    <t xml:space="preserve">ООО "ТиМ"  </t>
  </si>
  <si>
    <t>73:23:013301:6</t>
  </si>
  <si>
    <t>для стоянки машин</t>
  </si>
  <si>
    <t>73-73/002-73/002/149/2016-363/1</t>
  </si>
  <si>
    <t>примыкающий с южной стороны к земельному участку по ул.Дрогобычская, 30 А</t>
  </si>
  <si>
    <t>73:23:014010:198</t>
  </si>
  <si>
    <t>для реконструкции платной автостоянки с двумя модулями</t>
  </si>
  <si>
    <t>73-73/002-73/002/149/2016-365/1</t>
  </si>
  <si>
    <t>116 А</t>
  </si>
  <si>
    <t>73:23:011428:84</t>
  </si>
  <si>
    <t>73-73/002-73/002/137/2016-285/1</t>
  </si>
  <si>
    <t>73:23:010102:3136</t>
  </si>
  <si>
    <t>религиозное использование</t>
  </si>
  <si>
    <t>73-73/002-73/002/137/2016-283/1</t>
  </si>
  <si>
    <t>Постановление № 566 от 29.03.2018 (Безвозмездное срочное пользование) Договор № 01 от 03.04.2018 (сроком до 01.04.2028)</t>
  </si>
  <si>
    <t>73:23:010102:3136-73/002/2018-2</t>
  </si>
  <si>
    <t>Религиозная организация "Мелекесская Епархия Русской Православной Церкви (Московский Патриархат)", ИНН: 7329011633</t>
  </si>
  <si>
    <t>73:23:010211:1776</t>
  </si>
  <si>
    <t>73-73/002-73/002/128/2016-354/1</t>
  </si>
  <si>
    <t>73:23:011901:317</t>
  </si>
  <si>
    <t>гостиничное обслуживание</t>
  </si>
  <si>
    <t>73-73/002-73/002/128/2016-366/1</t>
  </si>
  <si>
    <t>0 3279</t>
  </si>
  <si>
    <t>Выжимов Сергей Александрович</t>
  </si>
  <si>
    <t>юго-западнее земельного участка по ул.Восточной, 20 А</t>
  </si>
  <si>
    <t>73:23:011605:1310</t>
  </si>
  <si>
    <t>многоэтажная жидая застройка (высотеая застройка)</t>
  </si>
  <si>
    <t>73-73/002-73/002/128/2016-356/1</t>
  </si>
  <si>
    <t>северо-западнее земельного участка по ул.Юнг Северного Флота,6</t>
  </si>
  <si>
    <t>73:23:011123:138</t>
  </si>
  <si>
    <t>для организации сквера</t>
  </si>
  <si>
    <t>73-73/002-73/002/128/2016-372/1</t>
  </si>
  <si>
    <t>южнее земельного участка по пр.Ленина, 1</t>
  </si>
  <si>
    <t>73:23:011901:222</t>
  </si>
  <si>
    <t>лесопитомник</t>
  </si>
  <si>
    <t>73-73/002-73/002/128/2016-378/1</t>
  </si>
  <si>
    <t>ООО "ЗАПАД"</t>
  </si>
  <si>
    <t>24А</t>
  </si>
  <si>
    <t>73:23:014011:46</t>
  </si>
  <si>
    <t>природно-познавательный туризм</t>
  </si>
  <si>
    <t>73-73/002-73/002/128/2016-376/1</t>
  </si>
  <si>
    <t>казарма 1</t>
  </si>
  <si>
    <t>73:23:014401:2</t>
  </si>
  <si>
    <t>73-73/002-73/002/128/2016-380/1</t>
  </si>
  <si>
    <t>73:23:014113:6</t>
  </si>
  <si>
    <t>73:01/01:8/1999:25.1</t>
  </si>
  <si>
    <t xml:space="preserve">НОУ ЧОУ ВО "СаГА" </t>
  </si>
  <si>
    <t>Кутузова</t>
  </si>
  <si>
    <t>73:23:010216:272</t>
  </si>
  <si>
    <t>в хозяйственной деятельности - рубки ухода, санитарные рубки, а так же рубки обновления и комплекса работ по лесовосстановлению</t>
  </si>
  <si>
    <t>73-73/002-73/002/128/2016-348/1</t>
  </si>
  <si>
    <t>южнее земельного участка по ул.Восточной, 20</t>
  </si>
  <si>
    <t>73:23:011605:1028</t>
  </si>
  <si>
    <t>объекты физкультурно-оздоровительного назначения</t>
  </si>
  <si>
    <t>73-73/002-73/002/128/2016-346/1</t>
  </si>
  <si>
    <t>юго-западнее земельного участка по пр.Ленина, 43</t>
  </si>
  <si>
    <t>73:23:010101:9105</t>
  </si>
  <si>
    <t>73-73/002-73/002/128/2016-352/1</t>
  </si>
  <si>
    <t>юго-восточнее земельного участка по ул.Московская, 66</t>
  </si>
  <si>
    <t>73:23:013020:1621</t>
  </si>
  <si>
    <t>73-73/002-73/002/128/2016-350/1</t>
  </si>
  <si>
    <t>423/2</t>
  </si>
  <si>
    <t>73:08:020101:1553</t>
  </si>
  <si>
    <t>73-73/002-73/002/142/2016-674/1</t>
  </si>
  <si>
    <t>Постановление 1655 от 27.07.2018 (Безвозмездное срочное пользование) Договор № 04 от 27.07.2018 (сроком до 01.08.2028)</t>
  </si>
  <si>
    <t>73:08:010201:1553-73/033/2018-1</t>
  </si>
  <si>
    <t>423/1</t>
  </si>
  <si>
    <t>73:08:020101:1552</t>
  </si>
  <si>
    <t>ритуальная деятельность</t>
  </si>
  <si>
    <t>73-73/002-73/002/157/2016-123/1</t>
  </si>
  <si>
    <t>73:23:011428:90</t>
  </si>
  <si>
    <t>73-73/002-73/002/046/2016-670/2</t>
  </si>
  <si>
    <t>Булгаков Денис Валерьевич</t>
  </si>
  <si>
    <t>18В</t>
  </si>
  <si>
    <t>73:23:011428:89</t>
  </si>
  <si>
    <t>для торгового павильона в комплексе с остановочным павильоном; магазины, общественное питание;отдых (рекреация)</t>
  </si>
  <si>
    <t>73-73/002-73/002/046/2016-669/2</t>
  </si>
  <si>
    <t>Гоголя</t>
  </si>
  <si>
    <t>19В</t>
  </si>
  <si>
    <t>73:23:011125:122</t>
  </si>
  <si>
    <t>для строительства объекта транспортной инфраструктуры</t>
  </si>
  <si>
    <t>73-73/002-73/002/029/2016-848/1</t>
  </si>
  <si>
    <t>№ 3427 от 30.10.2014</t>
  </si>
  <si>
    <t>73-73/002-73/002/130/2016-409/1</t>
  </si>
  <si>
    <t>19Б</t>
  </si>
  <si>
    <t>73:23:011125:121</t>
  </si>
  <si>
    <t>73-73/002-73/002/029/2016-849/1</t>
  </si>
  <si>
    <t>№ 3433 от 30.10.2014</t>
  </si>
  <si>
    <t>73-73/002-73/002/130/2016-410/1</t>
  </si>
  <si>
    <t>73:23:013319:11</t>
  </si>
  <si>
    <t xml:space="preserve"> 1 / 2 от 582</t>
  </si>
  <si>
    <t>73-73/002-73/002/029/2016-847/1</t>
  </si>
  <si>
    <t>примыкающий с северной стороны к земельному участку по пр.Димитрова, 12 Б</t>
  </si>
  <si>
    <t>73:23:011005:55</t>
  </si>
  <si>
    <t>для благоустройства территории</t>
  </si>
  <si>
    <t>73-73/002-73/002/131/2016-215/1</t>
  </si>
  <si>
    <t>№ 4480 от 30.12.2015</t>
  </si>
  <si>
    <t>73-73/002-73/002/047/2016-215/1</t>
  </si>
  <si>
    <t>73:23:011125:124</t>
  </si>
  <si>
    <t>73-73/002-73/002/033/2016-626/1</t>
  </si>
  <si>
    <t>№ 3429 от 30.10.2014</t>
  </si>
  <si>
    <t>73-73/002-73/002/130/2016-411/1</t>
  </si>
  <si>
    <t>примыкающий к земельному участку по Тиинскому шоссе</t>
  </si>
  <si>
    <t xml:space="preserve"> 2 / 1</t>
  </si>
  <si>
    <t>73:08:020101:1517</t>
  </si>
  <si>
    <t>для существующего кладбища</t>
  </si>
  <si>
    <t>73-73/002-73/002/033/2016-625/1</t>
  </si>
  <si>
    <t>№ 1054 от 14.04.2014</t>
  </si>
  <si>
    <t>73-73/002-73/002/130/2016-412/1</t>
  </si>
  <si>
    <t>Эшенбаха</t>
  </si>
  <si>
    <t>73:23:000000:1926</t>
  </si>
  <si>
    <t>для кладбища закрытого на период консервации</t>
  </si>
  <si>
    <t>73-73/002-73/002/048/2016-511/1</t>
  </si>
  <si>
    <t>№ 859 от 26.03.2014</t>
  </si>
  <si>
    <t>73-73/002-73/002/130/2016-407/1</t>
  </si>
  <si>
    <t>50А</t>
  </si>
  <si>
    <t>73:23:000000:1820</t>
  </si>
  <si>
    <t>73-73/002-73/002/048/2016-510/1</t>
  </si>
  <si>
    <t>№394 от 17.02.2014</t>
  </si>
  <si>
    <t>73-73/002-73/002/130/2016-408/1</t>
  </si>
  <si>
    <t>73:23:014001:13</t>
  </si>
  <si>
    <t xml:space="preserve"> 428 / 1000 от 6310</t>
  </si>
  <si>
    <t>для магазинов промышленных и продовольственных товаров</t>
  </si>
  <si>
    <t>73-73/002-73/002/048/2016-509/1</t>
  </si>
  <si>
    <t>73:23:012622:109</t>
  </si>
  <si>
    <t>для размещения производственной базы (проведение проектно-изыскательских работ на строительство производственной базы)</t>
  </si>
  <si>
    <t>73-73/002-73/002/029/2016-973/1</t>
  </si>
  <si>
    <t>ГСК "Автомобилист 25"  (ул.Куйбышева, 347)</t>
  </si>
  <si>
    <t>73:08:022902:533</t>
  </si>
  <si>
    <t>для строительство гаража</t>
  </si>
  <si>
    <t>73-73/002-73/002/050/2016-442/2</t>
  </si>
  <si>
    <t>73:08:020101:389</t>
  </si>
  <si>
    <t>73-73/002-73/002/159/2016-255/1</t>
  </si>
  <si>
    <t>Тараканова</t>
  </si>
  <si>
    <t>131 Б</t>
  </si>
  <si>
    <t>73:23:013401:75</t>
  </si>
  <si>
    <t>индивидуальное жилищное строительство</t>
  </si>
  <si>
    <t>73-73/002-73/002/033/2016-877/1</t>
  </si>
  <si>
    <t>217 А</t>
  </si>
  <si>
    <t>73:23:011416:211</t>
  </si>
  <si>
    <t>для размещения сквера возле Спасо-Преображенского храма на Площади Советов</t>
  </si>
  <si>
    <t>73-73/002-73/002/156/2016-708/1</t>
  </si>
  <si>
    <t>№ 2276 от 16.10.2018</t>
  </si>
  <si>
    <t>217 Б</t>
  </si>
  <si>
    <t>73:23:011416:210</t>
  </si>
  <si>
    <t>73-73/002-73/002/156/2016-709/1</t>
  </si>
  <si>
    <t>2751 от 18.12.2018</t>
  </si>
  <si>
    <t>Договор № 06 от 19.12.2018  (Регистрационная запись 73:23:011416:210-73/033/2019-1 от 25.12.2019)</t>
  </si>
  <si>
    <t>сроком до 01.12.2029</t>
  </si>
  <si>
    <t>Религиозная организация "Мелекесская Епархия Русской Православной Церкви (Московский Патриархат)"</t>
  </si>
  <si>
    <t>37 В кв.45</t>
  </si>
  <si>
    <t>73:23:000000:1954</t>
  </si>
  <si>
    <t>5711 кв.м общее имущество в многоквартирном доме</t>
  </si>
  <si>
    <t xml:space="preserve">для многоввартирного жилого дома </t>
  </si>
  <si>
    <t>73-73/002-73/002/153/2016-225/2</t>
  </si>
  <si>
    <t>Договор социального найма жилого помещения № 18 от 21.02.2017 (красткосрочный)</t>
  </si>
  <si>
    <t>Зарипова Фавзия Шавкетовна</t>
  </si>
  <si>
    <t>16 А кв.1</t>
  </si>
  <si>
    <t>73:23:013135:199</t>
  </si>
  <si>
    <t>73:23:013135:199-73/002/2017-12</t>
  </si>
  <si>
    <t>Договор социального найма жилого помещения № 10 от 09.03.2017 (бесрочный)</t>
  </si>
  <si>
    <t>Дектярево Ольга Викторовна</t>
  </si>
  <si>
    <t>16 А кв.12</t>
  </si>
  <si>
    <t>73:23:013135:199-73/002/2017-21</t>
  </si>
  <si>
    <t>Договор социального найма жилого помещения № 20 от 26.07.2017 (бесрочный)</t>
  </si>
  <si>
    <t>16 А кв.275</t>
  </si>
  <si>
    <t>73:23:013135:199-73/002/2017-15</t>
  </si>
  <si>
    <t>Договор социального найма жилого помещения № 11 от 09.03.2017 (бесрочный)</t>
  </si>
  <si>
    <t>Нерослов Андрей Геннадьевич</t>
  </si>
  <si>
    <t>16 А кв.25</t>
  </si>
  <si>
    <t>73:23:013135:199-73/002/2017-371</t>
  </si>
  <si>
    <t>Договор социального найма жилого помещения № 06 от 10.03.2017 (бесрочный)</t>
  </si>
  <si>
    <t>Аверин Русланв Владиславович</t>
  </si>
  <si>
    <t>16 А кв.77</t>
  </si>
  <si>
    <t>73:23:013135:199-73/002/2017-373</t>
  </si>
  <si>
    <t>Договор социального найма жилого помещения № 21 от 02.08.2017 (бесрочный)</t>
  </si>
  <si>
    <t>16 А кв.71</t>
  </si>
  <si>
    <t>73-73/002-73/002/049/2016-693/4</t>
  </si>
  <si>
    <t>73:23:011429:5</t>
  </si>
  <si>
    <t>73:01/01:16/2000:19</t>
  </si>
  <si>
    <t>41 кв.100</t>
  </si>
  <si>
    <t>73:23:011605:886</t>
  </si>
  <si>
    <t>73:23:011605:886-73/002/2017-9</t>
  </si>
  <si>
    <t>41 кв.6</t>
  </si>
  <si>
    <t>73:23:011605:886-73/002/2017-15</t>
  </si>
  <si>
    <t xml:space="preserve"> 2 / 6</t>
  </si>
  <si>
    <t>73:23:014821:127</t>
  </si>
  <si>
    <t>73:23:014821:127-73/002/2017-1</t>
  </si>
  <si>
    <t>73:23:000000:2706</t>
  </si>
  <si>
    <t>для стадиона "Старт" со строениями и сооружениями, двух зданий гаражей, здания спортивно-оздоровительного комплекса с лыжной базой, здания спартивного павильона "Старт"</t>
  </si>
  <si>
    <t>73:23:000000:2706-73/002/2017-1</t>
  </si>
  <si>
    <t>№ 482 от 09.03.2016</t>
  </si>
  <si>
    <t xml:space="preserve">73-73/002-73/002/129/2016-387/1 </t>
  </si>
  <si>
    <t>3 в</t>
  </si>
  <si>
    <t>73:23:000000:2705</t>
  </si>
  <si>
    <t>73:23:000000:2705-73/002/2017-1</t>
  </si>
  <si>
    <t>№ 483 от 09.03.2016</t>
  </si>
  <si>
    <t>73-73/002-73/002/129/2016-388/1</t>
  </si>
  <si>
    <t>3 г</t>
  </si>
  <si>
    <t>73:23:012001:86</t>
  </si>
  <si>
    <t>73:23:012001:86-73/002/2017-1</t>
  </si>
  <si>
    <t>№ 481 от 09.03.2016</t>
  </si>
  <si>
    <t xml:space="preserve">73-73/002-73/002/129/2016-386/1 </t>
  </si>
  <si>
    <t>73:23:011428:92</t>
  </si>
  <si>
    <t>образование и просвящение</t>
  </si>
  <si>
    <t>73:23:011428:92-73/002/2017-1</t>
  </si>
  <si>
    <t>1258 от 11.07.2017</t>
  </si>
  <si>
    <t>73:23:011428:92-73/002/2017-2</t>
  </si>
  <si>
    <t xml:space="preserve"> 24 А</t>
  </si>
  <si>
    <t>73:23:011428:93</t>
  </si>
  <si>
    <t>73:23:011428:93-73/002/2017-1</t>
  </si>
  <si>
    <t>73:23:011605:1304</t>
  </si>
  <si>
    <t>коммунальное обслуживание</t>
  </si>
  <si>
    <t>73:236011605:1304-73/002/2017-1</t>
  </si>
  <si>
    <t>46 А</t>
  </si>
  <si>
    <t>73:23:000000:7</t>
  </si>
  <si>
    <t xml:space="preserve">для торгового павильона   </t>
  </si>
  <si>
    <t>73:01/01:54/2001:188</t>
  </si>
  <si>
    <t>ООО ПКФ СИМВОЛ</t>
  </si>
  <si>
    <t>Фабричная</t>
  </si>
  <si>
    <t>73:23:010511:6</t>
  </si>
  <si>
    <t>для существующего индивидуального жилого дома</t>
  </si>
  <si>
    <t>73:01/01:5/2000:91</t>
  </si>
  <si>
    <t>00 187</t>
  </si>
  <si>
    <t>Саакян Ирина Валентиновна</t>
  </si>
  <si>
    <t>ГСК "Автолюбитель-2000"</t>
  </si>
  <si>
    <t>73:23:011512:28</t>
  </si>
  <si>
    <t>для гаража</t>
  </si>
  <si>
    <t>73:01/01:26/1999:13</t>
  </si>
  <si>
    <t>Сабирова (Халиуллина) Гульсина Вазыховна</t>
  </si>
  <si>
    <t>73:23:013321:2</t>
  </si>
  <si>
    <t>73:01/01:14/2000:122.1</t>
  </si>
  <si>
    <t>73:23:000000:1663</t>
  </si>
  <si>
    <t>для проектирования и строительства жилого комплекса с торгово-офисными помещениями и помещениями общественного назначения</t>
  </si>
  <si>
    <t>73:23:000000:1663-73/002/2017-2</t>
  </si>
  <si>
    <t>№ 2810 от 12.09.2014</t>
  </si>
  <si>
    <t xml:space="preserve">73:23:000000:1663-73/002/2017-1 </t>
  </si>
  <si>
    <t>423/ 3</t>
  </si>
  <si>
    <t>73:08:020101:1559</t>
  </si>
  <si>
    <t>для действующего кладбища</t>
  </si>
  <si>
    <t>73:08:020101:1559-73/002/2017-1</t>
  </si>
  <si>
    <t>4 В</t>
  </si>
  <si>
    <t>73:23:014009:40</t>
  </si>
  <si>
    <t>для размещения мастерских автосервиса, станции технического обслуживания, т автомобильной мойки</t>
  </si>
  <si>
    <t>73:23:014009:40-73/002/2017-8</t>
  </si>
  <si>
    <t>восточнее жилого дома по пр.Ленина, 17 а</t>
  </si>
  <si>
    <t>73:23:010804:551</t>
  </si>
  <si>
    <t>для размещения лесопарка севернее Центра культуры и досуга "Восход" по пр.Ленина, 17</t>
  </si>
  <si>
    <t>73:23:010804:551-73/002/2017-1</t>
  </si>
  <si>
    <t>южнее здания по пр.Ленина, 19</t>
  </si>
  <si>
    <t>73:23:010804:552</t>
  </si>
  <si>
    <t>73:23:010804:552-73/002/2017-2</t>
  </si>
  <si>
    <t>2481 от 26.12.2017</t>
  </si>
  <si>
    <t>73:23:010804:552-73/002/2018-7</t>
  </si>
  <si>
    <t>юго-восточнее здания по пр.Ленина, 17 д</t>
  </si>
  <si>
    <t>73:23:000000:1819</t>
  </si>
  <si>
    <t>для размещения лесопарка Центра культуры и досуга "Восход" по пр. Ленина, 17 д</t>
  </si>
  <si>
    <t>73:23:000000:1819-73/002/2017-1</t>
  </si>
  <si>
    <t>23 б/1</t>
  </si>
  <si>
    <t>73:23:010804:550</t>
  </si>
  <si>
    <t>для размещения наземной открытой стоянки автотраспорта</t>
  </si>
  <si>
    <t>73:23:010804:550-73/002/2017-1</t>
  </si>
  <si>
    <t>Габунов Наиль Раисович</t>
  </si>
  <si>
    <t>73:23:011310:74</t>
  </si>
  <si>
    <t>среднеэтажная жилая застройка</t>
  </si>
  <si>
    <t>73-73/002-73/002/146/2016-295/1</t>
  </si>
  <si>
    <t>73:23:014008:12</t>
  </si>
  <si>
    <t xml:space="preserve"> 153 / 1000 от 999 кв.м.</t>
  </si>
  <si>
    <t>73:23:014008:12-73/002/2017-2</t>
  </si>
  <si>
    <t xml:space="preserve"> 196 / 1000 от 999 кв.м</t>
  </si>
  <si>
    <t>73:23:014008:12-73/002/2017-4</t>
  </si>
  <si>
    <t xml:space="preserve"> 152 / 1000 от 999 кв.м</t>
  </si>
  <si>
    <t>73:23:014008:12-73/002/2017-6</t>
  </si>
  <si>
    <t>Шмидта</t>
  </si>
  <si>
    <t>73:23:012924:119</t>
  </si>
  <si>
    <t>для сущствующего жилого дома</t>
  </si>
  <si>
    <t>73:23:012924:119-73/002/2017-1</t>
  </si>
  <si>
    <t>43 б</t>
  </si>
  <si>
    <t>73:23:010101:9119</t>
  </si>
  <si>
    <t>73:23:010101:9119-73/002/2017-1</t>
  </si>
  <si>
    <t>73:23:010101:9119-73/002/2017-2</t>
  </si>
  <si>
    <t>Муниципальное бюджетное дошкольное образовательное учреждение "Детский  сад № 48 "Дельфинёнок"</t>
  </si>
  <si>
    <t>ГСК Южный (НО)</t>
  </si>
  <si>
    <t>уч. 736</t>
  </si>
  <si>
    <t>73:23:012535:13</t>
  </si>
  <si>
    <t>73:23:012535:13-73/002/2017-1</t>
  </si>
  <si>
    <t>73:23:013203:12</t>
  </si>
  <si>
    <t>для огородничества</t>
  </si>
  <si>
    <t>73:01/01:44/2001:53.1</t>
  </si>
  <si>
    <t>ул.Строителей, 21 "а" примыкает к земельному участку с южной стороны и западной стороны</t>
  </si>
  <si>
    <t>73:23:010214:76</t>
  </si>
  <si>
    <t>73:23:010214:76-73/002/2017-1</t>
  </si>
  <si>
    <t>146 а</t>
  </si>
  <si>
    <t>73:23:000000:2123</t>
  </si>
  <si>
    <t>для школы № 10</t>
  </si>
  <si>
    <t>73:23:000000:2123-73/002/2017-2</t>
  </si>
  <si>
    <t>№ 1956 от 20.10.2017</t>
  </si>
  <si>
    <t>Муниципальное бюджетное общеобразовательное учреждение "Средняя школа № 10 города Димитровграда Ульяновской области"</t>
  </si>
  <si>
    <t>146 в</t>
  </si>
  <si>
    <t>73:23:000000:2124</t>
  </si>
  <si>
    <t>73:23:000000:2124-73/002/2017-1</t>
  </si>
  <si>
    <t>№ 278 от 05.02.2016</t>
  </si>
  <si>
    <t>73-73/002-73/001/019/2016-161/1</t>
  </si>
  <si>
    <t>Областное государственное казённое предприятие "Корпарация развития коммунального комплекса Ульяновской области"</t>
  </si>
  <si>
    <t>146 г</t>
  </si>
  <si>
    <t>73:23:000000:2125</t>
  </si>
  <si>
    <t>73:23:000000:2125-73/002/2017-1</t>
  </si>
  <si>
    <t xml:space="preserve">ГСК Южный </t>
  </si>
  <si>
    <t>уч.1329</t>
  </si>
  <si>
    <t>73:23:012524:17</t>
  </si>
  <si>
    <t>73:23:012524:17-73/002/2017-2</t>
  </si>
  <si>
    <t>5 "В"</t>
  </si>
  <si>
    <t>73:23:010801:49</t>
  </si>
  <si>
    <t>73:23:010801:49-73/002/2018-1</t>
  </si>
  <si>
    <t>18 а</t>
  </si>
  <si>
    <t>73:23:012621:7</t>
  </si>
  <si>
    <t>для канализационной напорной станции -213</t>
  </si>
  <si>
    <t>73:23:012621:7-73/002/2018-1</t>
  </si>
  <si>
    <t>8 г</t>
  </si>
  <si>
    <t>73:23:011003:44</t>
  </si>
  <si>
    <t>для здания станции очистки питьевой воды</t>
  </si>
  <si>
    <t>73:23:011003:44-73/002/2018---1</t>
  </si>
  <si>
    <t>73:23:011105:128</t>
  </si>
  <si>
    <t>бытовое обслуживание</t>
  </si>
  <si>
    <t>73:23:011105:128-73/002/2017-2</t>
  </si>
  <si>
    <t>№ 1178 от 02.06.2015</t>
  </si>
  <si>
    <t>73:23:011105:127-73/002/2017-1</t>
  </si>
  <si>
    <t>от пересечения пр.Автостроителей с ул.Промышленной до земельного участка по ул.Промышленной 5</t>
  </si>
  <si>
    <t>73:23:000000:2728</t>
  </si>
  <si>
    <t>для объекта транспортной инфраструктуры</t>
  </si>
  <si>
    <t>73:23:000000:2728-73/002/2017-1</t>
  </si>
  <si>
    <t>№ 1122 от 30.05.2016</t>
  </si>
  <si>
    <t>73-73/002-73/002/159/2016-57/1</t>
  </si>
  <si>
    <t>73:23:013701:227</t>
  </si>
  <si>
    <t>тяжелая промышленность, легкая промышленность, нефтеная промышленность, строительная промышленность</t>
  </si>
  <si>
    <t>73:23:013701:227-73/002/2018-2</t>
  </si>
  <si>
    <t>1032-р от 26.03.2018</t>
  </si>
  <si>
    <t>73:23:013701:227-73/002/2018-1</t>
  </si>
  <si>
    <t>постановление 806 от 07.05.2018</t>
  </si>
  <si>
    <t>казарма 4</t>
  </si>
  <si>
    <t>73:23:011201:34</t>
  </si>
  <si>
    <t>для многоквартирного дома</t>
  </si>
  <si>
    <t>73:23:011201:34-73/002/2017-1</t>
  </si>
  <si>
    <t>73:23:013218:34</t>
  </si>
  <si>
    <t>73:01/01:40/2000:52</t>
  </si>
  <si>
    <t>73:23:013323:44</t>
  </si>
  <si>
    <t>для индивидуального жилого дома</t>
  </si>
  <si>
    <t>73:01/01:54/2000:103</t>
  </si>
  <si>
    <t>Титова</t>
  </si>
  <si>
    <t>73:23:010717:61</t>
  </si>
  <si>
    <t>73:01/01:/2002</t>
  </si>
  <si>
    <t>73:23:013218:33</t>
  </si>
  <si>
    <t>73:01/01:30/2000:36</t>
  </si>
  <si>
    <t>73:23:013306:14</t>
  </si>
  <si>
    <t>73:01/01:80/2001:74</t>
  </si>
  <si>
    <t>Зеленая</t>
  </si>
  <si>
    <t>73:23:011116:44</t>
  </si>
  <si>
    <t>73:01/01:2/2002:18</t>
  </si>
  <si>
    <t>73:23:011436:104</t>
  </si>
  <si>
    <t>73:01/01:55/2000:45</t>
  </si>
  <si>
    <t>73:23:014208:17</t>
  </si>
  <si>
    <t>для строительства индивидуально жилых домов</t>
  </si>
  <si>
    <t>73:01/01:28/2001:97</t>
  </si>
  <si>
    <t>примыкающий к земельному участку по ул.Садовая, 36</t>
  </si>
  <si>
    <t>73:23:013310:62</t>
  </si>
  <si>
    <t>для посадки цветов и декаративного кустарника</t>
  </si>
  <si>
    <t>73:01/01:2/2000:104</t>
  </si>
  <si>
    <t>73:23:013111:29</t>
  </si>
  <si>
    <t>для хозяйственной постройки</t>
  </si>
  <si>
    <t>73:01/01:16/2000:62</t>
  </si>
  <si>
    <t>73:23:014209:4</t>
  </si>
  <si>
    <t>73:01/01:22/1999:93</t>
  </si>
  <si>
    <t>73:23:011105:113</t>
  </si>
  <si>
    <t>для строительство индивидуального жилого дома</t>
  </si>
  <si>
    <t>73:01/01:55/2000:70</t>
  </si>
  <si>
    <t>Космодемьянской</t>
  </si>
  <si>
    <t>73:23:011114:33</t>
  </si>
  <si>
    <t>73:01/01:42/2000:49</t>
  </si>
  <si>
    <t>73:23:013125:21</t>
  </si>
  <si>
    <t>77:01/01:28/1999:72</t>
  </si>
  <si>
    <t>73:23:011103:39</t>
  </si>
  <si>
    <t>73:01/01:26/2000:41</t>
  </si>
  <si>
    <t>73:23:011314:7</t>
  </si>
  <si>
    <t>73:01/01:34/2000:21</t>
  </si>
  <si>
    <t>73:23:011119:32</t>
  </si>
  <si>
    <t>73:01/01:25/1999:30</t>
  </si>
  <si>
    <t>Крестьянская</t>
  </si>
  <si>
    <t>73:23:014111:11</t>
  </si>
  <si>
    <t>73:01/01:7/2000:25</t>
  </si>
  <si>
    <t>73:23:011101:55</t>
  </si>
  <si>
    <t>24/100 от 2126</t>
  </si>
  <si>
    <t>73:23:011101:55-73/002/2017-5</t>
  </si>
  <si>
    <t>7 А</t>
  </si>
  <si>
    <t>73:23:011116:24</t>
  </si>
  <si>
    <t>73:23/01:33/1999:48</t>
  </si>
  <si>
    <t>ГСК Металист</t>
  </si>
  <si>
    <t>73:23:012504:52</t>
  </si>
  <si>
    <t>73:01/01:21/1999:12</t>
  </si>
  <si>
    <t>ГО Жигули</t>
  </si>
  <si>
    <t>73:23:012308:9</t>
  </si>
  <si>
    <t>73:01/01:13/2000:1116</t>
  </si>
  <si>
    <t>ГСК Южный</t>
  </si>
  <si>
    <t>73:23:012532:39</t>
  </si>
  <si>
    <t>73-73-02/179/2011-258</t>
  </si>
  <si>
    <t>ГСК Авангард</t>
  </si>
  <si>
    <t>73:23:011807:46</t>
  </si>
  <si>
    <t>для завершения строительства гаража</t>
  </si>
  <si>
    <t>73:01/01:22/2000:69</t>
  </si>
  <si>
    <t>ГСК Автомобилист-1</t>
  </si>
  <si>
    <t>73:23:013005:72</t>
  </si>
  <si>
    <t>73:23/01:39/2000:90</t>
  </si>
  <si>
    <t>ГСК Автомобилист-31</t>
  </si>
  <si>
    <t>73:23:012903:34</t>
  </si>
  <si>
    <t>73:01/01:60/2000:105.1</t>
  </si>
  <si>
    <t>ГСК Автомобилист-22</t>
  </si>
  <si>
    <t>73:23:013903:17</t>
  </si>
  <si>
    <t>73:01/01:32/2000:85</t>
  </si>
  <si>
    <t>ГСК Автомобилист-24</t>
  </si>
  <si>
    <t>73:23:011505:35</t>
  </si>
  <si>
    <t>73:01/01:16/2000:79</t>
  </si>
  <si>
    <t>западнее жилого дома по ул.Трудовой, 1 А</t>
  </si>
  <si>
    <t>73:23:014102:35</t>
  </si>
  <si>
    <t>для установки металических гаражей</t>
  </si>
  <si>
    <t>73:01/01:21/1999:83</t>
  </si>
  <si>
    <t>73:23:011314:29</t>
  </si>
  <si>
    <t>1452/10000 от 1095 кв.м</t>
  </si>
  <si>
    <t>73-73-02/104/2007-124</t>
  </si>
  <si>
    <t>73:23:011410:28</t>
  </si>
  <si>
    <t>73:01/01:19/2002:207</t>
  </si>
  <si>
    <t>ул.Дрогобычская, западнее территории КНС-13 участок № 6</t>
  </si>
  <si>
    <t>73:23:014011:7</t>
  </si>
  <si>
    <t>земельный участок общего пользования для подъезда к гаражу</t>
  </si>
  <si>
    <t>73:01/01:25/2000:109</t>
  </si>
  <si>
    <t>6в</t>
  </si>
  <si>
    <t>73:23:000000:1514</t>
  </si>
  <si>
    <t>для здания продовольственного магазина</t>
  </si>
  <si>
    <t>73-73-02/030/2013-454</t>
  </si>
  <si>
    <t>26 кв.98</t>
  </si>
  <si>
    <t>73:23:013134:26</t>
  </si>
  <si>
    <t>от пл. 1406 кв.м.</t>
  </si>
  <si>
    <t>73:23:013134:26-73/002/2018-2</t>
  </si>
  <si>
    <t>71 кв.89</t>
  </si>
  <si>
    <t>73:23:014001:34</t>
  </si>
  <si>
    <t>от пл. 6371,00 кв.м</t>
  </si>
  <si>
    <t>73:23:014001:34-73/002/2018-1</t>
  </si>
  <si>
    <t>42 кв.121</t>
  </si>
  <si>
    <t>73:23:000000:317</t>
  </si>
  <si>
    <t>от пл.5542,00 кв.м</t>
  </si>
  <si>
    <t>для существующего многоквартирного дома</t>
  </si>
  <si>
    <t>73:23:0000002:317-73/002/2018-1</t>
  </si>
  <si>
    <t>73:23:010611:77</t>
  </si>
  <si>
    <t>73:23:010611:77-73/002/2018-1</t>
  </si>
  <si>
    <t>05-19/дс</t>
  </si>
  <si>
    <t xml:space="preserve">ООО "ДЭК" </t>
  </si>
  <si>
    <t>15 а</t>
  </si>
  <si>
    <t>73:23:010610:1184</t>
  </si>
  <si>
    <t>объекты бытового и коммунального обслуживания</t>
  </si>
  <si>
    <t>73:23:010610:1184-73/002/2018-1</t>
  </si>
  <si>
    <t>38 А</t>
  </si>
  <si>
    <t>73:23:015226:98</t>
  </si>
  <si>
    <t>73:23:015226:98-73/002/2018-1</t>
  </si>
  <si>
    <t>№ 277 от  05.02.2016</t>
  </si>
  <si>
    <t>73-73/002-73/001/019/2016-160/1</t>
  </si>
  <si>
    <t>Областное государственное казённое предприятие "Корпорация коммунального комплекса Ульяновской области"</t>
  </si>
  <si>
    <t>82 б</t>
  </si>
  <si>
    <t>73:23:012622:116</t>
  </si>
  <si>
    <t>для проезда транспорта</t>
  </si>
  <si>
    <t>73:23:012622:116-73/002/2018-1</t>
  </si>
  <si>
    <t>ООО НПФ "СОСНЫ"</t>
  </si>
  <si>
    <t>73:23:011416:56</t>
  </si>
  <si>
    <t>73:23:011416:56-73/002/2018-1</t>
  </si>
  <si>
    <t>04-19/дс</t>
  </si>
  <si>
    <t>73:23:014010:211</t>
  </si>
  <si>
    <t>для стадиона</t>
  </si>
  <si>
    <t>73:236014010:211-73/02/2018-1</t>
  </si>
  <si>
    <t>102 кв.138</t>
  </si>
  <si>
    <t>73:23:013230:17</t>
  </si>
  <si>
    <t>от пл. 8827кв.м.</t>
  </si>
  <si>
    <t>многоквартирные жилые дома 1-3 этажей</t>
  </si>
  <si>
    <t>73:23:013230:17-73/002/2018-8</t>
  </si>
  <si>
    <t>102 кв.41</t>
  </si>
  <si>
    <t>73:23:013230:17-73/002/2018-7</t>
  </si>
  <si>
    <t>102 кв.31</t>
  </si>
  <si>
    <t>73:23:013230:17-73/002/2018-9</t>
  </si>
  <si>
    <t>102 кв.37</t>
  </si>
  <si>
    <t>73:23:013230:17-73/002/2018-10</t>
  </si>
  <si>
    <t>102 кв.117</t>
  </si>
  <si>
    <t>73:23:013230:17-73/002/2018-11</t>
  </si>
  <si>
    <t>102 кв.43</t>
  </si>
  <si>
    <t>73:23:013230:17-73/002/2018-13</t>
  </si>
  <si>
    <t>102 кв.24</t>
  </si>
  <si>
    <t>73:236013230:17-73/002/2018-14</t>
  </si>
  <si>
    <t>102 кв.131</t>
  </si>
  <si>
    <t>73:23:013230:17-73/002/2018-15</t>
  </si>
  <si>
    <t>102 кв.134</t>
  </si>
  <si>
    <t>73:23:013230:17-73/002/2018-16</t>
  </si>
  <si>
    <t>102 кв.52</t>
  </si>
  <si>
    <t>73:23:013230:17-73/002/2018-17</t>
  </si>
  <si>
    <t>24 А кв.45</t>
  </si>
  <si>
    <t>73:23:012917:39</t>
  </si>
  <si>
    <t>от пл. 2290 кв.м</t>
  </si>
  <si>
    <t>для строительства многоэтажного многоквартирного дома</t>
  </si>
  <si>
    <t xml:space="preserve">73:23:012917:39-73/002/2018-12 </t>
  </si>
  <si>
    <t>24 А кв.103</t>
  </si>
  <si>
    <t>73:23:012917:39-73/002/2018-14</t>
  </si>
  <si>
    <t>24 А кв.177</t>
  </si>
  <si>
    <t>73:23:012917:39-73/002/2018-15</t>
  </si>
  <si>
    <t>24 А кв.28</t>
  </si>
  <si>
    <t>73:23:012917:39-73/002/2018-16</t>
  </si>
  <si>
    <t>24 А кв.126</t>
  </si>
  <si>
    <t>73:23:012917:39-73/002/2018-17</t>
  </si>
  <si>
    <t>24 А кв.117</t>
  </si>
  <si>
    <t>73:23:012917:39-73/002/2018-19</t>
  </si>
  <si>
    <t>24 А кв.194</t>
  </si>
  <si>
    <t>73:23:012917:39-73/002/2018-20</t>
  </si>
  <si>
    <t>24 А кв.110</t>
  </si>
  <si>
    <t>73:23:012917:39-73/002/2018-21</t>
  </si>
  <si>
    <t>24 А кв.195</t>
  </si>
  <si>
    <t>73:23:012917:39-73/002/2018-23</t>
  </si>
  <si>
    <t>24 А кв.198</t>
  </si>
  <si>
    <t>73:23:012917:39-73/002/2018-22</t>
  </si>
  <si>
    <t>24 А кв.44</t>
  </si>
  <si>
    <t>73:23:012917:39-73/002/2018-26</t>
  </si>
  <si>
    <t>24 А кв.115</t>
  </si>
  <si>
    <t>73:23:012917:39-73/002/2018-24</t>
  </si>
  <si>
    <t>24 А кв.123</t>
  </si>
  <si>
    <t>73:23:012917:39-73/002/2018-25</t>
  </si>
  <si>
    <t>24 А кв.40</t>
  </si>
  <si>
    <t>73:23:012917:39-73/002/2018-27</t>
  </si>
  <si>
    <t>24 А кв.4</t>
  </si>
  <si>
    <t>73:23:012917:39-73/002/2018-28</t>
  </si>
  <si>
    <t>24 А кв.89</t>
  </si>
  <si>
    <t>73:23:012917:39-73/002/218-31</t>
  </si>
  <si>
    <t>24 А кв.27</t>
  </si>
  <si>
    <t>73:23:012917:39-73/002/2018-30</t>
  </si>
  <si>
    <t>24 А кв.35</t>
  </si>
  <si>
    <t>73:23:012917:39-73/002/2018-32</t>
  </si>
  <si>
    <t>24 А кв.57</t>
  </si>
  <si>
    <t>73:233:012917:39-73/002/218-33</t>
  </si>
  <si>
    <t>24 А кв.20</t>
  </si>
  <si>
    <t>73:23:012917:39-73/002/2018-34</t>
  </si>
  <si>
    <t>24 А кв.42</t>
  </si>
  <si>
    <t>73:23:012917:39-73/002/2018-35</t>
  </si>
  <si>
    <t>24 А кв.12</t>
  </si>
  <si>
    <t>73:23:012917:39-73/002/2018-36</t>
  </si>
  <si>
    <t>24 А кв. 7</t>
  </si>
  <si>
    <t>73:23:012917:39-73/002/2018-37</t>
  </si>
  <si>
    <t>73:23:012917:39-73/002/2018-38</t>
  </si>
  <si>
    <t>209 кв.8</t>
  </si>
  <si>
    <t>73:23:011416:164</t>
  </si>
  <si>
    <t>от пл.672 кв.м</t>
  </si>
  <si>
    <t>73:23:011416:164-73/002/2018-6</t>
  </si>
  <si>
    <t>209 кв.10</t>
  </si>
  <si>
    <t>73:23:011416:164-73/002/2018-5</t>
  </si>
  <si>
    <t>209 кв.9</t>
  </si>
  <si>
    <t>73:23:011416:164-73/002/2018-4</t>
  </si>
  <si>
    <t>209 кв.7</t>
  </si>
  <si>
    <t>73:23:011416:164-73/002/2018-3</t>
  </si>
  <si>
    <t>209 кв.11</t>
  </si>
  <si>
    <t>73:23:011416:164-73/002/2018-2</t>
  </si>
  <si>
    <t>209 кв.12</t>
  </si>
  <si>
    <t>73:23:011416:164-73/002/2018-1</t>
  </si>
  <si>
    <t>расположенный в первомайском жилом районе юго-западнее земельного участка по ул.Дрогобычской, 30</t>
  </si>
  <si>
    <t>73:23:014010:36</t>
  </si>
  <si>
    <t>для прибрежной зоны (пляж)</t>
  </si>
  <si>
    <t>73:23:014010:36-73/033/2018-3</t>
  </si>
  <si>
    <t>73:23:014821:338</t>
  </si>
  <si>
    <t>73:23:014821:338-73/033/2018-1</t>
  </si>
  <si>
    <t>73:23:010512:56</t>
  </si>
  <si>
    <t>Коммунальное обслуживание, Для размещения объетов жилищно-коммунального хозяйства</t>
  </si>
  <si>
    <t>73:23:010512:56-73/003/2018-1</t>
  </si>
  <si>
    <t>9 линия</t>
  </si>
  <si>
    <t>73:23:000000:1796</t>
  </si>
  <si>
    <t>348/1000 от 1013 кв.м</t>
  </si>
  <si>
    <t>73:23:000000:1796-73/033/2018-11</t>
  </si>
  <si>
    <t>312/1000 от 1013 кв.м</t>
  </si>
  <si>
    <t>73:23:000000:1796-73/033/2018-4</t>
  </si>
  <si>
    <t>340/1000 от 1013 кв.м</t>
  </si>
  <si>
    <t>73:23:000000:1796-73/033/2018-3</t>
  </si>
  <si>
    <t>73:23:000000:3241</t>
  </si>
  <si>
    <t>данные отсутствуют</t>
  </si>
  <si>
    <t>73:23:000000:3241-73/033/2018-1</t>
  </si>
  <si>
    <t>73:23:011901:671</t>
  </si>
  <si>
    <t>малоэтажная жилая застройка (для индивидуального жилищного строительства)</t>
  </si>
  <si>
    <t>73:23:011901:671-73/033/2018-2</t>
  </si>
  <si>
    <t>73:23:010610:83</t>
  </si>
  <si>
    <t>73:23:010610:83-73/033/2018-1</t>
  </si>
  <si>
    <t>казарма 2</t>
  </si>
  <si>
    <t>73:08:020101:421</t>
  </si>
  <si>
    <t>Малоэтажная жилая застройка (индивидуальные жилые дома)</t>
  </si>
  <si>
    <t>73:08:020101:421-73/033/2018-1</t>
  </si>
  <si>
    <t>Димитровград</t>
  </si>
  <si>
    <t>73:23:013401:292</t>
  </si>
  <si>
    <t>промышленные предприятия III-V классов опастности</t>
  </si>
  <si>
    <t>73:23:013401:292-73/033/2018-2</t>
  </si>
  <si>
    <t>73:23:011428:306</t>
  </si>
  <si>
    <t>73:23:011428:306-73/033/2018-1</t>
  </si>
  <si>
    <t>73:23:010309:24</t>
  </si>
  <si>
    <t>454/1000 от 500 кв.м</t>
  </si>
  <si>
    <t xml:space="preserve">для жилого дома   </t>
  </si>
  <si>
    <t>73:23:010309:73/033/2018-1</t>
  </si>
  <si>
    <t>73:23:013401:291</t>
  </si>
  <si>
    <t>73:02:013401:291-73/033/2018-2</t>
  </si>
  <si>
    <t>Димитровградское (Мелекесское) городское казачье общество Симбирского окружного казачьего общества Волжского войскового казачьего общества, ИНН: 7329998089</t>
  </si>
  <si>
    <t>73:23:013111:27</t>
  </si>
  <si>
    <t>для административных помещений и зданий служебных гаражей</t>
  </si>
  <si>
    <t>73:01:85/2000:123.1</t>
  </si>
  <si>
    <t xml:space="preserve">Нудьга Владимир Владимирович </t>
  </si>
  <si>
    <t>73:23:011416:71</t>
  </si>
  <si>
    <t>от пл. 594 кв.м</t>
  </si>
  <si>
    <t>73:23:011416:71-73/033/2018-4</t>
  </si>
  <si>
    <t>73:23:011416:71-73/033/2018-5</t>
  </si>
  <si>
    <t>73:23:011416:71-73/033/2018-3</t>
  </si>
  <si>
    <t>73:23:011416:71-73/033/2018-2</t>
  </si>
  <si>
    <t>73:23:011416:71-73/033/2018-1</t>
  </si>
  <si>
    <t>73:23:010310:522</t>
  </si>
  <si>
    <t>73:23:010310:522-73/033/2018-1</t>
  </si>
  <si>
    <t>73:08:020101:418</t>
  </si>
  <si>
    <t>73:08:020101:418-73/033/2018-1</t>
  </si>
  <si>
    <t>89/1</t>
  </si>
  <si>
    <t>73:23:013109:270</t>
  </si>
  <si>
    <t>коммунальное обслуживание, для иных видов использования, характерных для населенных пунктов</t>
  </si>
  <si>
    <t>73:23:013109:270-73/033/2019-1</t>
  </si>
  <si>
    <t xml:space="preserve"> 21 / 1</t>
  </si>
  <si>
    <t>73:23:010212:2070</t>
  </si>
  <si>
    <t>коммунальное обслуживание, для размещения коммунальных, складских объектов</t>
  </si>
  <si>
    <t>73:23:010212:2070-73/033/2019-1</t>
  </si>
  <si>
    <t>31 Б</t>
  </si>
  <si>
    <t>73:23:013007:2353</t>
  </si>
  <si>
    <t>73:23:013007:2353-73/033/2019-1</t>
  </si>
  <si>
    <t xml:space="preserve"> 5 / 1</t>
  </si>
  <si>
    <t>73:23:012904:9</t>
  </si>
  <si>
    <t>73:23:012904:9-73/033/2019-1</t>
  </si>
  <si>
    <t>Западное шоссе</t>
  </si>
  <si>
    <t>73:23:000000:3265</t>
  </si>
  <si>
    <t>охрана природных территорий, для размещения особо охраняемых природных объектов (территорий)</t>
  </si>
  <si>
    <t>73:23:000000:3265-73/033/2019-2</t>
  </si>
  <si>
    <t>762 от 27.03.2019</t>
  </si>
  <si>
    <t>73:23:000000:3265-73/033/2019-1</t>
  </si>
  <si>
    <t>16 В</t>
  </si>
  <si>
    <t>73:23:011005:693</t>
  </si>
  <si>
    <t>спорт, для размещения объектов физической культцры и спорта</t>
  </si>
  <si>
    <t>73:23:011005:693-73/033/2019-1</t>
  </si>
  <si>
    <t>73:23:013207:301</t>
  </si>
  <si>
    <t>Образование и просвящение, для размещения объектов дошкольного, начального, общего и среднего (полного) общего образования</t>
  </si>
  <si>
    <t>73:23:013207:301-73/033/2019-1</t>
  </si>
  <si>
    <t>ГСК Строитель ш.Мулловское 2 е</t>
  </si>
  <si>
    <t>73:08:023301:362</t>
  </si>
  <si>
    <t>для строительства гаража, Земли запаса (неиспользуемые)</t>
  </si>
  <si>
    <t>73:08:023301:362-73/033/2019-2</t>
  </si>
  <si>
    <t>1 / 2 И</t>
  </si>
  <si>
    <t>73:23:014902:193</t>
  </si>
  <si>
    <t>для инкубационной производственной базы</t>
  </si>
  <si>
    <t>73:23:014902:193-73/033/2018-2</t>
  </si>
  <si>
    <t>1 / 2 Ж</t>
  </si>
  <si>
    <t>73:23:014902:194</t>
  </si>
  <si>
    <t>73:23:014902:73/033/2018-2</t>
  </si>
  <si>
    <t>106 кв. 1</t>
  </si>
  <si>
    <t>73:23:013205:43</t>
  </si>
  <si>
    <t>от пл. 344 кв.м</t>
  </si>
  <si>
    <t>73:23:013205:43-73/033/2019-2</t>
  </si>
  <si>
    <t>Решение об изьятие земельного участка, жилого помещения</t>
  </si>
  <si>
    <t>106 кв. 2</t>
  </si>
  <si>
    <t>73:23:013205:43-73/002/2018-1</t>
  </si>
  <si>
    <t>73:23:011901:998</t>
  </si>
  <si>
    <t>73:23:011901:998-73/033/2019-1</t>
  </si>
  <si>
    <t>№ 1939 от 24.07.2019</t>
  </si>
  <si>
    <t>73:23:011901:997</t>
  </si>
  <si>
    <t>73:23:011901:997-73/033/2019-1</t>
  </si>
  <si>
    <t>73:23:011901:996</t>
  </si>
  <si>
    <t>73:23:011901:996-73/033/2019-1</t>
  </si>
  <si>
    <t>73:23:011434:24</t>
  </si>
  <si>
    <t>73:01/01:18/1999:17</t>
  </si>
  <si>
    <t>73:23:000000:3289</t>
  </si>
  <si>
    <t>охрана природных территорий</t>
  </si>
  <si>
    <t>73:23:000000:3289-73/033/2019-2</t>
  </si>
  <si>
    <t>№1793 от 04.07.2019</t>
  </si>
  <si>
    <t>в 65 м в восточном направлении от земельного участка по пр.Автостроителей, 31</t>
  </si>
  <si>
    <t>73:23:013135:44</t>
  </si>
  <si>
    <t>для открытой стоянки для временного хранения легковых автомобилей (платная)</t>
  </si>
  <si>
    <t>73:23:013135:44-73/033/2019-2</t>
  </si>
  <si>
    <t>№1450 от 29.05.2019</t>
  </si>
  <si>
    <t>73:23:013135:44-73/033/2019-1</t>
  </si>
  <si>
    <t>73:23:011120:6</t>
  </si>
  <si>
    <t>73:23:011120:6-73/033/2019-1</t>
  </si>
  <si>
    <t xml:space="preserve"> казарма 1</t>
  </si>
  <si>
    <t>73:08:020101:420</t>
  </si>
  <si>
    <t>73:08:020101:420-73/033/2019-1</t>
  </si>
  <si>
    <t>73:23:013901:383</t>
  </si>
  <si>
    <t>для комплекса складов готовой продукции; для производства механосборного цеха</t>
  </si>
  <si>
    <t>73:23:013901:383-73/033/2019-3</t>
  </si>
  <si>
    <t>№ 2137 от 20.08.2019</t>
  </si>
  <si>
    <t>"Оборудование"</t>
  </si>
  <si>
    <t>Сведения об установленных в отношении муниципального движимого имущества ограничениях (обременениях)</t>
  </si>
  <si>
    <t>Наименование ограничения (обременения)</t>
  </si>
  <si>
    <t>Станок дерево-фуговальный</t>
  </si>
  <si>
    <t>Постановление Главы города от 30.08.2007 №2491</t>
  </si>
  <si>
    <t>Решение Городской Думы города Димитровграда от 27.09.2017 № 68/827</t>
  </si>
  <si>
    <t>Областное государственное бюджетное образовательное учреждение среднего профессионального «Димитровградский технический колледж»</t>
  </si>
  <si>
    <t>Станок заточной</t>
  </si>
  <si>
    <t>Станок рейсмусовый</t>
  </si>
  <si>
    <t>Станок сверлильный</t>
  </si>
  <si>
    <t>Станок токарный</t>
  </si>
  <si>
    <t>Станок токарный 1Б61А</t>
  </si>
  <si>
    <t>Станок токарный 1К62</t>
  </si>
  <si>
    <t>Станок токарный по дереву</t>
  </si>
  <si>
    <t>Станок фрезерный</t>
  </si>
  <si>
    <t>Деревья в количестве 100 штук (№№ 68-168 согласно приложению к постановлению), расположенные на земельном участке, примыкающем с северо-восточной стороны к земельному участку по Мулловскому шоссе, 40</t>
  </si>
  <si>
    <t>73:40:50:000 020 174</t>
  </si>
  <si>
    <t>04.02.2015</t>
  </si>
  <si>
    <t>Постановление Администрации города от 04.02.2015 №255</t>
  </si>
  <si>
    <t>Договор аренды открытой площадки от 13.11.2014 № 71-14/ОП</t>
  </si>
  <si>
    <t>ООО "Адреналин"</t>
  </si>
  <si>
    <t>Контейнерная площадка на 2 контейнера по ул.Алтайской</t>
  </si>
  <si>
    <t>73:40:50:000 020 169</t>
  </si>
  <si>
    <t>22.03.2013</t>
  </si>
  <si>
    <t>Постановление Администрации города от 22.03.2013 №969</t>
  </si>
  <si>
    <t>73:40:50:000 020 170</t>
  </si>
  <si>
    <t>Контейнерная площадка на 3 контейнера по ул.Восточной</t>
  </si>
  <si>
    <t>73:40:50:000 020 171</t>
  </si>
  <si>
    <t>Контейнерная площадка на 2 контейнера по ул.Черемшанской</t>
  </si>
  <si>
    <t>73:40:50:000 020 172</t>
  </si>
  <si>
    <t>73:40:50:000 020 173</t>
  </si>
  <si>
    <t>Прожектор Вартон Олимп (90 Вт) для подсветки стелы «Димитровград» на въезде в г.Димитровград со стороны г.Самары</t>
  </si>
  <si>
    <t>Постановление Администрации города от 31.08.2016 №1755</t>
  </si>
  <si>
    <t>Прожектор Вартон Олимп (60 Вт) для подсветки стелы «Димитровград» на въезде в г.Димитровград со стороны г.Ульяновска</t>
  </si>
  <si>
    <t>Прожектор Вартон Олимп (60 Вт) для подсветки Часовни по ул.Куйбышева на въезде в г.Димитровград со стороны г.Ульяновска</t>
  </si>
  <si>
    <t>Прожектор Вартон Олимп (90 Вт) для подсветки Часовни по Муловскому шоссе на въезде в г.Димитровград со стороны г.Ульяновска</t>
  </si>
  <si>
    <t>Прожектор Вартон Олимп (90 Вт) для подсветки «Моста влюбленных»</t>
  </si>
  <si>
    <t>Тренажерно-гимнастический комплекс для лиц с ограниченными возможностями по ул.Дрогобычской, 30</t>
  </si>
  <si>
    <t>73:40:50:000 020 175</t>
  </si>
  <si>
    <t>22.06.2017</t>
  </si>
  <si>
    <t>Постановление Администрации города от 22.06.2017 № 1087</t>
  </si>
  <si>
    <t>Димитровградская местная общественная организация инвалидов-опорников "Преодоление" Ульяновской общественной организации "Всероссийское общество инвалидов"</t>
  </si>
  <si>
    <t>Рекламный щит, расположенный по адресу: Ульяновская область, город Димитровград, в 28-ми метрах в западном направлении от жилого дома по ул.Юнг Северного Флота, 43</t>
  </si>
  <si>
    <t>73:40:50:000 020 176</t>
  </si>
  <si>
    <t>21.12.2017</t>
  </si>
  <si>
    <t>Постановление Администрации города от 25.12.2017 № 2459</t>
  </si>
  <si>
    <t>Светильник "Стрит-11" (светильник в комплекте с опорой) в количестве 31 шт.</t>
  </si>
  <si>
    <t>73:40:50:000 020 177</t>
  </si>
  <si>
    <t>19.07.2018</t>
  </si>
  <si>
    <t>Постановление Администрации города от 19.07.2018 № 1490</t>
  </si>
  <si>
    <t>Сеть наружного овещения территории общего пользования по пр.Ленина от здания МАУК ЦКиД "Восход" до ул.Курчатова</t>
  </si>
  <si>
    <t>73:40:50:000 020 347</t>
  </si>
  <si>
    <t>Муниципальный контракт от 04.10.2017 № 35ГД/17-ЭА. Постановление Администрации города от 26.01.2018 № 171</t>
  </si>
  <si>
    <t>ЛЭП-0,4кВ ф.№13 «пр.Автостроителей, 47Д» от ЗТП№91/2*400кВА, характеристики объекта: год ввода в эксплуатацию-2018, точка присоединения опора-№3 ВЛ-0,4 кВ ф. №13 «пр.Автостроителей, 47Д» от ЗТП №91/2*400кВА», основной источник питания яч.43ПС 220/110/10 кВ «Черемшанская»</t>
  </si>
  <si>
    <t>73:40:50:010 020 303</t>
  </si>
  <si>
    <t>Постановление Администрации города от 23.10.2018 № 2342</t>
  </si>
  <si>
    <t>Плита газовая "Кинг"</t>
  </si>
  <si>
    <t>Распоряжение Агентства государственного имущества и земельных отношений Ульяновской области от 20.07.2017 № 2984-р. Постановление Администрации города от 01.08.2017 № 1440</t>
  </si>
  <si>
    <t>73:40:50:000 020 178</t>
  </si>
  <si>
    <t>73:40:50:000 020 179</t>
  </si>
  <si>
    <t>73:40:50:000 020 180</t>
  </si>
  <si>
    <t>73:40:50:000 020 181</t>
  </si>
  <si>
    <t>73:40:50:000 020 182</t>
  </si>
  <si>
    <t>73:40:50:000 020 183</t>
  </si>
  <si>
    <t>73:40:50:000 020 184</t>
  </si>
  <si>
    <t>73:40:50:000 020 185</t>
  </si>
  <si>
    <t>73:40:50:000 020 186</t>
  </si>
  <si>
    <t>73:40:50:000 020 187</t>
  </si>
  <si>
    <t>73:40:50:000 020 188</t>
  </si>
  <si>
    <t>73:40:50:000 020 189</t>
  </si>
  <si>
    <t>73:40:50:000 020 190</t>
  </si>
  <si>
    <t>73:40:50:000 020 191</t>
  </si>
  <si>
    <t>73:40:50:000 020 192</t>
  </si>
  <si>
    <t>73:40:50:000 020 193</t>
  </si>
  <si>
    <t>73:40:50:000 020 194</t>
  </si>
  <si>
    <t>73:40:50:000 020 195</t>
  </si>
  <si>
    <t>73:40:50:000 020 196</t>
  </si>
  <si>
    <t>73:40:50:000 020 197</t>
  </si>
  <si>
    <t>73:40:50:000 020 198</t>
  </si>
  <si>
    <t>73:40:50:000 020 199</t>
  </si>
  <si>
    <t>73:40:50:000 020 200</t>
  </si>
  <si>
    <t>73:40:50:000 020 201</t>
  </si>
  <si>
    <t>73:40:50:000 020 202</t>
  </si>
  <si>
    <t>73:40:50:000 020 203</t>
  </si>
  <si>
    <t>73:40:50:000 020 204</t>
  </si>
  <si>
    <t>73:40:50:000 020 205</t>
  </si>
  <si>
    <t>73:40:50:000 020 206</t>
  </si>
  <si>
    <t>73:40:50:000 020 207</t>
  </si>
  <si>
    <t>73:40:50:000 020 208</t>
  </si>
  <si>
    <t>73:40:50:000 020 209</t>
  </si>
  <si>
    <t>73:40:50:000 020 210</t>
  </si>
  <si>
    <t>73:40:50:000 020 211</t>
  </si>
  <si>
    <t>73:40:50:000 020 212</t>
  </si>
  <si>
    <t>73:40:50:000 020 213</t>
  </si>
  <si>
    <t>73:40:50:000 020 214</t>
  </si>
  <si>
    <t xml:space="preserve">Дверь металлическая Форпост </t>
  </si>
  <si>
    <t>73:40:50:000 020 215</t>
  </si>
  <si>
    <t>73:40:50:000 020 216</t>
  </si>
  <si>
    <t>73:40:50:000 020 217</t>
  </si>
  <si>
    <t>73:40:50:000 020 218</t>
  </si>
  <si>
    <t>Счетчик электрический энергии</t>
  </si>
  <si>
    <t>73:40:50:000 020 219</t>
  </si>
  <si>
    <t>Противопожарные двери</t>
  </si>
  <si>
    <t>73:40:50:000 020 220</t>
  </si>
  <si>
    <t>Противопожарные люки</t>
  </si>
  <si>
    <t>73:40:50:000 020 221</t>
  </si>
  <si>
    <t>73:40:50:000 020 222</t>
  </si>
  <si>
    <t>Автономный извещатель пожарный дымовой</t>
  </si>
  <si>
    <t>73:40:50:000 020 223</t>
  </si>
  <si>
    <t>73:40:50:000 020 224</t>
  </si>
  <si>
    <t>73:40:50:000 020 225</t>
  </si>
  <si>
    <t>73:40:50:000 020 226</t>
  </si>
  <si>
    <t>73:40:50:000 020 227</t>
  </si>
  <si>
    <t>73:40:50:000 020 228</t>
  </si>
  <si>
    <t>73:40:50:000 020 231</t>
  </si>
  <si>
    <t>73:40:50:000 020 234</t>
  </si>
  <si>
    <t>73:40:50:000 020 238</t>
  </si>
  <si>
    <t>73:40:50:000 020 239</t>
  </si>
  <si>
    <t>73:40:50:000 020 240</t>
  </si>
  <si>
    <t>73:40:50:000 020 241</t>
  </si>
  <si>
    <t>73:40:50:000 020 242</t>
  </si>
  <si>
    <t>73:40:50:000 020 243</t>
  </si>
  <si>
    <t>73:40:50:000 020 244</t>
  </si>
  <si>
    <t>73:40:50:000 020 245</t>
  </si>
  <si>
    <t>73:40:50:000 020 246</t>
  </si>
  <si>
    <t>73:40:50:000 020 247</t>
  </si>
  <si>
    <t>73:40:50:000 020 248</t>
  </si>
  <si>
    <t>73:40:50:000 020 249</t>
  </si>
  <si>
    <t>73:40:50:000 020 250</t>
  </si>
  <si>
    <t>73:40:50:000 020 251</t>
  </si>
  <si>
    <t>73:40:50:000 020 252</t>
  </si>
  <si>
    <t>73:40:50:000 020 253</t>
  </si>
  <si>
    <t>73:40:50:000 020 254</t>
  </si>
  <si>
    <t>73:40:50:000 020 255</t>
  </si>
  <si>
    <t>73:40:50:000 020 256</t>
  </si>
  <si>
    <t>73:40:50:000 020 257</t>
  </si>
  <si>
    <t>73:40:50:000 020 258</t>
  </si>
  <si>
    <t>73:40:50:000 020 259</t>
  </si>
  <si>
    <t>73:40:50:000 020 260</t>
  </si>
  <si>
    <t>73:40:50:000 020 261</t>
  </si>
  <si>
    <t>73:40:50:000 020 262</t>
  </si>
  <si>
    <t>73:40:50:000 020 263</t>
  </si>
  <si>
    <t>73:40:50:000 020 264</t>
  </si>
  <si>
    <t>73:40:50:000 020 265</t>
  </si>
  <si>
    <t>73:40:50:000 020 266</t>
  </si>
  <si>
    <t>73:40:50:000 020 267</t>
  </si>
  <si>
    <t>73:40:50:000 020 268</t>
  </si>
  <si>
    <t>73:40:50:000 020 269</t>
  </si>
  <si>
    <t>73:40:50:000 020 270</t>
  </si>
  <si>
    <t>73:40:50:000 020 271</t>
  </si>
  <si>
    <t>73:40:50:000 020 272</t>
  </si>
  <si>
    <t>73:40:50:000 020 273</t>
  </si>
  <si>
    <t>73:40:50:000 020 274</t>
  </si>
  <si>
    <t>73:40:50:000 020 275</t>
  </si>
  <si>
    <t>73:40:50:000 020 276</t>
  </si>
  <si>
    <t>73:40:50:000 020 277</t>
  </si>
  <si>
    <t>73:40:50:000 020 283</t>
  </si>
  <si>
    <t>73:40:50:000 020 284</t>
  </si>
  <si>
    <t>73:40:50:000 020 285</t>
  </si>
  <si>
    <t>73:40:50:000 020 286</t>
  </si>
  <si>
    <t>73:40:50:000 020 287</t>
  </si>
  <si>
    <t>73:40:50:000 020 288</t>
  </si>
  <si>
    <t>73:40:50:000 020 289</t>
  </si>
  <si>
    <t>73:40:50:000 020 290</t>
  </si>
  <si>
    <t>73:40:50:000 020 291</t>
  </si>
  <si>
    <t>73:40:50:000 020 292</t>
  </si>
  <si>
    <t>73:40:50:000 020 293</t>
  </si>
  <si>
    <t>73:40:50:000 020 294</t>
  </si>
  <si>
    <t>73:40:50:000 020 295</t>
  </si>
  <si>
    <t>73:40:50:000 020 296</t>
  </si>
  <si>
    <t>73:40:50:000 020 297</t>
  </si>
  <si>
    <t>73:40:50:000 020 298</t>
  </si>
  <si>
    <t>73:40:50:000 020 299</t>
  </si>
  <si>
    <t>73:40:50:000 020 300</t>
  </si>
  <si>
    <t>73:40:50:000 020 302</t>
  </si>
  <si>
    <t>73:40:50:000 020 303</t>
  </si>
  <si>
    <t>73:40:50:000 020 304</t>
  </si>
  <si>
    <t>73:40:50:000 020 305</t>
  </si>
  <si>
    <t>73:40:50:000 020 306</t>
  </si>
  <si>
    <t>73:40:50:000 020 307</t>
  </si>
  <si>
    <t>Огнетушитель ОП-4(з) ABCE</t>
  </si>
  <si>
    <t>73:40:50:000 020 308</t>
  </si>
  <si>
    <t>73:40:50:000 020 309</t>
  </si>
  <si>
    <t>73:40:50:000 020 310</t>
  </si>
  <si>
    <t>73:40:50:000 020 311</t>
  </si>
  <si>
    <t>73:40:50:000 020 315</t>
  </si>
  <si>
    <t>73:40:50:000 020 320</t>
  </si>
  <si>
    <t>73:40:50:000 020 327</t>
  </si>
  <si>
    <t>Шкаф ШПК-315 НЗКП</t>
  </si>
  <si>
    <t>73:40:50:000 020 329</t>
  </si>
  <si>
    <t>73:40:50:000 020 330</t>
  </si>
  <si>
    <t>73:40:50:000 020 331</t>
  </si>
  <si>
    <t>73:40:50:000 020 332</t>
  </si>
  <si>
    <t>73:40:50:000 020 333</t>
  </si>
  <si>
    <t>73:40:50:000 020 334</t>
  </si>
  <si>
    <t>73:40:50:000 020 335</t>
  </si>
  <si>
    <t>73:40:50:000 020 336</t>
  </si>
  <si>
    <t>73:40:50:000 020 337</t>
  </si>
  <si>
    <t>73:40:50:000 020 338</t>
  </si>
  <si>
    <t>73:40:50:000 020 339</t>
  </si>
  <si>
    <t>73:40:50:000 020 340</t>
  </si>
  <si>
    <t>73:40:50:000 020 341</t>
  </si>
  <si>
    <t>73:40:50:000 020 342</t>
  </si>
  <si>
    <t>73:40:50:000 020 343</t>
  </si>
  <si>
    <t>73:40:50:000 020 344</t>
  </si>
  <si>
    <t>73:40:50:000 020 345</t>
  </si>
  <si>
    <t>73:40:50:000 020 346</t>
  </si>
  <si>
    <t>ПAHEЛИ N 1,6,7,8</t>
  </si>
  <si>
    <t>73:40:50:000 020 349</t>
  </si>
  <si>
    <t>Постановление Администрации города от 29.11.2018 № 2641</t>
  </si>
  <si>
    <t>ПOCT MECTHOГO УПPABЛEHИЯ</t>
  </si>
  <si>
    <t>ЩИT УПPABЛEHИЯ HACOCAMИ</t>
  </si>
  <si>
    <t>73:40:50:000 020 351</t>
  </si>
  <si>
    <t>HACOC</t>
  </si>
  <si>
    <t>73:40:50:000 020 352</t>
  </si>
  <si>
    <t>73:40:50:000 020 353</t>
  </si>
  <si>
    <t>73:40:50:000 020 354</t>
  </si>
  <si>
    <t>73:40:50:000 020 355</t>
  </si>
  <si>
    <t>73:40:50:000 020 356</t>
  </si>
  <si>
    <t>HACOC "ГНОМ"</t>
  </si>
  <si>
    <t>73:40:50:000 020 357</t>
  </si>
  <si>
    <t>HACOC К-100-65</t>
  </si>
  <si>
    <t>73:40:50:000 020 358</t>
  </si>
  <si>
    <t>HACOC СМ 200-150-500/4</t>
  </si>
  <si>
    <t>73:40:50:000 020 359</t>
  </si>
  <si>
    <t>HACOC СМ125-80-315/4</t>
  </si>
  <si>
    <t>73:40:50:000 020 360</t>
  </si>
  <si>
    <t>HACOC СМ250-200-400</t>
  </si>
  <si>
    <t>73:40:50:000 020 361</t>
  </si>
  <si>
    <t>73:40:50:000 020 362</t>
  </si>
  <si>
    <t>HACOC ФЕКАЛЬНЫЙ СМ250-200-400-6</t>
  </si>
  <si>
    <t>73:40:50:000 020 363</t>
  </si>
  <si>
    <t>HACOCНЫЙ АГРЕГАТ 200Д90 1500ОБ/МИН</t>
  </si>
  <si>
    <t>73:40:50:000 020 364</t>
  </si>
  <si>
    <t>HACOCНЫЙ АГРЕГАТ Д200-90</t>
  </si>
  <si>
    <t>73:40:50:000 020 365</t>
  </si>
  <si>
    <t>73:40:50:000 020 366</t>
  </si>
  <si>
    <t>HACOCНЫЙ АГРЕГАТ СМ150-125-315/4</t>
  </si>
  <si>
    <t>73:40:50:000 020 367</t>
  </si>
  <si>
    <t>HACОC СМ-200-150-500/4</t>
  </si>
  <si>
    <t>73:40:50:000 020 368</t>
  </si>
  <si>
    <t>KPAH PУЧHOЙ ПOДBECHOЙ</t>
  </si>
  <si>
    <t>73:40:50:000 020 369</t>
  </si>
  <si>
    <t>ГOPИЗOHTAЛЬHЫЙ HACOC</t>
  </si>
  <si>
    <t>73:40:50:000 020 370</t>
  </si>
  <si>
    <t>ЗATBOP ПЛOCKИЙ</t>
  </si>
  <si>
    <t>73:40:50:000 020 371</t>
  </si>
  <si>
    <t>73:40:50:000 020 372</t>
  </si>
  <si>
    <t>73:40:50:000 020 373</t>
  </si>
  <si>
    <t>НАСОС  агрегат см.150-125-315/4</t>
  </si>
  <si>
    <t>73:40:50:000 020 374</t>
  </si>
  <si>
    <t>НАСОС Д200Х90 С ДВ.90КВТ</t>
  </si>
  <si>
    <t>73:40:50:000 020 375</t>
  </si>
  <si>
    <t>73:40:50:000 020 376</t>
  </si>
  <si>
    <t>НАСОС СМ 150-125-315/4</t>
  </si>
  <si>
    <t>73:40:50:000 020 377</t>
  </si>
  <si>
    <t>НАСОС СМ-200-150-500/4</t>
  </si>
  <si>
    <t>73:40:50:000 020 378</t>
  </si>
  <si>
    <t>НАСОС СМ150-125-400/4</t>
  </si>
  <si>
    <t>73:40:50:000 020 379</t>
  </si>
  <si>
    <t>73:40:50:000 020 380</t>
  </si>
  <si>
    <t>НАСОС СМ200-150-500/4</t>
  </si>
  <si>
    <t>73:40:50:000 020 381</t>
  </si>
  <si>
    <t>НАСОС СМ250-200-400/6</t>
  </si>
  <si>
    <t>73:40:50:000 020 382</t>
  </si>
  <si>
    <t>ЭЛЕКТРОТАЛЬ</t>
  </si>
  <si>
    <t>73:40:50:000 020 383</t>
  </si>
  <si>
    <t>ЭЛЕКТРОТАЛЬ ТЭ2М [ЗАВ.N1535]</t>
  </si>
  <si>
    <t>73:40:50:000 020 384</t>
  </si>
  <si>
    <t>ПРОБООТБОРНИК ПАПС</t>
  </si>
  <si>
    <t>73:40:50:000 020 385</t>
  </si>
  <si>
    <t>PEШETKA-ДPOБИЛKA C ЭЛЕКТРОДBИГATEЛЕМ</t>
  </si>
  <si>
    <t>73:40:50:000 020 386</t>
  </si>
  <si>
    <t>73:40:50:000 020 387</t>
  </si>
  <si>
    <t>ДPOБИЛKA</t>
  </si>
  <si>
    <t>73:40:50:000 020 388</t>
  </si>
  <si>
    <t>НАСОС ФЕКАЛЬНЫЙ СМ 125-80-315/47 С ЭЛЕКТРОДВИГАТЕЛЕМ 18,5/1450</t>
  </si>
  <si>
    <t>73:40:50:000 020 389</t>
  </si>
  <si>
    <t>КОМПЬЮТЕРНАЯ СИСТЕМА"INTEL CORE" I3-550</t>
  </si>
  <si>
    <t>73:40:50:000 020 390</t>
  </si>
  <si>
    <t>СТОЛ АРТ.5-170 С ДВУМЯ ТУМБАМИ</t>
  </si>
  <si>
    <t>73:40:50:000 020 391</t>
  </si>
  <si>
    <t>СТОЛ ОДНОТУМБОВЫЙ</t>
  </si>
  <si>
    <t>73:40:50:000 020 392</t>
  </si>
  <si>
    <t>ШКАФ 3-Х ДВЕРНЫЙ</t>
  </si>
  <si>
    <t>73:40:50:000 020 393</t>
  </si>
  <si>
    <t>ШКАФ ДЛЯ КНИГ</t>
  </si>
  <si>
    <t>73:40:50:000 020 394</t>
  </si>
  <si>
    <t>ШКАФ-АНТРЕСОЛЬ</t>
  </si>
  <si>
    <t>73:40:50:000 020 395</t>
  </si>
  <si>
    <t>Канализационные напорные трубы, ул.Куйбышева, 340</t>
  </si>
  <si>
    <t>73:40:50:000 020 398</t>
  </si>
  <si>
    <t>Постановление Администрации города от 29.10.2018 № 2384</t>
  </si>
  <si>
    <t>Канализационная сеть, ул.Куйбышева, 340</t>
  </si>
  <si>
    <t>73:40:50:000 020 396</t>
  </si>
  <si>
    <t>Водопроводная сеть, ул.Куйбышева, 340</t>
  </si>
  <si>
    <t>73:40:50:000 020 397</t>
  </si>
  <si>
    <t>Приемный колодец (выгребная яма) с установленным перекачивающи насосом, ул.Куйбышева, 340</t>
  </si>
  <si>
    <t>Постановление Администрации города от 29.10.2018 № 2384.Постановление Администарции города от 13.05.2019 № 1282</t>
  </si>
  <si>
    <t>Развитие инфраструктуры "Городского парка культуры и отдыха", в состав которого входят сети инженерно-технического обеспечения: канализационная сеть протяженностью 30 пог.м.</t>
  </si>
  <si>
    <t>73:40:50:000 020 399</t>
  </si>
  <si>
    <t>Постановление Администрации города от 05.03.2019 № 444</t>
  </si>
  <si>
    <t>Развитие инфраструктуры "Городского парка культуры и отдыха", в состав которого входят сети инженерно-технического обеспечения: водопроводная сеть протяженностью 39 пог.м.</t>
  </si>
  <si>
    <t>73:40:50:000 020 400</t>
  </si>
  <si>
    <t>Развитие инфраструктуры "Городского парка культуры и отдыха", в состав которого входят сети инженерно-технического обеспечения: электроснабжение</t>
  </si>
  <si>
    <t>73:40:50:000 020 401</t>
  </si>
  <si>
    <t>Воздушная линия электропередачи ВЛ-0,4 кВ ф.№ 8 «Д.дом» от ЗТП № 113/2кВА 10/0,4 кВ, протяженность 828 м., характеристика по трассе: АВВГ 4*50 -150 м., 3*АПВ-50+1*А-35 - 685 м., КГ 4*70 - 20 м.; 16 железобетонных опор (8 ж/б опор с укосом, 8ж/б одностоечных опор)</t>
  </si>
  <si>
    <t>73:40:50:000 020 402</t>
  </si>
  <si>
    <t>26.04.2019</t>
  </si>
  <si>
    <t>Постановление Администрации города от 26.04.2019 № 1181</t>
  </si>
  <si>
    <t>Наружное освещение территории "Дубовая роща" и пространства по улице Дрогобычской вблизи стадиона "Торпедо": Кабельная и воздушная линия электроснабжения, протяженностью 1094 м.</t>
  </si>
  <si>
    <t>73:40:50:000 020 409</t>
  </si>
  <si>
    <t>28.05.2019</t>
  </si>
  <si>
    <t>Постановление Администрации города от 28.10.2019 №2826</t>
  </si>
  <si>
    <t>Наружное освещение территории "Дубовая роща" и пространства по улице Дрогобычской вблизи стадиона "Торпедо": Опоры освещения ул.Дрогобычская вблизи стадиона "Торпедо", в количестве 102 шт.</t>
  </si>
  <si>
    <t>73:40:50:000 020 410</t>
  </si>
  <si>
    <t>Наружное освещение территории "Дубовая роща" и пространства по улице Дрогобычской вблизи стадиона "Торпедо": Светильники типа "Боурдон" в количестве 102 шт.</t>
  </si>
  <si>
    <t>73:40:50:000 020 411</t>
  </si>
  <si>
    <t>Информационная надпись и обозначение "Доходный дом", место установки здание ул.Гагарина, 21</t>
  </si>
  <si>
    <t>73:40:50:000 020 406</t>
  </si>
  <si>
    <t>Постановление Администрации города от 09.12.2019 № 3219</t>
  </si>
  <si>
    <t>Информационная надпись и обозначение "Доходный Курочкина", место установки здание ул.Куйбышева, 196</t>
  </si>
  <si>
    <t>73:40:50:000 020 407</t>
  </si>
  <si>
    <t>Благоустройство родника, расположенного в 20 метрах севернее дома № 269 по ул.50 лет Октября</t>
  </si>
  <si>
    <t>73:40:50:000 020 408</t>
  </si>
  <si>
    <t>06.09.2019</t>
  </si>
  <si>
    <t>Постановление Администрации города от 06.09.2019 № 2319</t>
  </si>
  <si>
    <t>Примечание</t>
  </si>
  <si>
    <t>Насос сетевой К 160/30 (160 куб.м.*30 м.30КВт*145), 4602</t>
  </si>
  <si>
    <t>Движимое имущество</t>
  </si>
  <si>
    <t>Постановление Администрации города от 09.08.2012 №2871</t>
  </si>
  <si>
    <t>ПОДОГРЕВАТЕЛЬ ПП-2-2-2-2, 1879</t>
  </si>
  <si>
    <t>Теплообменник кот.по ул.Бурцева, 79</t>
  </si>
  <si>
    <t>Устройство газопровода с ГРУ с-но схемы, 1966</t>
  </si>
  <si>
    <t>КОТЕЛ ПАРОВОЙ ДКВР 2.5-13, 1782</t>
  </si>
  <si>
    <t>КОТЕЛ ПАРОВОЙ ДКВР 2.5-13, 1783</t>
  </si>
  <si>
    <t>Дымосос НВД-8, кот 23, 971</t>
  </si>
  <si>
    <t>Комплект автоматики АМКО_В_ГС, 2413</t>
  </si>
  <si>
    <t>газовая котельная для ГВС, 2340</t>
  </si>
  <si>
    <t>Хозяйство питьевого водоснабжения ОМЗ, 1676</t>
  </si>
  <si>
    <t>Дизельная электростанция марки АД-30-Т400-1Р, 000002085</t>
  </si>
  <si>
    <t>Постановление Администрации города от 04.09.2012 №3139</t>
  </si>
  <si>
    <t>Система охранно-пожарной сигнализации, 4600</t>
  </si>
  <si>
    <t>Насос С-245, 2421</t>
  </si>
  <si>
    <t>Кабель к подстанции, ул.Осипенко, 22, 21200</t>
  </si>
  <si>
    <t>Постановление Администрации города от 02.11.2011 №4181</t>
  </si>
  <si>
    <t>Насос исходной воды 45/55, ул.Осипенко, 22, 5548</t>
  </si>
  <si>
    <t>Подогреватель паровой ПП-1-11-02, ул.Осипенко, 22, 5599</t>
  </si>
  <si>
    <t>Насос с двигателем 55 кВт, ул.Осипенко, 22, 5456</t>
  </si>
  <si>
    <t>Подогреватель паровой ППВ-2,5, ул.Осипенко, 22, 5296</t>
  </si>
  <si>
    <t>Котел ДЕ10-14 ГМО ул.Осипенко, 22, 659</t>
  </si>
  <si>
    <t>Насос А 1384ул.Осипенко, 22, 4895</t>
  </si>
  <si>
    <t>Электродвигатель 45кВт, ул.Осипенко, 22, 5472</t>
  </si>
  <si>
    <t>Противопожарный ж/б резервуар мазутно-насосной станции, ул.Осипенко, 22, 14400</t>
  </si>
  <si>
    <t>Насос с электродвигателем ЦСНГ-60-198 ул.Осипенко, 22, 4885</t>
  </si>
  <si>
    <t>Подогреватель паровой ППВ-2,5, ул.Осипенко, 22, 000001926</t>
  </si>
  <si>
    <t>Емкость V-63 м3, ул.Осипенко, 22, 000001862</t>
  </si>
  <si>
    <t>Подогреватель паровой Q=100 т/с в сборе, ул.Осипенко, 22, 5376</t>
  </si>
  <si>
    <t>Подогреватель паровой ПП 2-11-2, ул.Осипенко, 22, 5430</t>
  </si>
  <si>
    <t>Комплект узлов и детелей (без арматуры и трубопроводов обвязки) для перевода котла ДЕ 16-14ГМ в водо, 000002086</t>
  </si>
  <si>
    <t>Силовое оборудование подстанции ТП 903-178Э1, ул.Осипенко, 22, 485</t>
  </si>
  <si>
    <t>Насос с электродвигателем 1Д 500-63Б, ул.Осипенко, 22, 4884</t>
  </si>
  <si>
    <t>Емкость под конденсат, ул.Осипенко, 22, 14800</t>
  </si>
  <si>
    <t>Водопровод мазутно-насосной станции ТП 903-2-18, ул.Осипенко, 22, 218</t>
  </si>
  <si>
    <t>Котел ДЕ16-14 ГМ ул.Осипенко, 22, 000001928, 01.08.2012</t>
  </si>
  <si>
    <t>Котел ДЕ16-14 ГМ ул.Осипенко, 22, 000001864, 01.08.2012</t>
  </si>
  <si>
    <t>Насос 1Д 315-71 (эл.дв.280 S2 110кВт) Федорин Е.Н, 2241</t>
  </si>
  <si>
    <t>Счет-фактура №12 от 17.07.2014</t>
  </si>
  <si>
    <r>
      <t>ГРУ-13-2НУ4 осн.и резерв.линии редуцирования, один выход, регулятор давл.газа РДГ-50Н/30(</t>
    </r>
    <r>
      <rPr>
        <b/>
        <sz val="10"/>
        <rFont val="Times New Roman"/>
        <family val="1"/>
        <charset val="204"/>
      </rPr>
      <t>кот1</t>
    </r>
    <r>
      <rPr>
        <sz val="10"/>
        <rFont val="Times New Roman"/>
        <family val="1"/>
        <charset val="204"/>
      </rPr>
      <t>), 000002214</t>
    </r>
  </si>
  <si>
    <t>Счет-фактура №6 от 15.10.13, №7 от 13.11.13</t>
  </si>
  <si>
    <r>
      <t>ГРУ-О3М1-2У4 (2 линии редуцирования,регулятРДСК-50М1,узел учета газа СГ-ЭКВз-Р сг-075-100/1,6(</t>
    </r>
    <r>
      <rPr>
        <b/>
        <sz val="10"/>
        <rFont val="Times New Roman"/>
        <family val="1"/>
        <charset val="204"/>
      </rPr>
      <t>кот2</t>
    </r>
    <r>
      <rPr>
        <sz val="10"/>
        <rFont val="Times New Roman"/>
        <family val="1"/>
        <charset val="204"/>
      </rPr>
      <t>), 000002221</t>
    </r>
  </si>
  <si>
    <r>
      <t>ГРУ-13-2НУ4 осн.и резерв.линии редуцирования, один выход, регулятор давл.газа РДГ-50Н/30(</t>
    </r>
    <r>
      <rPr>
        <b/>
        <sz val="10"/>
        <rFont val="Times New Roman"/>
        <family val="1"/>
        <charset val="204"/>
      </rPr>
      <t>кот 3</t>
    </r>
    <r>
      <rPr>
        <sz val="10"/>
        <rFont val="Times New Roman"/>
        <family val="1"/>
        <charset val="204"/>
      </rPr>
      <t>), 000002228</t>
    </r>
  </si>
  <si>
    <r>
      <t>ГРУ-03М-2У4 осн.и резерв.линии редуцирования, один выход, регулятор давл.газа РДСК-50М-1(</t>
    </r>
    <r>
      <rPr>
        <b/>
        <sz val="10"/>
        <rFont val="Times New Roman"/>
        <family val="1"/>
        <charset val="204"/>
      </rPr>
      <t>кот4</t>
    </r>
    <r>
      <rPr>
        <sz val="10"/>
        <rFont val="Times New Roman"/>
        <family val="1"/>
        <charset val="204"/>
      </rPr>
      <t>), 000002212</t>
    </r>
  </si>
  <si>
    <r>
      <t>ГРУ-О3М1-2У4 (2 линии редуцирования,регуляторРДСК-50М1,узел учета газа СГ-ЭКВз-Р сг-075-65/1,6(</t>
    </r>
    <r>
      <rPr>
        <b/>
        <sz val="10"/>
        <rFont val="Times New Roman"/>
        <family val="1"/>
        <charset val="204"/>
      </rPr>
      <t>кот5</t>
    </r>
    <r>
      <rPr>
        <sz val="10"/>
        <rFont val="Times New Roman"/>
        <family val="1"/>
        <charset val="204"/>
      </rPr>
      <t>), 000002220</t>
    </r>
  </si>
  <si>
    <r>
      <t>ГРУ-О3М1-2У4 (2 линии редуцирования,регуляторРДСК-50М1,узел учета газа СГ-ЭКВз-Р сг-075-65/1,6(</t>
    </r>
    <r>
      <rPr>
        <b/>
        <sz val="10"/>
        <rFont val="Times New Roman"/>
        <family val="1"/>
        <charset val="204"/>
      </rPr>
      <t>кот6</t>
    </r>
    <r>
      <rPr>
        <sz val="10"/>
        <rFont val="Times New Roman"/>
        <family val="1"/>
        <charset val="204"/>
      </rPr>
      <t>), 000002225</t>
    </r>
  </si>
  <si>
    <r>
      <t>ГРУ-03М-2У4 осн.и резерв.линии редуцирования, один выход, регулятор давл.газа РДСК-50М-1(</t>
    </r>
    <r>
      <rPr>
        <b/>
        <sz val="10"/>
        <rFont val="Times New Roman"/>
        <family val="1"/>
        <charset val="204"/>
      </rPr>
      <t>кот7</t>
    </r>
    <r>
      <rPr>
        <sz val="10"/>
        <rFont val="Times New Roman"/>
        <family val="1"/>
        <charset val="204"/>
      </rPr>
      <t>), 000002213</t>
    </r>
  </si>
  <si>
    <r>
      <t>ГРУ-О4-2У4 (2 линии редуцирования,регуляторРДНК,узел учета газа СГ-ЭКВз-Р-075-65/1,6(</t>
    </r>
    <r>
      <rPr>
        <b/>
        <sz val="10"/>
        <rFont val="Times New Roman"/>
        <family val="1"/>
        <charset val="204"/>
      </rPr>
      <t>кот8</t>
    </r>
    <r>
      <rPr>
        <sz val="10"/>
        <rFont val="Times New Roman"/>
        <family val="1"/>
        <charset val="204"/>
      </rPr>
      <t>), 000002222</t>
    </r>
  </si>
  <si>
    <r>
      <t>ГРУ-О3М1-2У4 (2 линии редуцирования,регулятРДСК-50М1,узел учета газа СГ-ЭКВз-Р сг-075-100/1,6,(</t>
    </r>
    <r>
      <rPr>
        <b/>
        <sz val="10"/>
        <rFont val="Times New Roman"/>
        <family val="1"/>
        <charset val="204"/>
      </rPr>
      <t>кот10</t>
    </r>
    <r>
      <rPr>
        <sz val="10"/>
        <rFont val="Times New Roman"/>
        <family val="1"/>
        <charset val="204"/>
      </rPr>
      <t>), 000002224</t>
    </r>
  </si>
  <si>
    <r>
      <t>ГРУ-О3М1-2У4 (2 линии редуцирования,регулятРДСК-50М1,узел учета газа СГ-ЭКВз-Р сг-075-100/1,6, (</t>
    </r>
    <r>
      <rPr>
        <b/>
        <sz val="10"/>
        <rFont val="Times New Roman"/>
        <family val="1"/>
        <charset val="204"/>
      </rPr>
      <t>кот12</t>
    </r>
    <r>
      <rPr>
        <sz val="10"/>
        <rFont val="Times New Roman"/>
        <family val="1"/>
        <charset val="204"/>
      </rPr>
      <t>), 000002230</t>
    </r>
  </si>
  <si>
    <r>
      <t>ГРУ-13-2НУ4 осн.и резерв.линии редуцирования, один выход, регулятор давл.газа РДГ-50Н/30(</t>
    </r>
    <r>
      <rPr>
        <b/>
        <sz val="10"/>
        <rFont val="Times New Roman"/>
        <family val="1"/>
        <charset val="204"/>
      </rPr>
      <t>кот13</t>
    </r>
    <r>
      <rPr>
        <sz val="10"/>
        <rFont val="Times New Roman"/>
        <family val="1"/>
        <charset val="204"/>
      </rPr>
      <t>), 000002217</t>
    </r>
  </si>
  <si>
    <r>
      <t>ГРУ-О3М1-2У4 (2 линии редуцирования,регулятРДСК-50М1,узел учета газа СГ-ЭКВз-Р сг-075-65/1,6(</t>
    </r>
    <r>
      <rPr>
        <b/>
        <sz val="10"/>
        <rFont val="Times New Roman"/>
        <family val="1"/>
        <charset val="204"/>
      </rPr>
      <t>кот15</t>
    </r>
    <r>
      <rPr>
        <sz val="10"/>
        <rFont val="Times New Roman"/>
        <family val="1"/>
        <charset val="204"/>
      </rPr>
      <t>), 000002223</t>
    </r>
  </si>
  <si>
    <r>
      <t>ГРУ-13-2НУ4 осн.и резерв.линии редуцирования, один выход, регулятор давл.газа РДГ-50Н/30(</t>
    </r>
    <r>
      <rPr>
        <b/>
        <sz val="10"/>
        <rFont val="Times New Roman"/>
        <family val="1"/>
        <charset val="204"/>
      </rPr>
      <t>кот17</t>
    </r>
    <r>
      <rPr>
        <sz val="10"/>
        <rFont val="Times New Roman"/>
        <family val="1"/>
        <charset val="204"/>
      </rPr>
      <t>), 000002218</t>
    </r>
  </si>
  <si>
    <r>
      <t>ГРУ-13-2НУ4 осн.и резерв.линии редуцирования, один выход, регулятор давл.газа РДГ-50Н/30(</t>
    </r>
    <r>
      <rPr>
        <b/>
        <sz val="10"/>
        <rFont val="Times New Roman"/>
        <family val="1"/>
        <charset val="204"/>
      </rPr>
      <t>кот19</t>
    </r>
    <r>
      <rPr>
        <sz val="10"/>
        <rFont val="Times New Roman"/>
        <family val="1"/>
        <charset val="204"/>
      </rPr>
      <t>), 000002215</t>
    </r>
  </si>
  <si>
    <r>
      <t>ГРУ-15-2НУ4 осн.и резерв.линии редуцирования, один выход, регулятор давл.газа РДГ-80Н(</t>
    </r>
    <r>
      <rPr>
        <b/>
        <sz val="10"/>
        <rFont val="Times New Roman"/>
        <family val="1"/>
        <charset val="204"/>
      </rPr>
      <t>кот20</t>
    </r>
    <r>
      <rPr>
        <sz val="10"/>
        <rFont val="Times New Roman"/>
        <family val="1"/>
        <charset val="204"/>
      </rPr>
      <t>), 000002229</t>
    </r>
  </si>
  <si>
    <r>
      <t>ГРУ-15-2НУ4 осн.и резерв.линии редуцирования, один выход, регулятор давл.газа РДГ-80Н(</t>
    </r>
    <r>
      <rPr>
        <b/>
        <sz val="10"/>
        <rFont val="Times New Roman"/>
        <family val="1"/>
        <charset val="204"/>
      </rPr>
      <t>кот23</t>
    </r>
    <r>
      <rPr>
        <sz val="10"/>
        <rFont val="Times New Roman"/>
        <family val="1"/>
        <charset val="204"/>
      </rPr>
      <t>), 000002216</t>
    </r>
  </si>
  <si>
    <r>
      <t>ГРУ-13-2НУ4 осн.и резерв.линии редуцирования, один выход, регулятор давл.газа РДГ-50Н/30(</t>
    </r>
    <r>
      <rPr>
        <b/>
        <sz val="10"/>
        <rFont val="Times New Roman"/>
        <family val="1"/>
        <charset val="204"/>
      </rPr>
      <t>кот23</t>
    </r>
    <r>
      <rPr>
        <sz val="10"/>
        <rFont val="Times New Roman"/>
        <family val="1"/>
        <charset val="204"/>
      </rPr>
      <t>), 000002226</t>
    </r>
  </si>
  <si>
    <r>
      <t>ГРУ-15-2НУ4 осн.и резерв.линии редуцирования, один выход, регулятор давл.газа РДГ-80Н</t>
    </r>
    <r>
      <rPr>
        <b/>
        <sz val="10"/>
        <rFont val="Times New Roman"/>
        <family val="1"/>
        <charset val="204"/>
      </rPr>
      <t>(кот25</t>
    </r>
    <r>
      <rPr>
        <sz val="10"/>
        <rFont val="Times New Roman"/>
        <family val="1"/>
        <charset val="204"/>
      </rPr>
      <t>), 2242</t>
    </r>
  </si>
  <si>
    <r>
      <t>ГРУ-07-2У4 осн.и резерв.линии редуцирования, один выход, регулятор давл.газа РДНК-1000(</t>
    </r>
    <r>
      <rPr>
        <b/>
        <sz val="10"/>
        <rFont val="Times New Roman"/>
        <family val="1"/>
        <charset val="204"/>
      </rPr>
      <t>кот26</t>
    </r>
    <r>
      <rPr>
        <sz val="10"/>
        <rFont val="Times New Roman"/>
        <family val="1"/>
        <charset val="204"/>
      </rPr>
      <t>), 000002219</t>
    </r>
  </si>
  <si>
    <r>
      <t>ГРУ-15-2НУ4 осн.и резерв.линии редуцирования, один выход, регулятор давл.газа РДГ-80Н(</t>
    </r>
    <r>
      <rPr>
        <b/>
        <sz val="10"/>
        <rFont val="Times New Roman"/>
        <family val="1"/>
        <charset val="204"/>
      </rPr>
      <t>кот27</t>
    </r>
    <r>
      <rPr>
        <sz val="10"/>
        <rFont val="Times New Roman"/>
        <family val="1"/>
        <charset val="204"/>
      </rPr>
      <t>), 000002231</t>
    </r>
  </si>
  <si>
    <t>Мотопомпа бензиновая РТХ 301Т Robin Subaru, 2210</t>
  </si>
  <si>
    <t>счет-фактура №227 от 17.02.2014</t>
  </si>
  <si>
    <t>Аппарат теплообменный пластичный разборный НН№41,РАСЧЕТ 375859, 000002211</t>
  </si>
  <si>
    <t>счет-фактура №154 от 20.01.2014</t>
  </si>
  <si>
    <t>Аппарат теплообменный пластинчатый разборный НН№47(047-07331),расчет 412040, 000002246</t>
  </si>
  <si>
    <t>счет-фактура №8446 от 01.09.2014</t>
  </si>
  <si>
    <t>Аппарат теплообменный пластинчатый разборный НН№21(021-03664),расчет 423697, 000002247</t>
  </si>
  <si>
    <t>счет-фактура №8722 от 08.09.2014</t>
  </si>
  <si>
    <t>Аппарат теплообменный пластинчатый разборный НН №21 (кот 19), 000002261</t>
  </si>
  <si>
    <t>счет-фактура №54 от 12.05.2015</t>
  </si>
  <si>
    <t>Аппарат теплообменный пластинчатый разборный НН №21 (кот 19), 000002262</t>
  </si>
  <si>
    <t>Аппарат теплообменный пластинчатый разборный НН№14(014-26939)расчет 498419, 000002282</t>
  </si>
  <si>
    <t>счет-фактура №4334 от 16.06.2015</t>
  </si>
  <si>
    <t>Расходомер ХВС ПРЭМ-80, МБК с антенной, диспетчеризация, кот №27 ЮИ78/3, 2198</t>
  </si>
  <si>
    <t>563/АКТ-847 от 28.11.2012</t>
  </si>
  <si>
    <t>Расходомер ХВС РС 50-72, МБК с антенной, диспетчеризация в ЦТП-7, ул.Черемшанская 93а, 2195</t>
  </si>
  <si>
    <t>561/АКТ-2012-10-20 от 28.11.2012</t>
  </si>
  <si>
    <t>Расходомер РС-20-12 (3 шт), МБК с антенной, ВКТ-5,  в кот №6а, ул. Бурцева 9, 2199</t>
  </si>
  <si>
    <t>счет-фактура №514 от 25.12.2012</t>
  </si>
  <si>
    <t>Конвективный пучок котла КВГ-4,65-150, 000002244</t>
  </si>
  <si>
    <t>счет-фактура №29 от 21.07.2014</t>
  </si>
  <si>
    <t>Узел учета технологических стоков ( Расходомер акустич.ЭХО-Р-02 с интегратом АП-13)в кот №22, 000002286</t>
  </si>
  <si>
    <t>счет-фактура №077 от 25.12.2015</t>
  </si>
  <si>
    <t>Узел учета технологических стоков ( Расходомер акустич.ЭХО-Р-02 с интегратом АП-13)в кот №3, 000002289</t>
  </si>
  <si>
    <t>Узел учета технологических стоков ( Расходомер акустич.ЭХО-Р-02 с интегратом АП-13)в кот №3, 000002290</t>
  </si>
  <si>
    <t>Узел учета технологических стоков ( Расходомер акустич.ЭХО-Р-02 с интегратом АП-13)в кот №20, 000002287</t>
  </si>
  <si>
    <t>Узел учета технологических стоков ( Расходомер акустич.ЭХО-Р-02 с интегратом АП-13)в кот №27, 000002284</t>
  </si>
  <si>
    <t>Узел учета технологических стоков ( Расходомер акустич.ЭХО-Р-02 с интегратом АП-13)в кот №20, 000002288</t>
  </si>
  <si>
    <t>Узел учета технологических стоков ( Расходомер акустич.ЭХО-Р-02 с интегратом АП-13)в кот №25, 000002285</t>
  </si>
  <si>
    <t>Емкость V-60 м3, ул.Куйбышева, 256, ( инв №6358) 000001846</t>
  </si>
  <si>
    <t>Постановление Администрации города от 29.06.2012 № 2306</t>
  </si>
  <si>
    <t>ГРП встроен. в помещение котельн, №1049</t>
  </si>
  <si>
    <t>Насос ЦНС-60-198, Ул. Куйбышева, д.256, №9078</t>
  </si>
  <si>
    <t xml:space="preserve">Сварочный агрегат Subaru ES6,5/400-W220R DC, 2249 </t>
  </si>
  <si>
    <t>счет-фактура №1016 от 03.10.2014</t>
  </si>
  <si>
    <t>ВКТ-5 в кот.№14 "Юность", 2196</t>
  </si>
  <si>
    <t>Насос К 160-30  с дв.30*1500, 2252</t>
  </si>
  <si>
    <t>счет-фактура №212/1 от 08.04.2014</t>
  </si>
  <si>
    <t>Узел учета автоматизированной системы контроля потребления тепловой энергии и ГВС, 000002232</t>
  </si>
  <si>
    <t>счет-фактура №74 от 31.05.2014</t>
  </si>
  <si>
    <t>Насос К 150-125-315  с дв.30*1500, 2277</t>
  </si>
  <si>
    <t>счет-фактура №36/5 от 11.03.2015</t>
  </si>
  <si>
    <t>Дымовые трубы для котлов ДКВР-10/13 (2шт), для котлов КСВГ -4,65 (1шт) 23 кот, 000002245</t>
  </si>
  <si>
    <t>строительство</t>
  </si>
  <si>
    <t>Счетчик газовСГ-16МТ-250 зав.№7051774, Vp=001806,98, 4603</t>
  </si>
  <si>
    <t>Дымосос ДН 9-1000пр, 2257</t>
  </si>
  <si>
    <t>счет-фактура №2 от 02.02.2015, сет-фактура №3000404/0226 от 12.02.2015</t>
  </si>
  <si>
    <t>Теплообменник сильфонный ТОС(Т)-04-П-2-80-1250-ПВГ, 0000002227</t>
  </si>
  <si>
    <t>счет-фактура №074 от 13.05.2014</t>
  </si>
  <si>
    <t>Ограждение ОМЗ, 1670</t>
  </si>
  <si>
    <t>Площадка для автотранспорта, 2367</t>
  </si>
  <si>
    <t>Устройство для очистки котельных труб СТОК-51-01, 2206</t>
  </si>
  <si>
    <t>накладная от 20.11.2013 № 256</t>
  </si>
  <si>
    <t>Аппарат теплообменный пластинчатый разборный НН№41,РАСЧЕТ 574728, 000002292</t>
  </si>
  <si>
    <t>накладная от 07.07.2016 № 700</t>
  </si>
  <si>
    <t>Частотный преобразователь №700Е-450НF/550HFP45/55кВт380-480В, 000002296</t>
  </si>
  <si>
    <t>накладная №3497 от 04.08.2016</t>
  </si>
  <si>
    <t>Частотный преобразователь , 000002303</t>
  </si>
  <si>
    <t>с/ф 0005887/7 от 22.11.2016</t>
  </si>
  <si>
    <t>Частотный преобразователь , 000002308</t>
  </si>
  <si>
    <t>Частотный преобразователь , 000002306</t>
  </si>
  <si>
    <t>Частотный преобразователь , 000002305</t>
  </si>
  <si>
    <t>Частотный преобразователь , 000002307</t>
  </si>
  <si>
    <t>Частотный преобразователь , 000002309</t>
  </si>
  <si>
    <t>Частотный преобразователь , 000002304</t>
  </si>
  <si>
    <t>Насос сетевой с электродвигателем, 0000002302</t>
  </si>
  <si>
    <t>с/ф 0005888/7 от 22.11.2016</t>
  </si>
  <si>
    <t>Агрегат насосный в котельную №20 (Сборный), 000002301</t>
  </si>
  <si>
    <t>с/ф 3124,3125,3126 от 12.10.2016</t>
  </si>
  <si>
    <t>Насос 1Д 500-63а с эл. Двиг. 132/1500, 000002310</t>
  </si>
  <si>
    <t>Насос К 150-125-315 с эл.двиг.</t>
  </si>
  <si>
    <t>с/ф 1968 от 20.05.2016</t>
  </si>
  <si>
    <t>Прицеп компрессор воздушный ПКСД-5,25ДМ</t>
  </si>
  <si>
    <t>т/н 68 от 26.12.2016</t>
  </si>
  <si>
    <t>Частотный преобразователь ESQ 600-4Т0185G/0220Р18.5/22квт 380-460В</t>
  </si>
  <si>
    <t>с/ф 0006977/7 от 28.12.2016</t>
  </si>
  <si>
    <t>Частотный преобразователь ESQ 600-4Т0220G/0300Р 22/30квт 380-460В</t>
  </si>
  <si>
    <t>Частотный преобразователь ESQ 600-4Т0550G/0750Р 55/75квт 380-460В</t>
  </si>
  <si>
    <t>Частотный преобразователь ESQ-600-4T0450G/0550P45/55кВт 380-460В</t>
  </si>
  <si>
    <t>Фильтр Газовый ФГ 150, 000002325</t>
  </si>
  <si>
    <t>с/ф  2549 от 18.05.2017</t>
  </si>
  <si>
    <t>Клапан газовый отсечной 150мм EVGNCOLDN Seitron/, 000002326</t>
  </si>
  <si>
    <t>с/ф 1829 от 13.04.2017</t>
  </si>
  <si>
    <t>Котел газовый водогрейный RS-D 600  в комплекте</t>
  </si>
  <si>
    <t>акт ввода в эксплуатацию от 16.10.2017 г.</t>
  </si>
  <si>
    <t>Преобразователь частоты 8000В-4Т022G/030P(22/30kW380V) 000002327</t>
  </si>
  <si>
    <t>с-ф 00000457 от 11.09.2017</t>
  </si>
  <si>
    <t>Преобразователь частоты 8000В-4Т055G/075P(55/75kW380V) 000002328</t>
  </si>
  <si>
    <t>Преобразователь частоты 8000В-4Т030G/037P(30/37kW380V) 000002329</t>
  </si>
  <si>
    <t>Преобразователь частоты 8000В-4Т030G/037P(30/37kW380V) №2 000002330</t>
  </si>
  <si>
    <t>Клапан смесительный трехходовой ESBE 3F100 (kv=225)</t>
  </si>
  <si>
    <t>акт ввода в эксплуатацию от 21.06.2018</t>
  </si>
  <si>
    <t>Аппарат теплообменный пластичный разборный XGM 050. расчет № 603739</t>
  </si>
  <si>
    <t>Мультиблок 2-х ступенчатый MB-ZRDLE420B01 S22 № 2</t>
  </si>
  <si>
    <t>Мультиблок 2-х ступенчатый MB-ZRDLE420B01 S22 № 1</t>
  </si>
  <si>
    <t>Гидравлический разделитель с диаметром патрубков 150мм</t>
  </si>
  <si>
    <t>Мембранный расширитель бак на 1000л</t>
  </si>
  <si>
    <t>Насос центробежный К150-125-315, 000002342</t>
  </si>
  <si>
    <t>акт ввода в эксплуатацию от 23.07.2018</t>
  </si>
  <si>
    <t>Насос центробежный К150-125-315, 000002340</t>
  </si>
  <si>
    <t>акт ввода в эксплуатацию от 11.07.2018</t>
  </si>
  <si>
    <t>Насос центробежный DABK 50/400T, 000002345</t>
  </si>
  <si>
    <t>акт ввода в эксплуатацию от 03.08.2018</t>
  </si>
  <si>
    <t>Насос центробежный DABK 50/400T, 000002346</t>
  </si>
  <si>
    <t>Аппарат теплообменный разборный S47</t>
  </si>
  <si>
    <t>акт ввода в эксплуатацию от 30.10.2018</t>
  </si>
  <si>
    <t>Аппарат теплообменный разборный S19</t>
  </si>
  <si>
    <t>акт ввода в эксплуатацию от 10.01.2019 г.</t>
  </si>
  <si>
    <t>Аппарат теплообменный пластинчатый разборный НН№19</t>
  </si>
  <si>
    <t>акт ввода в эксплуатацию от 16.05.2019 г.</t>
  </si>
  <si>
    <t>Аппарат теплообменный пластинчатый разборный НН№19-2</t>
  </si>
  <si>
    <t>Насос центробежный К 150-125-315</t>
  </si>
  <si>
    <t>акт ввода в эксплуатацию от 21.05.2019 г.</t>
  </si>
  <si>
    <t>Горелка Weishaupt  с принадлежностями для котла Lavarat 500R(30 мбар)</t>
  </si>
  <si>
    <t xml:space="preserve">Клапан ESBE 3Fв комплекте с электроприводом </t>
  </si>
  <si>
    <t>акт ввода в эксплуатацию от 22.05.2019 г.</t>
  </si>
  <si>
    <t>Насос WILO IL 80/200-18,5/2</t>
  </si>
  <si>
    <t>Насос WILO IL 80/200-18,5/2 - 2</t>
  </si>
  <si>
    <t>Котел LAVART 500 Reverse</t>
  </si>
  <si>
    <t>акт ввода в эксплуатацию от 23.05.2019 г.</t>
  </si>
  <si>
    <t>Клапан ESBE 3Fв комплекте с электроприводом  1</t>
  </si>
  <si>
    <t>акт ввода в эксплуатацию от 24.05.2019 г.</t>
  </si>
  <si>
    <t>Горелка Weishaupt  с принадлежностями для котла Lavarat 500R(120-300 мбар)</t>
  </si>
  <si>
    <t>акт ввода в эксплуатацию от 27.05.2019 г.</t>
  </si>
  <si>
    <t>Автоматика LAVART КВ</t>
  </si>
  <si>
    <t>акт ввода в эксплуатацию от 29.05.2019 г.</t>
  </si>
  <si>
    <t>Котел LAVART 500 Reverse 2</t>
  </si>
  <si>
    <t>Автоматика LAVART КВ 2</t>
  </si>
  <si>
    <t>акт ввода в эксплуатацию от 31.05.2019 г.</t>
  </si>
  <si>
    <t>Дымоход котельная № 17</t>
  </si>
  <si>
    <t>Дымоход котельная № 3</t>
  </si>
  <si>
    <t>акт ввода в эксплуатацию от 17.05.2019 г.</t>
  </si>
  <si>
    <t>Мультифункциональный блок управления для газовых сред</t>
  </si>
  <si>
    <t>Аппарат теплообменный разборный S47 - 1</t>
  </si>
  <si>
    <t>акт ввода в эксплуатацию от 10.07.2019 г.</t>
  </si>
  <si>
    <t>Аппарат теплообменный разборный S41</t>
  </si>
  <si>
    <t>акт ввода в эксплуатацию от 12.09.2019 г.</t>
  </si>
  <si>
    <t>Аппарат теплообменный разборный S41-1</t>
  </si>
  <si>
    <t>Котел LAVART 1000 Reverse,000002370</t>
  </si>
  <si>
    <t>акт ввода в эксплуатацию от 29.10.2019 г.</t>
  </si>
  <si>
    <t>Шкаф управления LAVART Pult,000002371</t>
  </si>
  <si>
    <t>Горелка Weishaupt с принадлежностями для котла LAVART 1000R,000002372</t>
  </si>
  <si>
    <t>Аппарат теплообменный S 19 разборный,000002374</t>
  </si>
  <si>
    <t>Аппарат теплообменный S 19 разборный,000002373</t>
  </si>
  <si>
    <t>Насос WILO IL 50/170-7,5/2,000002375</t>
  </si>
  <si>
    <t>Насос WILO IL 50/170-7,5/2,000002376</t>
  </si>
  <si>
    <t>Насос WILO IL 65/130-5,5/2,000002377</t>
  </si>
  <si>
    <t>Насос WILO IL 65/130-5,5/2,000002378</t>
  </si>
  <si>
    <t>Котел LAVART 2500 Master,000002379</t>
  </si>
  <si>
    <t>акт ввода в эксплуатацию от 31.10.2019 г.</t>
  </si>
  <si>
    <t>Шкаф управления LAVART Pult,000002380</t>
  </si>
  <si>
    <t>Горелка Weishaupt с принадлежностями для котла LAVART 2500M,000002381</t>
  </si>
  <si>
    <t>Аппарат теплообменный S 47 разборный,000002382</t>
  </si>
  <si>
    <t>Аппарат теплообменный S 47 разборный,000002383</t>
  </si>
  <si>
    <t>Насос WILO IL 80/220-4/4,000002384</t>
  </si>
  <si>
    <t>Насос WILO IL 80/220-4/4,000002385</t>
  </si>
  <si>
    <t>Насос WILO IL 80/160-11/2,000002386</t>
  </si>
  <si>
    <t>Насос WILO IL 80/160-11/2,000002387</t>
  </si>
  <si>
    <t>Трехходовой фланцевый смесительный клапан ESBE 3F в комплекте с электроприводом 150 мм,000002388</t>
  </si>
  <si>
    <t>Теплообменник пластинчатый разборный Nord-ST 1,000002393</t>
  </si>
  <si>
    <t>акт ввода в эксплуатацию от 18.12.2019 г.</t>
  </si>
  <si>
    <t>Теплообменник пластинчатый разборный Nord-ST,000002392</t>
  </si>
  <si>
    <t>Насос центробежный 1Д315-50,000002394</t>
  </si>
  <si>
    <t>Объекты дорожной деятельности</t>
  </si>
  <si>
    <t>Категория</t>
  </si>
  <si>
    <t>Балансовая  стоимость, руб.</t>
  </si>
  <si>
    <t>Длина и ширина</t>
  </si>
  <si>
    <t>Внутриквартальные дороги ул.Гвардейская 49,51 до ул.Строителей 41</t>
  </si>
  <si>
    <t>250 х 5</t>
  </si>
  <si>
    <t>III</t>
  </si>
  <si>
    <t>Постановление Администрации города от 23.01.2018 № 105</t>
  </si>
  <si>
    <t>Внутриквартальные дороги ул.Дрогобычская 33, 37</t>
  </si>
  <si>
    <t>36 х 3,5</t>
  </si>
  <si>
    <t>Внутриквартальные дороги ул.Курчатова 28, 30</t>
  </si>
  <si>
    <t>610 х 5</t>
  </si>
  <si>
    <t>Внутриквартальные дороги ул.Куйбышева 282, 284 до магазина</t>
  </si>
  <si>
    <t>380 х 6</t>
  </si>
  <si>
    <t>Внутриквартальные дороги ул.Куйбышева 293, 307, детский садик</t>
  </si>
  <si>
    <t>170 х 6</t>
  </si>
  <si>
    <t>Внутриквартальные дороги ул.Куйбышева 245, 247 до ул.Бурцева</t>
  </si>
  <si>
    <t>400 х 4</t>
  </si>
  <si>
    <t>Внутриквартальные дороги ул.Свирская 2,4 до ул.Западной</t>
  </si>
  <si>
    <t>680 х 3</t>
  </si>
  <si>
    <t>Внутриквартальные дороги пр.Автостроителей 51 до городского суда</t>
  </si>
  <si>
    <t>79 х 4</t>
  </si>
  <si>
    <t>Внутриквартальные дороги ул.Королева 8, 8а, 8б, 10</t>
  </si>
  <si>
    <t>170 х 6,8</t>
  </si>
  <si>
    <t>Внутридомовая дорога к жилым домам по ул.Куйбышева, д.340</t>
  </si>
  <si>
    <t>6 х 170</t>
  </si>
  <si>
    <t>Внутриквартальные дороги ул.50 лет Октября 86, 88, 90, 92, 94, 96, 106 и по ул.Вокзальной 73, 75, 77, 79, 81, 83, 85</t>
  </si>
  <si>
    <t>1084,68×3,5 кв.м - дорога, 189×1,0  кв.м - тротуар</t>
  </si>
  <si>
    <t>3796,4 кв.м - дорога, 189 кв.м - тротуар</t>
  </si>
  <si>
    <t>Внутриквартальные дороги ул.Гагарина 56, 58, ул.Тоси Потаповой 129, 131, 129А, ул.Земина 130, 132</t>
  </si>
  <si>
    <t>537,2×3,6 кв.м – дорога, 67×1,0 кв.м - тротуар</t>
  </si>
  <si>
    <t xml:space="preserve">1934 кв.м - дорога, 67 кв.м - тротуар
</t>
  </si>
  <si>
    <t>Внутриквартальные дороги пр.Димитрова 41, 43, 45, 47, 49 и ул.Гвардейская 2, 4, 6, 8, 10</t>
  </si>
  <si>
    <t>666×3,7</t>
  </si>
  <si>
    <t>2463 кв.м - дорога</t>
  </si>
  <si>
    <t>Внутриквартальные дороги ул.Куйбышева 282А, 284А</t>
  </si>
  <si>
    <t>302×3,7 кв.м – дорога, 85×1,0 кв.м - тротуар</t>
  </si>
  <si>
    <t>1117 кв.м - дорога, 85 кв.м - тротуар</t>
  </si>
  <si>
    <t>Внутриквартальные дороги ул.Куйбышева 14, 16, 22</t>
  </si>
  <si>
    <t>536,5×3,5 кв.м – дорога, 85×1,0 кв.м - тротуар</t>
  </si>
  <si>
    <t>1877,75 кв.м – дорога, 108 кв.м - тротуар</t>
  </si>
  <si>
    <t>Внутриквартальные дороги ул.Циолковского 9, 9А</t>
  </si>
  <si>
    <t>233,62×6,0 кв.м - дорога, 37×1,0 кв.м  - тротуар</t>
  </si>
  <si>
    <t>1401,7 кв.м – дорога, 37 кв.м - тротуар</t>
  </si>
  <si>
    <t>Внутриквартальные дороги ул.Дрогобычская 23</t>
  </si>
  <si>
    <t>345,5×4 – дорога, 85×1,0 - тротуар</t>
  </si>
  <si>
    <t>1382 кв.м - дорога, 85 кв.м - тротуар</t>
  </si>
  <si>
    <t>Внутриквартальные дороги ул.Западная 15, 17, 19 и пр.Автостроителей 60, 66, 68, 70, 72, 74, 76</t>
  </si>
  <si>
    <t>1444×3,7 – дорога, 1252×1,0 - тротуар</t>
  </si>
  <si>
    <t>5343 кв.м - дорога, 1252 кв.м - тротуар</t>
  </si>
  <si>
    <t>Внутриквартальные дороги ул.Курчатова 26, 26 А, 28, 28А</t>
  </si>
  <si>
    <t>597,8×3,7 – дорога</t>
  </si>
  <si>
    <t>2212 кв.м - дорога</t>
  </si>
  <si>
    <t>Внутриквартальные дороги ул.Курчатова 12, 14, 16</t>
  </si>
  <si>
    <t>387,5×3,7 - дорога</t>
  </si>
  <si>
    <t>1434 кв.м - дорога</t>
  </si>
  <si>
    <t>Внутриквартальные дороги ул.Курчатова 34, 34 А</t>
  </si>
  <si>
    <t>420,5×4 - дорога</t>
  </si>
  <si>
    <t>1682 кв.м - дорога</t>
  </si>
  <si>
    <t>Внутриквартальные дороги ул.Московская 52, 54, 56, 58, 60, 62</t>
  </si>
  <si>
    <t>831,5×4 - дорога, 988×1,0 -тротуар</t>
  </si>
  <si>
    <t>3326 кв.м – дорога, 988 кв.м - тротуар</t>
  </si>
  <si>
    <t>Внутриквартальные дороги ул.Свирская 4, 6, 8, 10, 12, ул.Октябрьская 70, ул. Московская 79</t>
  </si>
  <si>
    <t>576×3,8 – дорога, 180×1,0</t>
  </si>
  <si>
    <t>2188 кв.м – дорога, 180 кв.м - тротуар</t>
  </si>
  <si>
    <t>Внутриквартальные дороги пр.Ленина 9А, 11А, 13А, 15А и ул.Курчатова 2</t>
  </si>
  <si>
    <t>809,5×4 - дорога</t>
  </si>
  <si>
    <t>3238 кв.м – дорога</t>
  </si>
  <si>
    <t xml:space="preserve">Внутриквартальные дороги ул.Лермонтова 6, 8, 12, 14, 16, 18, 20, 47, 49, 51, 53, ул.Куйбышева 262, 268, 270, 272, 274, 276, 278, 280, 282, 286, 288
</t>
  </si>
  <si>
    <t>12813 кв.м - дорога, 1128 кв.м - тротуар</t>
  </si>
  <si>
    <t>3462,97×3,7 - дорога, 1128×1,0 - тротуар</t>
  </si>
  <si>
    <t>Внутриквартальные дороги ул.Западная 18, 20, 22</t>
  </si>
  <si>
    <t>1728 кв.м - дорога</t>
  </si>
  <si>
    <t>467,02×3,7 – дорога</t>
  </si>
  <si>
    <t>Внутриквартальный тротуар от ул.Дрогобычской 65 до пр.Автостроителей, 66</t>
  </si>
  <si>
    <t>190 кв.м - тротуар</t>
  </si>
  <si>
    <t>190×1,0 – тротуар</t>
  </si>
  <si>
    <t xml:space="preserve">Внутриквартальная дорога по ул.Победы 14, 16 пр.Автостроителей 44, 46, 48
</t>
  </si>
  <si>
    <t>693,3×6</t>
  </si>
  <si>
    <t>I</t>
  </si>
  <si>
    <t>Автодорога-Мулловское шоссе 73-405 ОП МГ 2-26</t>
  </si>
  <si>
    <t>3567,0 х 12,1</t>
  </si>
  <si>
    <t>II</t>
  </si>
  <si>
    <t>Постановление Администрации города от 06.10.2016 № 2003</t>
  </si>
  <si>
    <t>Автодорога по ул. Алтайской 73-405 ОП МГ 2-5</t>
  </si>
  <si>
    <t>597 х 13,4</t>
  </si>
  <si>
    <t>Автодорога по ул. Братской 73-405 ОП МГ 2-7</t>
  </si>
  <si>
    <t>892,0 х 12,1</t>
  </si>
  <si>
    <t>Автодорога по ул. Восточной 73-405 ОП МГ 2-8</t>
  </si>
  <si>
    <t>734 х 7,5</t>
  </si>
  <si>
    <t>Автодорога по ул. Гагарина 73-405 ОП МГ 2-9</t>
  </si>
  <si>
    <t>2640,0 х 9,3</t>
  </si>
  <si>
    <t>Автодорога по ул. Ганенкова 73-405 ОП МГ 2-10</t>
  </si>
  <si>
    <t>2316 х 6,5</t>
  </si>
  <si>
    <t>Автодорога к пос. Дачный 73-405 ОП МГ 2-15</t>
  </si>
  <si>
    <t>4363 х 7,1</t>
  </si>
  <si>
    <t>Автодорога по ул. Кирпичной 73-405 ОП МГ 2-19</t>
  </si>
  <si>
    <t>325 х 10,4</t>
  </si>
  <si>
    <t>Автодорога по ул. Курчатова 73-405 ОП МГ 2-22</t>
  </si>
  <si>
    <t>1600,0 х 9,7</t>
  </si>
  <si>
    <t>Автодорога по ул.Мелекесской 73-405 ОП МГ 3-50</t>
  </si>
  <si>
    <t>565 х 6,7</t>
  </si>
  <si>
    <t>Автодорога по ул.Мориса Тореза (включая заезды и парковочные карманы)</t>
  </si>
  <si>
    <t xml:space="preserve">1) Основная дорога  519,0×14,8
2) Заезды -  840,0
3) Парковочные карманы - 974,0
</t>
  </si>
  <si>
    <t xml:space="preserve">1) 7750
2) 840,0
3) 974,0
</t>
  </si>
  <si>
    <t>Автодорога по ул.Октябрьской 73-405 ОП МГ 2-27</t>
  </si>
  <si>
    <t>1431,0х 9,7</t>
  </si>
  <si>
    <t>Автодорога по ул.Потаповой 73-405 ОП МГ2-31</t>
  </si>
  <si>
    <t>2063 х 8,5</t>
  </si>
  <si>
    <t>Автодорога по ул.Победы 73-405 ОП МГ 2-37</t>
  </si>
  <si>
    <t>1320,0 х 9,0</t>
  </si>
  <si>
    <t>Автодорога по ул.Промышленной 73-405 ОП МГ 2-32</t>
  </si>
  <si>
    <t>1914,0 х 9,7</t>
  </si>
  <si>
    <t>Автодорога по ул.2 Пятилетки 73-405 ОП МГ 3-45</t>
  </si>
  <si>
    <t>496 х 7,5</t>
  </si>
  <si>
    <t>Автомобильная дорога "Спуск с Мулловского шоссе к ул.Юнг Северного флота" 73-405 ОП МГ 2-37</t>
  </si>
  <si>
    <t>73:40:50:000 020 523</t>
  </si>
  <si>
    <t>220,0 х 17,4</t>
  </si>
  <si>
    <t>Автодорога по пер. Речному 73-405 ОП МГ 2-33</t>
  </si>
  <si>
    <t>456 х 14,8</t>
  </si>
  <si>
    <t>Автодорога по ул. Тараканова 73-405 ОП МГ 2-38</t>
  </si>
  <si>
    <t>593,0 х 8,0</t>
  </si>
  <si>
    <t>Автодорога по ул. Титова 73-405 ОП МГ 4-117</t>
  </si>
  <si>
    <t>240 х 6</t>
  </si>
  <si>
    <t>IV</t>
  </si>
  <si>
    <t>Автодорога по ул. Черемшанской 73-405 ОП МГ 2-42</t>
  </si>
  <si>
    <t>2228 х 10,5</t>
  </si>
  <si>
    <t>Автодорога по ул. Чапаева 73-405 ОП МГ 3-56</t>
  </si>
  <si>
    <t>758 х 12,6</t>
  </si>
  <si>
    <t>Автодорога по пер. Енисейскому 73-405 ОП МГ 3-48</t>
  </si>
  <si>
    <t>705 х 7,7</t>
  </si>
  <si>
    <t>Автодорога по ул. Дрогобычская73-405 ОП МГ 3-47</t>
  </si>
  <si>
    <t>1054 х 7,5</t>
  </si>
  <si>
    <t>Автодорога по ул. Красноармейской 73-405 ОП МГ 3-49</t>
  </si>
  <si>
    <t>1375 х 7,5</t>
  </si>
  <si>
    <t>Автодорога по ул. Славского 73-405 ОП МГ 3-53</t>
  </si>
  <si>
    <t>587 х 7,3</t>
  </si>
  <si>
    <t>Автодорога по ул. Терешковой 73-405 ОП МГ 2-39</t>
  </si>
  <si>
    <t>220 х 10,3</t>
  </si>
  <si>
    <t>Постановление Администрации города от 06.10.2016 № 2003. Постановление Администарции города от 03.04.2018 № 599</t>
  </si>
  <si>
    <t>Автодорога по ул. Циолковского 73-405 ОП МГ 3-55</t>
  </si>
  <si>
    <t>626,0 х 6,4</t>
  </si>
  <si>
    <t>Автодорога по ул. Шишкина 73-405 ОП МГ 4-126</t>
  </si>
  <si>
    <t>1271 х 6,2</t>
  </si>
  <si>
    <t>Автодорога по ул. Аблова 73-405 ОП МГ 4-57</t>
  </si>
  <si>
    <t>1885,0 х 5,0</t>
  </si>
  <si>
    <t>Автодорога по ул. Ангарской 73-405 ОП МГ 2-6</t>
  </si>
  <si>
    <t>606 х 6,8</t>
  </si>
  <si>
    <t>Автодорога по ул. Баданова 73-405 ОП МГ 4-58</t>
  </si>
  <si>
    <t>1 858,4 х 5,7</t>
  </si>
  <si>
    <t>Автодорога по ул. Байкальской 73-405 ОП МГ 4-59</t>
  </si>
  <si>
    <t>262,2 х 3,4</t>
  </si>
  <si>
    <t>Автодорога по ул. Больничной 73-405 ОП МГ 4-60</t>
  </si>
  <si>
    <t>940 х 5,8</t>
  </si>
  <si>
    <t>Автодорога по ул. Большевицкой 73-405 ОП МГ 4-61</t>
  </si>
  <si>
    <t>706 х 4,3</t>
  </si>
  <si>
    <t>Автодорога по ул. Бородина 73-405 ОП МГ 4-62</t>
  </si>
  <si>
    <t>233 х 8,1</t>
  </si>
  <si>
    <t>Автодорога по ул. Бурцева 73-405 ОП МГ 4-63</t>
  </si>
  <si>
    <t>683 х 4,2</t>
  </si>
  <si>
    <t>Автодорога по ул. Власть Труда 73-405 ОП МГ 4-64</t>
  </si>
  <si>
    <t>736 х 6,0</t>
  </si>
  <si>
    <t>Автодорога по ул. Вокзальной 73-405 ОП МГ 4-65</t>
  </si>
  <si>
    <t>1 698,7 х 7,6</t>
  </si>
  <si>
    <t>Автодорога по пер. Горный 73-405 ОП МГ 4-67</t>
  </si>
  <si>
    <t>127 х 6,5</t>
  </si>
  <si>
    <t>Автодорога по пер. Гагарина 73-405 ОП МГ 4-66</t>
  </si>
  <si>
    <t>240 х 2,8</t>
  </si>
  <si>
    <t>Автодорога по ул. Дзержинского 73-405 ОП МГ 4-69</t>
  </si>
  <si>
    <t>2093,4 х 5,8</t>
  </si>
  <si>
    <t>Автодорога по ул. Донской 73-405 ОП МГ 4-70</t>
  </si>
  <si>
    <t>425,9 х 5,4</t>
  </si>
  <si>
    <t>Автодорога по ул. Жигулевской 73-405 ОП МГ 4-78</t>
  </si>
  <si>
    <t>248 х 3,2</t>
  </si>
  <si>
    <t>Автодорога по ул. Земина 73-405 ОП МГ 4-79</t>
  </si>
  <si>
    <t>860 х 5</t>
  </si>
  <si>
    <t>Автодорога по ул. Расковой 73-405 ОП МГ 4-107</t>
  </si>
  <si>
    <t>291 х 3,6</t>
  </si>
  <si>
    <t>Автодорога по ул. Севастопольской 73-405 ОП МГ 4-110</t>
  </si>
  <si>
    <t>506 х 3,4</t>
  </si>
  <si>
    <t>Автодорога по ул. Разина 73-405 ОП МГ 4-104</t>
  </si>
  <si>
    <t>457 х 7,0</t>
  </si>
  <si>
    <t>Постановление Администрации города от 13.03.2012 № 887</t>
  </si>
  <si>
    <t>Автодорога по ул. Садовой 73-405 ОП МГ 4-108</t>
  </si>
  <si>
    <t>307 х 5,7</t>
  </si>
  <si>
    <t>Постановление Администрации города от 13.03.2012 № 887. Постановление Администрации города от 26.07.2019 № 1961</t>
  </si>
  <si>
    <t>Автодорога по ул. Самарской 73-405 ОП МГ 4-106</t>
  </si>
  <si>
    <t>1 754 х 6,1</t>
  </si>
  <si>
    <t>Автодорога по ул. Серебрякова 73-405 ОП МГ 4-111</t>
  </si>
  <si>
    <t>1 050 х 6,0</t>
  </si>
  <si>
    <t>Автодорога по ул. Сибирской 73-405 ОП МГ 4-112</t>
  </si>
  <si>
    <t>258,6 х 3,9</t>
  </si>
  <si>
    <t>Автодорога по ул. Строителей 73-405 ОП МГ 4-113</t>
  </si>
  <si>
    <t>1 136 х 9,1</t>
  </si>
  <si>
    <t>Автодорога по ул. Тараканова 73-405 ОП МГ 4-110</t>
  </si>
  <si>
    <t>1 049,3 х 6,5</t>
  </si>
  <si>
    <t>Автодорога по ул. Тельмана 73-405 ОП МГ 4-111</t>
  </si>
  <si>
    <t>220 х 5,0</t>
  </si>
  <si>
    <t>Автодорога по пер. Типографскому 73-405 ОП МГ 4-116</t>
  </si>
  <si>
    <t>218,2 х 5,5</t>
  </si>
  <si>
    <t>Автомобильная дорога по ул. Суворова до ул. Ангарской 73-405 ОП МГ 5-160</t>
  </si>
  <si>
    <t>527 х 4</t>
  </si>
  <si>
    <t>V</t>
  </si>
  <si>
    <t>Автомобильная дорога по ул. Гоголя (заезды) д.79-85-93, 105-113, 123-145, 173</t>
  </si>
  <si>
    <t>527,30 х 5</t>
  </si>
  <si>
    <t>Постановление Администрации города от 13.03.2012 № 891</t>
  </si>
  <si>
    <t>Автомобильная дорога по ул. 50 лет Октября д. 215-269 73-405ОП МГ 5-255</t>
  </si>
  <si>
    <t>587 х 3</t>
  </si>
  <si>
    <t>Автомобильная дорога по пр. Димитрова д.17-19 (заезд)</t>
  </si>
  <si>
    <t>465 х 7</t>
  </si>
  <si>
    <t>Автомобильная дорога по пр. Димитрова д.4-10 (заезд "Болгарские дома")</t>
  </si>
  <si>
    <t>750 х 4,46</t>
  </si>
  <si>
    <t>Автомобильная дорога по ул. Западная до ул. Московской д. 67</t>
  </si>
  <si>
    <t>712 х 6,20</t>
  </si>
  <si>
    <t>Автомобильная дорога ул. Западная д. 18-22-пр.Автостроителей д. 57 (заезды)</t>
  </si>
  <si>
    <t>750х4,46</t>
  </si>
  <si>
    <t>Участок автодороги от ул. Свирская до ул. 2 Пятилетки 73-405 ОП МГ 5-226</t>
  </si>
  <si>
    <t>695 х 4,50</t>
  </si>
  <si>
    <t>Автомобильная дорога от 4В до пересечения с ул. Парадизова 73-405 ОП МГ 5-159</t>
  </si>
  <si>
    <t>457 х 3</t>
  </si>
  <si>
    <t>Участок подъездной автомобильной дороги от ул. Шишкина до МБОУ СОШ №27 73-405 ОП МГ 4-73</t>
  </si>
  <si>
    <t>85 х 4,50</t>
  </si>
  <si>
    <t>Автодорога по ул. Тухачевского 73-405 ОП МГ 4-118</t>
  </si>
  <si>
    <t>2 234 х 5,9</t>
  </si>
  <si>
    <t>Автодорога по ул. Ульяновской 73-405 ОП МГ 2-41</t>
  </si>
  <si>
    <t>422 х 15,3</t>
  </si>
  <si>
    <t>Автодорога по ул. Федерации 73-405 ОП МГ 4-120</t>
  </si>
  <si>
    <t>307 х 6,3</t>
  </si>
  <si>
    <t>Автодорога по ул. Хмельницкого 73-405 ОП МГ 4-121</t>
  </si>
  <si>
    <t>2 187,9 х 5,0</t>
  </si>
  <si>
    <t>Автодорога по ул. Чайковского 73-405 ОП МГ 4-122</t>
  </si>
  <si>
    <t>272,8 х 7,7</t>
  </si>
  <si>
    <t>Автодорога по ул. Чкалова 73-405 ОП МГ 4-124</t>
  </si>
  <si>
    <t>1 316,2 х 6,3</t>
  </si>
  <si>
    <t>Автодорога по ул. Черноморской 73-405 ОП МГ 4-123</t>
  </si>
  <si>
    <t>300 х 3,0</t>
  </si>
  <si>
    <t>Автодорога по ул. Шмидта 73-405 ОП МГ 4-127</t>
  </si>
  <si>
    <t>540 х 5,5</t>
  </si>
  <si>
    <t>Автодорога по ул. Шевченко 73-405 ОП МГ 4-125</t>
  </si>
  <si>
    <t>500 х 4,4</t>
  </si>
  <si>
    <t>Автодорога по ул. Энгельса 73-405 ОП МГ 4-128</t>
  </si>
  <si>
    <t>464 х 9,6</t>
  </si>
  <si>
    <t>Автодорога по ул. Аблова 73-405 ОП МГ 5-133</t>
  </si>
  <si>
    <t>80,0 х 5,0</t>
  </si>
  <si>
    <t>Автодорога по ул. Андреева 73-405 ОП МГ 5-134</t>
  </si>
  <si>
    <t>1152 х 4,0</t>
  </si>
  <si>
    <t>Автодорога по ул. Березовой 73-405 ОП МГ 5-141</t>
  </si>
  <si>
    <t>372 х 3,8</t>
  </si>
  <si>
    <t>Автодорога по ул. Барышева 73-405 ОП МГ 5-138</t>
  </si>
  <si>
    <t>170 х 4,0</t>
  </si>
  <si>
    <t>Автодорога по ул. Базарной 73-405 ОП МГ 5-136</t>
  </si>
  <si>
    <t>486,5 х 3,7</t>
  </si>
  <si>
    <t>Автодорога по ул. Бакаевой 73-405 ОП МГ 5-137</t>
  </si>
  <si>
    <t>517 х 4,6</t>
  </si>
  <si>
    <t>Автодорога по ул. Больничной 73-405 ОП МГ 5-142</t>
  </si>
  <si>
    <t>291 х 5,8</t>
  </si>
  <si>
    <t>Автодорога по ул. Баумана 73-405 ОП МГ 5-139</t>
  </si>
  <si>
    <t>374 х 3,5</t>
  </si>
  <si>
    <t>Автодорога по ул. Артема Веселого 73-405 ОП МГ 5-135</t>
  </si>
  <si>
    <t>193 х 4,7</t>
  </si>
  <si>
    <t>Автодорога по ул. Ватутина 73-405 ОП МГ 5-143</t>
  </si>
  <si>
    <t>298 х 3,0</t>
  </si>
  <si>
    <t>Автодорога по ул. Вокзальной 73-405 ОП МГ 5-144</t>
  </si>
  <si>
    <t>368,4 х 7,6</t>
  </si>
  <si>
    <t>Автодорога по ул. Волжской 73-405 ОП МГ 5-145</t>
  </si>
  <si>
    <t>510 х 4,0</t>
  </si>
  <si>
    <t>Автодорога по ул. Герцена 73-405 ОП МГ 5-149</t>
  </si>
  <si>
    <t>463 х 6,9</t>
  </si>
  <si>
    <t>Автодорога по пер. Горный 73-405 ОП МГ 5-151</t>
  </si>
  <si>
    <t>576,9 х 2,6</t>
  </si>
  <si>
    <t>Автодорога по ул. Громовой 73-405 ОП МГ 5-152</t>
  </si>
  <si>
    <t>Автодорога по пер. Гагарина 73-405 ОП МГ 5-146</t>
  </si>
  <si>
    <t>464,3 х 2,8</t>
  </si>
  <si>
    <t>Автодорога по ул. Горной 73-405 ОП МГ 5-150</t>
  </si>
  <si>
    <t>1299,1 х 3,3</t>
  </si>
  <si>
    <t>Автодорога по ул. Гастелло 73-405 ОП МГ 5-148</t>
  </si>
  <si>
    <t>389 х 2,8</t>
  </si>
  <si>
    <t>Автодорога по ул. Гайдара 73-405 ОП МГ 5-147</t>
  </si>
  <si>
    <t>191 х 4,7</t>
  </si>
  <si>
    <t>Автодорога по ул. Дорожной 73-405 ОП МГ 5-162</t>
  </si>
  <si>
    <t>248 х 5,2</t>
  </si>
  <si>
    <t>Автодорога по ул. Дубинина 73-405 ОП МГ 5-163</t>
  </si>
  <si>
    <t>372 х 4</t>
  </si>
  <si>
    <t>Автодорога по ул. Дзержинского 73-405 ОП МГ 5-153</t>
  </si>
  <si>
    <t>207,6 х 5,8</t>
  </si>
  <si>
    <t>Автодорога по ул. Донской 73-405 ОП МГ 5-154</t>
  </si>
  <si>
    <t>521,0 х 7,2</t>
  </si>
  <si>
    <t>Автодорога по ул. Севастопольской 73-405 ОП МГ 5-227</t>
  </si>
  <si>
    <t>119,4 х 3,4</t>
  </si>
  <si>
    <t>Автодорога по ул. Сенной 73-405 ОП МГ 5-229</t>
  </si>
  <si>
    <t>1 089 х 5,7</t>
  </si>
  <si>
    <t>Автодорога по ул. Советской 73-405 ОП МГ 5-231</t>
  </si>
  <si>
    <t>1 559,6 х 2,9</t>
  </si>
  <si>
    <t>Автодорога по пер. Стахановский 73-405 ОП МГ 5-232</t>
  </si>
  <si>
    <t>102 х 3,9</t>
  </si>
  <si>
    <t>Автодорога по ул. Тимирязева 73-405 ОП МГ 5-234</t>
  </si>
  <si>
    <t>983,1 х 3,6</t>
  </si>
  <si>
    <t>Автодорога по ул. Титова 73-405 ОП МГ 5-235</t>
  </si>
  <si>
    <t>460,6 х 5,2</t>
  </si>
  <si>
    <t>Автодорога по ул. Тургенева 73-405 ОП МГ 5-238</t>
  </si>
  <si>
    <t>873 х 2,6</t>
  </si>
  <si>
    <t>Автодорога по пер. Тургенева 73-405 ОП МГ 5-237</t>
  </si>
  <si>
    <t>180 х 2,8</t>
  </si>
  <si>
    <t>Автодорога по ул. Толстого 73-405 ОП МГ 5-236</t>
  </si>
  <si>
    <t>461,8 х 5,6</t>
  </si>
  <si>
    <t>Автодорога по ул. Уральской 73-405 ОП МГ 5-240</t>
  </si>
  <si>
    <t>542 х 4,1</t>
  </si>
  <si>
    <t>Автодорога по ул. Ульяновской 73-405 ОП МГ 5-239</t>
  </si>
  <si>
    <t>769,0 х 4</t>
  </si>
  <si>
    <t>Автодорога по ул. Фабричной 73-405 ОП МГ 5-241</t>
  </si>
  <si>
    <t>175 х 5,7</t>
  </si>
  <si>
    <t>Автодорога по ул. Фестивальной 73-405 ОП МГ 5-242</t>
  </si>
  <si>
    <t>320 х 3,1</t>
  </si>
  <si>
    <t>Автодорога по ул. Фрунзе 73-405 ОП МГ 5-243</t>
  </si>
  <si>
    <t>535 х 4,5</t>
  </si>
  <si>
    <t>Автодорога по ул. Хмельницкого 73-405 ОП МГ 5-244</t>
  </si>
  <si>
    <t>400 х 5,0</t>
  </si>
  <si>
    <t>Автодорога по ул. Черепичной 73-405 ОП МГ 5-246</t>
  </si>
  <si>
    <t>170 х 3,0</t>
  </si>
  <si>
    <t>Автодорога по ул. Чернышевского 73-405 ОП МГ 5-247</t>
  </si>
  <si>
    <t>183,9 х 3,2</t>
  </si>
  <si>
    <t>Автодорога по ул. Чехова 73-405 ОП МГ 5-248</t>
  </si>
  <si>
    <t>206 х 3,0</t>
  </si>
  <si>
    <t>Автодорога по ул. Чайкиной 73-405 ОП МГ 5-245</t>
  </si>
  <si>
    <t>262 х 3,4</t>
  </si>
  <si>
    <t>Автодорога по ул. Шевченко 73-405 ОП МГ 5-250</t>
  </si>
  <si>
    <t>159 х 4,4</t>
  </si>
  <si>
    <t>Автодорога по ул. Школьной 73-405 ОП МГ 5-251</t>
  </si>
  <si>
    <t>350 х 3,7</t>
  </si>
  <si>
    <t>Автодорога по ул. Шевцовой 73-405 ОП МГ 5-249</t>
  </si>
  <si>
    <t>250 х 3,0</t>
  </si>
  <si>
    <t>Автодорога по ул. Щорса 73-405 ОП МГ 5-252</t>
  </si>
  <si>
    <t>540 х 3,5</t>
  </si>
  <si>
    <t>Автодорога по ул. Эшенбаха 73-405 ОП МГ 5-253</t>
  </si>
  <si>
    <t>1 047 х 3,6</t>
  </si>
  <si>
    <t>Автодорога по ул. Яшнева 73-405 ОП МГ 5-254</t>
  </si>
  <si>
    <t>379 х 3,7</t>
  </si>
  <si>
    <t>Автодорога по ул. Юбилейной 73-405 ОП МГ 2-43</t>
  </si>
  <si>
    <t>477 х 8,7</t>
  </si>
  <si>
    <t>Дорога  к спортивно-оздоровит. центру по пр. Ленина 17 "А" 73-405 ОП МГ 5-158</t>
  </si>
  <si>
    <t>340 х 3,80</t>
  </si>
  <si>
    <t>Автодорога по ул. Гвардейской 73-405 ОП МГ 1-2</t>
  </si>
  <si>
    <t>1126 х 13,5</t>
  </si>
  <si>
    <t>Автодорога по ул. Гоголя 73-405 ОП МГ 2-13 (включая транспортное кольцо)</t>
  </si>
  <si>
    <t>2314 х 12,5</t>
  </si>
  <si>
    <t>Автодорога по ул. Гончарова 73-405 ОП МГ 2-14</t>
  </si>
  <si>
    <t>420 х 11</t>
  </si>
  <si>
    <t>Автодорога-спуск с ул. Гончарова 73-405 ОП МГ 2-35</t>
  </si>
  <si>
    <t>463,0 х 10,5</t>
  </si>
  <si>
    <t>Постановление Администрации города от Постановление Администрации города от 06.10.2016 № 2003</t>
  </si>
  <si>
    <t>Автодорога  по пр. Димитрова 73-405 ОП МГ 2-16</t>
  </si>
  <si>
    <t>1954,0 х 12,2</t>
  </si>
  <si>
    <t>Автодорога по ул. Жуковского, включая съезды на ул.Промышленная и заезд к налоговой инспекции</t>
  </si>
  <si>
    <t>253 х 14,5</t>
  </si>
  <si>
    <t>Автодорога по ул. З Интернационала 73-405 ОП МГ 2-3</t>
  </si>
  <si>
    <t>1495 х 7,3</t>
  </si>
  <si>
    <t>Автодорога по ул. Западной 73-405 ОП МГ 2-18, кадастровый номер 73:23:000000:3279</t>
  </si>
  <si>
    <t>Постановление Администрации города от 20.08.2019 № 2143. Собственность, № 73:23:000000:3279-73/033/2019-1 от 02.09.2019. Оперативное управление, № 73:23:000000:3279-73/033/2019-2 от 16.09.2019</t>
  </si>
  <si>
    <t>Муниципальное казенное учреждение "Дирекция инвестиционных и инновационных проектов"</t>
  </si>
  <si>
    <t>Автодорога по ул. Королева 73-405 ОП МГ 2-20</t>
  </si>
  <si>
    <t>636 х 10,6</t>
  </si>
  <si>
    <t>Автодорога по ул. Куйбышева 73-405 ОП МГ 2-21</t>
  </si>
  <si>
    <t>8005,0 х 12,4</t>
  </si>
  <si>
    <t>Автодорога по пр. Ленина 73-405 МГ МГ 2-23</t>
  </si>
  <si>
    <t>2760,0 х 14,4</t>
  </si>
  <si>
    <t>Автодорога по ул. Менделеева 73-405 ОП МГ 2-24</t>
  </si>
  <si>
    <t xml:space="preserve">1) Основная дорога  408,0×9,9
2) Заезды -  186,8
</t>
  </si>
  <si>
    <t xml:space="preserve">1)4040
2) 186,8
</t>
  </si>
  <si>
    <t>Автодорога-спуск с ул. Менделеева 73-405 ОП МГ 2-36</t>
  </si>
  <si>
    <t>690,0 х 12,4</t>
  </si>
  <si>
    <t>Автодорога по ул. Горького 73-405 ОП МГ 3-46</t>
  </si>
  <si>
    <t>817 х 7</t>
  </si>
  <si>
    <t>Автодорога по ул. 50 лет Октября 73-405 ОП МГ 2-2</t>
  </si>
  <si>
    <t>1750 х 10,5</t>
  </si>
  <si>
    <t>Территория Площади Советов 73-405 МГ МГ 2-29</t>
  </si>
  <si>
    <t>595 х 25,5</t>
  </si>
  <si>
    <t>Автодорога по ул.Парадизова (от ул.Трудовой до Кирпичного завода) 73-405ОП МГ 2-28</t>
  </si>
  <si>
    <t>1488 х 7,4</t>
  </si>
  <si>
    <t>Автодорога по ул. Прониной 73-405 ОП МГ 1-1</t>
  </si>
  <si>
    <t>579 х 23,8</t>
  </si>
  <si>
    <t>Автодорога по ул. Свирской 73-405 ОП МГ 2-34</t>
  </si>
  <si>
    <t>2714 х 11,0</t>
  </si>
  <si>
    <t>Автодорога по ул.Трудовой 73-405 ОП МГ 2-40</t>
  </si>
  <si>
    <t>778 х 8,8</t>
  </si>
  <si>
    <t>Автодорога по ул.Юнг Северного флота 73-405 ОП МГ 2-44 (включая транспортное кольцо, съезды и парковочные кольца)</t>
  </si>
  <si>
    <t>1023 х 18,5</t>
  </si>
  <si>
    <t>Автодорога по пр. Автостроителей 73-405 ОП МГ 2-4</t>
  </si>
  <si>
    <t>4064 х 12,6</t>
  </si>
  <si>
    <t>Автодорога по ул. 3 Интернационала(от ул.Гагарина до ж/д линии) 73-405 ОП МГ 4-132</t>
  </si>
  <si>
    <t>1 695,1 х 7,6</t>
  </si>
  <si>
    <t>Автодорога по ул. Калинина 73-405 ОП МГ 4-80</t>
  </si>
  <si>
    <t>432,5 х 4,8</t>
  </si>
  <si>
    <t>Автодорога по ул. Калугина 73-405 ОП МГ 4-81</t>
  </si>
  <si>
    <t>803,3 х 6,1</t>
  </si>
  <si>
    <t>Автодорога по ул. Камской 73-405 ОП МГ 4-82</t>
  </si>
  <si>
    <t>716,9 х 6,83</t>
  </si>
  <si>
    <t>Автодорога по ул. Комсомольской 73-405 ОП МГ 4-83</t>
  </si>
  <si>
    <t>1 942,7 х 7,2</t>
  </si>
  <si>
    <t>Автодорога по пер. Куйбышева 73-405 ОП МГ 4-85</t>
  </si>
  <si>
    <t>416 х 3,2</t>
  </si>
  <si>
    <t>Автодорога по ул. Кулькова 73-405 ОП МГ 4-86</t>
  </si>
  <si>
    <t>2 307 х 6,2</t>
  </si>
  <si>
    <t>Автодорога по ул. Краснознаменной 73-405 ОП МГ 4-84</t>
  </si>
  <si>
    <t>361 х 2,3</t>
  </si>
  <si>
    <t>Автодорога по ул. Лебедевой 73-405 ОП МГ 4-87</t>
  </si>
  <si>
    <t>200 х 1,8</t>
  </si>
  <si>
    <t>Автодорога по ул. 1-ой Линии 73-405 ОП МГ 4-129</t>
  </si>
  <si>
    <t>376 х 4,4</t>
  </si>
  <si>
    <t>Автодорога по ул. 9-ой Линии 73-405 ОП МГ 4-131</t>
  </si>
  <si>
    <t>1188 х 5,9</t>
  </si>
  <si>
    <t>Автодорога по ул. 8-ой Линии 73-405 ОП МГ 4-130</t>
  </si>
  <si>
    <t>247 х 4,4</t>
  </si>
  <si>
    <t>Автодорога по ул. Луговой 73-405 ОП МГ 4-89</t>
  </si>
  <si>
    <t>837 х 6,0</t>
  </si>
  <si>
    <t>Автодорога по ул. Патриса Лумумбы 73-405 ОП МГ 4-101</t>
  </si>
  <si>
    <t>663 х 11,9</t>
  </si>
  <si>
    <t>Автодорога по ул. Толстого 73-405 ОП МГ 4-88</t>
  </si>
  <si>
    <t>915 х 5,6</t>
  </si>
  <si>
    <t>Автодорога по ул. Горького 73-405 ОП МГ 4-68</t>
  </si>
  <si>
    <t>605,0 х 6,2</t>
  </si>
  <si>
    <t>Автодорога по ул. Майора Кузнецова 73-405 ОП МГ 4-90</t>
  </si>
  <si>
    <t>448 х 6,4</t>
  </si>
  <si>
    <t>Автодорога по ул. Маркса 73-405 ОП МГ 4-91</t>
  </si>
  <si>
    <t>707,8 х 5,3</t>
  </si>
  <si>
    <t>Автодорога по ул. Московской 73-405 ОП МГ 3-51</t>
  </si>
  <si>
    <t>1310 х 9,0</t>
  </si>
  <si>
    <t>Автодорога по ул. Молодежная 73-405 ОП МГ 4-92</t>
  </si>
  <si>
    <t>177 х 4</t>
  </si>
  <si>
    <t>Автодорога по ул. Морозова 73-405 ОП МГ 4-93</t>
  </si>
  <si>
    <t>168 х 6,0</t>
  </si>
  <si>
    <t>Автодорога по ул. Народной 73-405 ОП МГ 4-94</t>
  </si>
  <si>
    <t>551 х 7,8</t>
  </si>
  <si>
    <t>Автодорога по ул. Неверова 73-405 ОП МГ 4-95</t>
  </si>
  <si>
    <t>586 х 6,5</t>
  </si>
  <si>
    <t>Автодорога по ул. Невской 73-405 ОП МГ 4-96</t>
  </si>
  <si>
    <t>521,4 х 3,3</t>
  </si>
  <si>
    <t>Автодорога по ул. Некрасова 73-405 ОП МГ 4-97</t>
  </si>
  <si>
    <t>373 х 3,8</t>
  </si>
  <si>
    <t>Автодорога по ул. Осипенко 73-405 ОП МГ 4-98</t>
  </si>
  <si>
    <t>1100,5 х 9,0</t>
  </si>
  <si>
    <t>Автодорога по ул. Партизанской 73-405 ОП МГ 4-100</t>
  </si>
  <si>
    <t>251 х 5,5</t>
  </si>
  <si>
    <t>Автодорога по ул. Парковой 73-405 ОП МГ 4-99</t>
  </si>
  <si>
    <t>317,1 х 4,1</t>
  </si>
  <si>
    <t>Автодорога по ул. Полевой 73-405 ОП МГ 4-102</t>
  </si>
  <si>
    <t>849 х 3,5</t>
  </si>
  <si>
    <t>Автодорога по ул. Пугачева 73-405 ОП МГ 4-104</t>
  </si>
  <si>
    <t>762,1 х 5,2</t>
  </si>
  <si>
    <t>Автодорога по ул. Потаповой 73-405 ОП МГ 2-103</t>
  </si>
  <si>
    <t>853,0 х 5,5</t>
  </si>
  <si>
    <t>Автодорога по ул. Пушкина 73-405 ОП МГ 4-105</t>
  </si>
  <si>
    <t>2 080,7 х 6,0</t>
  </si>
  <si>
    <t>Автодорога по ул. Рабочей 73-405 ОП МГ 4-106</t>
  </si>
  <si>
    <t>1 008,8 х 6</t>
  </si>
  <si>
    <t>Автодорога по ул. Западной 73-405 ОП МГ 1-10</t>
  </si>
  <si>
    <t>502 х 7,92</t>
  </si>
  <si>
    <t>Автодорога по ул. Зеленой 73-405 ОП МГ 5-165</t>
  </si>
  <si>
    <t>439 х 2,9</t>
  </si>
  <si>
    <t>Автодорога по ул. Земина 73-405 ОП МГ 5-166</t>
  </si>
  <si>
    <t>1 780 х 5,0</t>
  </si>
  <si>
    <t>Автодорога по ул. Кавказской 73-405 ОП МГ 5-167</t>
  </si>
  <si>
    <t>540,6 х 3,5</t>
  </si>
  <si>
    <t>Автодорога по ул. Калинина 73-405 ОП МГ 5-168</t>
  </si>
  <si>
    <t>631,6 х 4,8</t>
  </si>
  <si>
    <t>Автодорога по ул. Кольцевой 73-405 ОП МГ 5-172</t>
  </si>
  <si>
    <t>566,7 х 3,0</t>
  </si>
  <si>
    <t>Автодорога по ул. Козлова 73-405 ОП МГ 5-171</t>
  </si>
  <si>
    <t>980 х 5,1</t>
  </si>
  <si>
    <t>Автодорога по ул. Космодемьянской 73-405 ОП МГ 5-176</t>
  </si>
  <si>
    <t>843,7 х 3,2</t>
  </si>
  <si>
    <t>Автодорога по ул. Конной 73-405 ОП МГ 5-175</t>
  </si>
  <si>
    <t>262 х 5,7</t>
  </si>
  <si>
    <t>Автодорога по ул. Крестьянской 73-405 ОП МГ 5-181</t>
  </si>
  <si>
    <t>536 х 6,5</t>
  </si>
  <si>
    <t>Автодорога по пер. Кирпичный 73-405 ОП МГ 5-170</t>
  </si>
  <si>
    <t>144 х 4,2</t>
  </si>
  <si>
    <t>Автодорога по ул. Крупской 73-405 ОП МГ 5-182</t>
  </si>
  <si>
    <t>471 х 4,2</t>
  </si>
  <si>
    <t>Автодорога по ул. Коммунальной 73-405 ОП МГ 5-173</t>
  </si>
  <si>
    <t>502 х 5,4</t>
  </si>
  <si>
    <t>Автодорога по ул. Кошевого 73-405 ОП МГ 5-178</t>
  </si>
  <si>
    <t>154 х 3,3</t>
  </si>
  <si>
    <t>Автодорога по ул. Крымской 73-405 ОП МГ 5-183</t>
  </si>
  <si>
    <t>1 143 х 5,6</t>
  </si>
  <si>
    <t>Автодорога по ул. Краснознаменной 73-405 ОП МГ 5-179</t>
  </si>
  <si>
    <t>361 х 3,6</t>
  </si>
  <si>
    <t>Автодорога по пер. Кирова 73-405 ОП МГ 5-169</t>
  </si>
  <si>
    <t>183 х 3,2</t>
  </si>
  <si>
    <t>Автодорога по ул. Комсомольской 73-405 ОП МГ 5-174</t>
  </si>
  <si>
    <t>400 х 3,5</t>
  </si>
  <si>
    <t>Автодорога по ул. Котовского 73-405 ОП МГ 5-177</t>
  </si>
  <si>
    <t>266 х 4,5</t>
  </si>
  <si>
    <t>Автодорога по ул. Кутузова 73-405 ОП МГ 5-184</t>
  </si>
  <si>
    <t>350 х 4,0</t>
  </si>
  <si>
    <t>Автодорога по ул. Краснофлотской 73-405 ОП МГ 5-180</t>
  </si>
  <si>
    <t>112 х 4,5</t>
  </si>
  <si>
    <t>Автодорога по пос. Лесхоза 73-405 ОП МГ 5-191</t>
  </si>
  <si>
    <t>220 х 4,1</t>
  </si>
  <si>
    <t>Автодорога по ул. Лазо 73-405 ОП МГ 5-185</t>
  </si>
  <si>
    <t>906 х 3,2</t>
  </si>
  <si>
    <t>Автодорога по ул. Лебедевой 73-405 ОП МГ 5-186</t>
  </si>
  <si>
    <t>222 х 1,8</t>
  </si>
  <si>
    <t>Автодорога по ул. Льнянщиков 73-405 ОП МГ 5-193</t>
  </si>
  <si>
    <t>1 014, 1 х 3,6</t>
  </si>
  <si>
    <t>Автодорога по ул. Ленинградской 73-405 ОП МГ 5-187</t>
  </si>
  <si>
    <t>746 х 5,4</t>
  </si>
  <si>
    <t>Автодорога по ул. Лесной Горке 73-405 ОП МГ 5-190</t>
  </si>
  <si>
    <t>651 х 3,8</t>
  </si>
  <si>
    <t>Автодорога по ул. Лесной  73-405 ОП МГ 5-189</t>
  </si>
  <si>
    <t>433 х 3,5</t>
  </si>
  <si>
    <t>Автодорога по ул. Ленинская  73-405 ОП МГ 5-188</t>
  </si>
  <si>
    <t>532 х 3,2</t>
  </si>
  <si>
    <t>Автодорога по ул. 6-ая Линия  73-405 ОП МГ 5-256</t>
  </si>
  <si>
    <t>560 х 6,3</t>
  </si>
  <si>
    <t>Автодорога по ул. 7-я Линия  73-405 ОП МГ 5-257</t>
  </si>
  <si>
    <t>453,3 х 3,8</t>
  </si>
  <si>
    <t>Автодорога по ул. 8-я Линия  73-405 ОП МГ 5-258</t>
  </si>
  <si>
    <t>113,6 х 4,4</t>
  </si>
  <si>
    <t>Автодорога по ул.Масленникова  73-405 ОП МГ 5-195</t>
  </si>
  <si>
    <t>1 094,3 х 5,3</t>
  </si>
  <si>
    <t>Автодорога по ул.Матросова  73-405 ОП МГ 5-197</t>
  </si>
  <si>
    <t>200 х 4,0</t>
  </si>
  <si>
    <t>Автодорога по ул.Марфина  73-405 ОП МГ 5-194</t>
  </si>
  <si>
    <t>507 х 3,3</t>
  </si>
  <si>
    <t>Автодорога по ул.Металлистов  73-405 ОП МГ 5-199</t>
  </si>
  <si>
    <t>794,5 х 3,7</t>
  </si>
  <si>
    <t>Автодорога по ул.Мичурина  73-405 ОП МГ 5-200</t>
  </si>
  <si>
    <t>125 х 4,0</t>
  </si>
  <si>
    <t>Автодорога по ул.Миюсовой  73-405 ОП МГ 5-201</t>
  </si>
  <si>
    <t>420 х 4,0</t>
  </si>
  <si>
    <t>Автодорога по ул.Мукомольной  73-405 ОП МГ 5-203</t>
  </si>
  <si>
    <t>571,4 х 4,2</t>
  </si>
  <si>
    <t>Автодорога по ул.Мостовой  73-405 ОП МГ 5-202</t>
  </si>
  <si>
    <t>491 х 3,7</t>
  </si>
  <si>
    <t>Автодорога по ул.Мусоровой  73-405 ОП МГ 5-204</t>
  </si>
  <si>
    <t>739,2 х 3,1</t>
  </si>
  <si>
    <t>Автодорога по ул.Матвеева  73-405 ОП МГ 5-196</t>
  </si>
  <si>
    <t>271 х 3,7</t>
  </si>
  <si>
    <t>Автодорога по ул.Маяковского  73-405 ОП МГ 5-198</t>
  </si>
  <si>
    <t>496,5 х 2,8</t>
  </si>
  <si>
    <t>Автодорога по ул.Наумовой  73-405 ОП МГ 5-206</t>
  </si>
  <si>
    <t>540,5 х 3,7</t>
  </si>
  <si>
    <t>Автодорога по ул.Народной  73-405 ОП МГ 5-205</t>
  </si>
  <si>
    <t>Автодорога по ул.Озерной  73-405 ОП МГ 5-207</t>
  </si>
  <si>
    <t>410 х 3,4</t>
  </si>
  <si>
    <t>Автодорога по ул.Парковой  73-405 ОП МГ 5-209</t>
  </si>
  <si>
    <t>926,8 х 4,1</t>
  </si>
  <si>
    <t>Автодорога по ул.Первомайской  73-405 ОП МГ 5-210</t>
  </si>
  <si>
    <t>587 х 6,3</t>
  </si>
  <si>
    <t>Автодорога по ул.Печерской  73-405 ОП МГ 5-212</t>
  </si>
  <si>
    <t>441 х 2,9</t>
  </si>
  <si>
    <t>Автодорога по ул.Пирогова  73-405 ОП МГ 5-213</t>
  </si>
  <si>
    <t>1 033 х 3,5</t>
  </si>
  <si>
    <t>Автодорога по ул.Питомной  73-405 ОП МГ 5-214</t>
  </si>
  <si>
    <t>266 х 6,4</t>
  </si>
  <si>
    <t>Автодорога по ул.Пригородной  73-405 ОП МГ 5-218</t>
  </si>
  <si>
    <t>144 х 6,9</t>
  </si>
  <si>
    <t>Автодорога по ул.Пролетарской  73-405 ОП МГ 5-219</t>
  </si>
  <si>
    <t>482,7 х 2,9</t>
  </si>
  <si>
    <t>Автодорога по ул.Профсоюзной  73-405 ОП МГ 5-220</t>
  </si>
  <si>
    <t>541 х 4,6</t>
  </si>
  <si>
    <t>Автодорога по ул.Попова  73-405 ОП МГ 5-215</t>
  </si>
  <si>
    <t>694 х 3,6</t>
  </si>
  <si>
    <t>Автодорога по ул.Почтовой  73-405 ОП МГ 5-217</t>
  </si>
  <si>
    <t>317 х 2,8</t>
  </si>
  <si>
    <t>Автодорога по ул.Поташной  73-405 ОП МГ 5-216</t>
  </si>
  <si>
    <t>727 х 5</t>
  </si>
  <si>
    <t>Автодорога по ул.Пестеля  73-405 ОП МГ 5-211</t>
  </si>
  <si>
    <t>280 х 3,6</t>
  </si>
  <si>
    <t>Автодорога по ул.Репина  73-405 ОП МГ 5-221</t>
  </si>
  <si>
    <t>111 х 3,0</t>
  </si>
  <si>
    <t>Автодорога по ул.Рылеева  73-405 ОП МГ 5-222</t>
  </si>
  <si>
    <t>360 х 4,0</t>
  </si>
  <si>
    <t>Автодорога по ул.Садовой  73-405 ОП МГ 5-223</t>
  </si>
  <si>
    <t>316,9 х 5,7</t>
  </si>
  <si>
    <t>Автодорога по ул.Самарской  73-405 ОП МГ 5-224</t>
  </si>
  <si>
    <t>147 х 6,1</t>
  </si>
  <si>
    <t>Автодорога по ул.Северной  73-405 ОП МГ 5-228</t>
  </si>
  <si>
    <t>320 х 4,0</t>
  </si>
  <si>
    <t>Автодорога по ул.Свердлова 73-405 ОП МГ 5-225</t>
  </si>
  <si>
    <t>537,8 х 2,8</t>
  </si>
  <si>
    <t>Автодорога по ул.Суворова  73-405 ОП МГ 5-233</t>
  </si>
  <si>
    <t>310 х 3,8</t>
  </si>
  <si>
    <t>Автодорога по ул.Смирнова  73-405 ОП МГ 5-230</t>
  </si>
  <si>
    <t>130 х 3,8</t>
  </si>
  <si>
    <t>Тротуар в сквере возле Железнодорожного вокзала по ул.50 лет Октября</t>
  </si>
  <si>
    <t>Постановление Администрации города от 04.10.2012 № 3468</t>
  </si>
  <si>
    <t>Тротуар на "Алее Ветеранов" по ул.III Интернационала</t>
  </si>
  <si>
    <t>Подъездная асфальтированная дорога от проходной Муниципального унитарного предприятия "Гортепло" по ул.Чайкиной, 12 до пересечения с ул.Октябрьской 73-405 ОП МГ 4-72</t>
  </si>
  <si>
    <t>202 х 8,4</t>
  </si>
  <si>
    <t>Дорога пер.Гвардейский  73-405 ОП МГ 2-12</t>
  </si>
  <si>
    <t>422 х 14</t>
  </si>
  <si>
    <t>5910</t>
  </si>
  <si>
    <t>Речное шоссе</t>
  </si>
  <si>
    <t>380 х 7,5</t>
  </si>
  <si>
    <t>29100</t>
  </si>
  <si>
    <t>Постановление Администрации города от 21.11.2012 № 4038. Постановление Администрации города от 31.07.2019 № 1996</t>
  </si>
  <si>
    <t>Дорога в садовом обществе в районе Кирпичного завода</t>
  </si>
  <si>
    <t>9000 х 3,5</t>
  </si>
  <si>
    <t>Постановление Администрации города от 21.11.2012 № 4038</t>
  </si>
  <si>
    <t>Дорога в садовом обществе "Черёмуха 1, 2" (в районе Инкубатора)</t>
  </si>
  <si>
    <t>455 х 3,75</t>
  </si>
  <si>
    <t>Дорога в садовом обществе "Вишня"</t>
  </si>
  <si>
    <t>450 х 6,5</t>
  </si>
  <si>
    <t>Дорога в садовом обществе Льнокомбинат 1, 2" (в районе пер.Енисейский)</t>
  </si>
  <si>
    <t>1620 х 3,5</t>
  </si>
  <si>
    <t>Дорога по Мулловскому шоссе от поворота на АЗС до ГСК "Сигнал" 73-405 ОП МГ 4-75</t>
  </si>
  <si>
    <t>700 х 9</t>
  </si>
  <si>
    <t>Дорога от ул.Шишкина до ул.Луговой 73-405 ОП МГ 4-74</t>
  </si>
  <si>
    <t>215 х 8</t>
  </si>
  <si>
    <t>Дорога от дороги на п.Дачный к городскому кладбищу 73-405 ОП МГ 4-71</t>
  </si>
  <si>
    <t>552 х 4</t>
  </si>
  <si>
    <t>2210</t>
  </si>
  <si>
    <t>Дорога по ул.Парковая от ул.Потаповой до морга 73-405 ОП МГ 4-77</t>
  </si>
  <si>
    <t>150 х 6</t>
  </si>
  <si>
    <t>Участок дороги от дома по ул.Чапаева 1 до дома по ул.Мелекесской 34 73-405 ОП МГ 4-119</t>
  </si>
  <si>
    <t>137 х 6</t>
  </si>
  <si>
    <t>820</t>
  </si>
  <si>
    <t>Дорога по переулку Луговой 73-405 ОП МГ 5-192</t>
  </si>
  <si>
    <t>678 х 3</t>
  </si>
  <si>
    <t>2030</t>
  </si>
  <si>
    <t>Дорога ул.Осипенко</t>
  </si>
  <si>
    <t>759 х 4</t>
  </si>
  <si>
    <t>3040</t>
  </si>
  <si>
    <t>Дорога ул.Безымянная 73-405 ОП МГ 5-140</t>
  </si>
  <si>
    <t>1559 х 3</t>
  </si>
  <si>
    <t>4680</t>
  </si>
  <si>
    <t>Дорога "Тропа здоровья" (от ул.Менделеева до озера "Лесное")</t>
  </si>
  <si>
    <t>725 х 2,5</t>
  </si>
  <si>
    <t>1810</t>
  </si>
  <si>
    <t>Дорога к спасательной станции МЧС</t>
  </si>
  <si>
    <t>290 х 3,5</t>
  </si>
  <si>
    <t>1020</t>
  </si>
  <si>
    <t>Тротуар по ул.Трудовая</t>
  </si>
  <si>
    <t>98х 1,5</t>
  </si>
  <si>
    <t>148</t>
  </si>
  <si>
    <t>Постановление Администрации города от 13.03.2017 № 383</t>
  </si>
  <si>
    <t>Тротуар ул.Энгельса</t>
  </si>
  <si>
    <t>98х 2</t>
  </si>
  <si>
    <t>480</t>
  </si>
  <si>
    <t>Тротуар ул.Чапаева</t>
  </si>
  <si>
    <t>550х 2</t>
  </si>
  <si>
    <t>1100</t>
  </si>
  <si>
    <t>Дорога к новому городскому кладбищу (от ул.Шишкина, 49)</t>
  </si>
  <si>
    <t>877х 6</t>
  </si>
  <si>
    <t>5322</t>
  </si>
  <si>
    <t>Тротуар пр.Автостроителей</t>
  </si>
  <si>
    <t>3924 х 3,17</t>
  </si>
  <si>
    <t>Тротуар ул.Алтайская</t>
  </si>
  <si>
    <t>1212 х 1,5</t>
  </si>
  <si>
    <t>Тротуар ул.Братская</t>
  </si>
  <si>
    <t>700 х 2</t>
  </si>
  <si>
    <t>Тротуар ул.Восточная</t>
  </si>
  <si>
    <t>771 х 1,5</t>
  </si>
  <si>
    <t>Тротуар Верхний Пруд (со стороны путепровода)</t>
  </si>
  <si>
    <t>450 х 1,5</t>
  </si>
  <si>
    <t>Тротуар ул.Гагарина</t>
  </si>
  <si>
    <t>3800 х 3,5</t>
  </si>
  <si>
    <t>Тротуар ул.Гончарова</t>
  </si>
  <si>
    <t>842 х 2,5</t>
  </si>
  <si>
    <t>Тротуар ул.Гвардейская</t>
  </si>
  <si>
    <t>2166,6 х 1,5</t>
  </si>
  <si>
    <t>Тротуар ул.Гоголя</t>
  </si>
  <si>
    <t>2936 х 2,5</t>
  </si>
  <si>
    <t>Тротуар пр.Димитрова</t>
  </si>
  <si>
    <t>3920 х 2</t>
  </si>
  <si>
    <t>Тротуар ул.Дрогобычская</t>
  </si>
  <si>
    <t>1796,2 х 1,6</t>
  </si>
  <si>
    <t>Тротуар пер.Енисейский</t>
  </si>
  <si>
    <t>378 х 2</t>
  </si>
  <si>
    <t>Тротуар ул.Западная</t>
  </si>
  <si>
    <t>2912 х 2</t>
  </si>
  <si>
    <t>Тротуар ул.Западная,17 до ул.Победы</t>
  </si>
  <si>
    <t>1100 х 2</t>
  </si>
  <si>
    <t>Тротуар ул.III Интернационала</t>
  </si>
  <si>
    <t>933,3 х 1,5</t>
  </si>
  <si>
    <t>Тротуар ул.Королева</t>
  </si>
  <si>
    <t>1294 х 3</t>
  </si>
  <si>
    <t>Тротуар ул.Курчатова</t>
  </si>
  <si>
    <t>3268 х 1,5</t>
  </si>
  <si>
    <t>Тротуар ул.Куйбышева</t>
  </si>
  <si>
    <t>11112 х 2</t>
  </si>
  <si>
    <t>Тротуар пр.Ленина</t>
  </si>
  <si>
    <t>5116 х 2,2</t>
  </si>
  <si>
    <t>Тротуар ул.9-я Линия</t>
  </si>
  <si>
    <t>848 х 1,5</t>
  </si>
  <si>
    <t>Тротуар ул.Менделеева</t>
  </si>
  <si>
    <t>860 х 1,5</t>
  </si>
  <si>
    <t>Тротуар ул.Октябрьская</t>
  </si>
  <si>
    <t>2932 х 1,5</t>
  </si>
  <si>
    <t>Тротуар ул.Осипенко</t>
  </si>
  <si>
    <t>791,2 х 2,4</t>
  </si>
  <si>
    <t>Тротуар ул.50 лет Октября</t>
  </si>
  <si>
    <t>1640 х 2</t>
  </si>
  <si>
    <t>3280</t>
  </si>
  <si>
    <t>Постановление Администрации города от 21.11.2012 № 4038. Постановление Администрации города от 22.05.2018 № 893</t>
  </si>
  <si>
    <t>Тротуар Площадь Советов</t>
  </si>
  <si>
    <t>872 х 2</t>
  </si>
  <si>
    <t>Тротуар ул.Прониной</t>
  </si>
  <si>
    <t>1150 х 2</t>
  </si>
  <si>
    <t>Тротуар ул.Победы</t>
  </si>
  <si>
    <t>900 х 1,6</t>
  </si>
  <si>
    <t>Тротуар ул.Свирская</t>
  </si>
  <si>
    <t>2618 х 2</t>
  </si>
  <si>
    <t>Тротуар пер.Речной</t>
  </si>
  <si>
    <t>930 х 2</t>
  </si>
  <si>
    <t>Тротуар ул.Потаповой</t>
  </si>
  <si>
    <t>1750 х 2,5</t>
  </si>
  <si>
    <t>Тротуар ул.Терешковой</t>
  </si>
  <si>
    <t>408 х 2</t>
  </si>
  <si>
    <t>Тротуар ул.Мориса Тореза</t>
  </si>
  <si>
    <t>1060 х 1,5</t>
  </si>
  <si>
    <t>Тротуар ул.Черемшанская</t>
  </si>
  <si>
    <t>950 х 2</t>
  </si>
  <si>
    <t>Тротуар ул.Циолковского</t>
  </si>
  <si>
    <t>662 х 1</t>
  </si>
  <si>
    <t>Тротуар ул.Юнг Северного Флота</t>
  </si>
  <si>
    <t>1024 х 2,3</t>
  </si>
  <si>
    <t>Заезд пр.Автостроителей, 6</t>
  </si>
  <si>
    <t>Заезд пр.Автостроителей, 21</t>
  </si>
  <si>
    <t>Заезд пр.Автостроителей, 38</t>
  </si>
  <si>
    <t>Заезд пр.Автостроителей, 50</t>
  </si>
  <si>
    <t>Заезд пр.Автостроителей, 27</t>
  </si>
  <si>
    <t>Заезд пр.Автостроителей, 56</t>
  </si>
  <si>
    <t>Заезд пр.Автостроителей, 37</t>
  </si>
  <si>
    <t>Заезд пр.Автостроителей, 60</t>
  </si>
  <si>
    <t>Заезд пр.Автостроителей, 72</t>
  </si>
  <si>
    <t>Заезд пр.Автостроителей, 45</t>
  </si>
  <si>
    <t>Заезд пр.Автостроителей, 76</t>
  </si>
  <si>
    <t>Заезд ул.Западная, 12</t>
  </si>
  <si>
    <t>Заезд ул.Западная, 1</t>
  </si>
  <si>
    <t>Заезд ул.Западная, 26</t>
  </si>
  <si>
    <t>Заезд ул.Западная, 30</t>
  </si>
  <si>
    <t>Заезд ул.Западная, 36</t>
  </si>
  <si>
    <t>Заезд пр.Димитрова, 1</t>
  </si>
  <si>
    <t>Заезд пр.Димитрова, 7</t>
  </si>
  <si>
    <t>Заезд пр.Димитрова, 9</t>
  </si>
  <si>
    <t>Заезд пр.Димитрова, 11</t>
  </si>
  <si>
    <t>Заезд пр.Димитрова, 15</t>
  </si>
  <si>
    <t>Заезд пр.Димитрова, 17</t>
  </si>
  <si>
    <t>Заезд пр.Димитрова, 25</t>
  </si>
  <si>
    <t>Заезд пр.Димитрова, 27</t>
  </si>
  <si>
    <t>Заезд пр.Димитрова, 33</t>
  </si>
  <si>
    <t>Заезд пр.Димитрова, 37</t>
  </si>
  <si>
    <t>Заезд пр.Димитрова, 45</t>
  </si>
  <si>
    <t>Заезд ул.Дрогобычская, 63</t>
  </si>
  <si>
    <t>Заезд ул.Дрогобычская, 59</t>
  </si>
  <si>
    <t>Заезд ул.Дрогобычская, 51</t>
  </si>
  <si>
    <t>Заезд ул.Дрогобычская, 49</t>
  </si>
  <si>
    <t>Заезд ул.Дрогобычская, 41</t>
  </si>
  <si>
    <t>Заезд ул.Дрогобычская, 23</t>
  </si>
  <si>
    <t>Заезд ул.Дрогобычская, 29</t>
  </si>
  <si>
    <t>Заезд ул.Дрогобычская, 33</t>
  </si>
  <si>
    <t>Заезд ул.Дрогобычская, 39</t>
  </si>
  <si>
    <t>Заезд ул.Победы, 2а</t>
  </si>
  <si>
    <t>Заезд ул.Победы, 5</t>
  </si>
  <si>
    <t>Заезд ул.Победы, 7</t>
  </si>
  <si>
    <t>Заезд ул.Победы, 4</t>
  </si>
  <si>
    <t>Заезд ул.Победы, 18</t>
  </si>
  <si>
    <t>Заезд ул.Победы, 20</t>
  </si>
  <si>
    <t>Заезд ул.Свирская, 17</t>
  </si>
  <si>
    <t>Заезд ул.Свирская, 23</t>
  </si>
  <si>
    <t>Заезд ул.Свирская, 27</t>
  </si>
  <si>
    <t>Заезд ул.Октябрьская, 63</t>
  </si>
  <si>
    <t>Заезд ул.Королева, 2</t>
  </si>
  <si>
    <t>Заезд ул.Королева, 1</t>
  </si>
  <si>
    <t>Заезд ул.Королева, 4</t>
  </si>
  <si>
    <t>Заезд ул.Королева, 7</t>
  </si>
  <si>
    <t>Заезд ул.Королева, 6</t>
  </si>
  <si>
    <t>Заезд ул.Королева, 9</t>
  </si>
  <si>
    <t>Заезд ул.Королева, 11</t>
  </si>
  <si>
    <t>Заезд ул.Королева, 10</t>
  </si>
  <si>
    <t>Заезд ул.Королева, 13</t>
  </si>
  <si>
    <t>Заезд ул.Королева, 15</t>
  </si>
  <si>
    <t>Заезд ул.Куйбышева, 42</t>
  </si>
  <si>
    <t>Заезд ул.Куйбышева, 16</t>
  </si>
  <si>
    <t>Заезд ул.Куйбышева, 2а</t>
  </si>
  <si>
    <t>Заезд ул.Куйбышева, 247</t>
  </si>
  <si>
    <t>Заезд ул.Куйбышева, 282а</t>
  </si>
  <si>
    <t>Заезд ул.Куйбышева, 255а</t>
  </si>
  <si>
    <t>Заезд ул.Куйбышева, 259</t>
  </si>
  <si>
    <t>Заезд ул.Куйбышева, 261</t>
  </si>
  <si>
    <t>Заезд ул.Куйбышева, 295</t>
  </si>
  <si>
    <t>Заезд ул.Куйбышева, 323</t>
  </si>
  <si>
    <t>Заезд ул.Куйбышева, 319</t>
  </si>
  <si>
    <t>Заезд ул.Куйбышева, 325</t>
  </si>
  <si>
    <t>Заезд ул.Куйбышева, 327</t>
  </si>
  <si>
    <t>Заезд ул.Куйбышева, 272</t>
  </si>
  <si>
    <t>Заезд ул.Куйбышева, 268</t>
  </si>
  <si>
    <t>Заезд ул.Куйбышева, 284а</t>
  </si>
  <si>
    <t>Заезд ул.Циолковского, 9а</t>
  </si>
  <si>
    <t>Заезд ул.Циолковского, 9</t>
  </si>
  <si>
    <t>Заезд ул.Циолковского, 8</t>
  </si>
  <si>
    <t>Заезд ул.Циолковского, 7</t>
  </si>
  <si>
    <t>Заезд ул.Циолковского, 5</t>
  </si>
  <si>
    <t>Заезд ул.Циолковского, 3а</t>
  </si>
  <si>
    <t>Заезд ул.50 лет Октября, 106</t>
  </si>
  <si>
    <t>Заезд ул.50 лет Октября, 82</t>
  </si>
  <si>
    <t>Заезд ул.Прониной, 12</t>
  </si>
  <si>
    <t>Заезд ул.Прониной, 6</t>
  </si>
  <si>
    <t>Заезд ул.Лермонтова, 2</t>
  </si>
  <si>
    <t>Заезд ул.Гвардейская, 33</t>
  </si>
  <si>
    <t>Заезд ул.Гвардейская, 45</t>
  </si>
  <si>
    <t>Заезд ул.Гвардейская, 53</t>
  </si>
  <si>
    <t>Заезд ул.Гвардейская, 38</t>
  </si>
  <si>
    <t>Заезд ул.Гвардейская, 36</t>
  </si>
  <si>
    <t>Заезд ул.Гвардейская, 34</t>
  </si>
  <si>
    <t>Заезд ул.Гвардейская, 24а</t>
  </si>
  <si>
    <t>Заезд ул.Гвардейская, 6</t>
  </si>
  <si>
    <t>Заезд ул.Гвардейская, 10</t>
  </si>
  <si>
    <t>Заезд ул.Гвардейская, 20</t>
  </si>
  <si>
    <t>Заезд пр.Ленина, 43</t>
  </si>
  <si>
    <t>Заезд пр.Ленина, 39</t>
  </si>
  <si>
    <t>Заезд пр.Ленина, 37</t>
  </si>
  <si>
    <t>Заезд пр.Ленина, 42</t>
  </si>
  <si>
    <t>Заезд пр.Ленина, 40</t>
  </si>
  <si>
    <t>Заезд пр.Ленина, 38</t>
  </si>
  <si>
    <t>Заезд пр.Ленина, 34</t>
  </si>
  <si>
    <t>Заезд пр.Ленина, 61</t>
  </si>
  <si>
    <t>Заезд пр.Ленина, 7</t>
  </si>
  <si>
    <t>Заезд пр.Ленина, 27</t>
  </si>
  <si>
    <t>Заезд пр.Ленина, 25</t>
  </si>
  <si>
    <t>Заезд пр.Ленина, 30</t>
  </si>
  <si>
    <t>Заезд пр.Ленина, 28</t>
  </si>
  <si>
    <t>Заезд пр.Ленина, 16</t>
  </si>
  <si>
    <t>Заезд пр.Ленина, 14</t>
  </si>
  <si>
    <t>Заезд пр.Ленина, 10</t>
  </si>
  <si>
    <t>Заезд пр.Ленина, 8</t>
  </si>
  <si>
    <t>Заезд пр.Ленина, 4</t>
  </si>
  <si>
    <t>Заезд пр.Ленина 17,17а (ЦКиД "Восход")</t>
  </si>
  <si>
    <t>Постановление Администрации города от 21.11.2012 № 4038. Постановление Администрации города от 25.07.2013 № 2356</t>
  </si>
  <si>
    <t>Заезд ул.Гончарова, 8</t>
  </si>
  <si>
    <t>Заезд ул.Гончарова, 6</t>
  </si>
  <si>
    <t>Заезд ул.Гончарова, 7</t>
  </si>
  <si>
    <t>Заезд ул.Гончарова, 5</t>
  </si>
  <si>
    <t>Заезд ул.Гончарова, 3</t>
  </si>
  <si>
    <t>Заезд ул.Гончарова, 1</t>
  </si>
  <si>
    <t>Парковочный карман ул.Автостроителей, 60</t>
  </si>
  <si>
    <t>57 х 3</t>
  </si>
  <si>
    <t>Парковочный карман ул.Гоголя, 44</t>
  </si>
  <si>
    <t>12 х 3</t>
  </si>
  <si>
    <t>Парковочный карман пр.Димитрова 7-9</t>
  </si>
  <si>
    <t>190 х 5,50</t>
  </si>
  <si>
    <t>Постановление Администрации города от 21.11.2012 № 4038. Постановление Администрации города от 17.08.2015 № 2808</t>
  </si>
  <si>
    <t>Парковочный карман пр.Димитрова 6, 8, 10</t>
  </si>
  <si>
    <t>карманы:             1)5 х 74=370      2)5 х 50=250     3)5 х 48=240</t>
  </si>
  <si>
    <t>Парковочный карман пр.Димитрова 39</t>
  </si>
  <si>
    <t>14,5 х 3,5</t>
  </si>
  <si>
    <t>Постановление Администрации города от 21.11.2012 № 4038. Постановление Администрации города от 17.08.2015 № 2810</t>
  </si>
  <si>
    <t>Парковочный карман пр.Димитрова 47-49</t>
  </si>
  <si>
    <t>26 х 2</t>
  </si>
  <si>
    <t>Парковочный карман ул.Западная, 20</t>
  </si>
  <si>
    <t>46 х 3</t>
  </si>
  <si>
    <t>Парковочный карман ул.Западная, 13</t>
  </si>
  <si>
    <t>64 х 4</t>
  </si>
  <si>
    <t>Парковочный карман ул.Западная, 32</t>
  </si>
  <si>
    <t>55 х 3</t>
  </si>
  <si>
    <t>Парковочный карман ул.Куйбышева, 32</t>
  </si>
  <si>
    <t>231 х 5</t>
  </si>
  <si>
    <t>Парковочный карман ул.Куйбышева ("Мост Влюбленных")</t>
  </si>
  <si>
    <t>20 х 55</t>
  </si>
  <si>
    <t>Парковочный карман ул.Куйбышева 240, 258</t>
  </si>
  <si>
    <t>200 х 7,5</t>
  </si>
  <si>
    <t>Парковочный карман ул.Куйбышева, 268</t>
  </si>
  <si>
    <t>56 х 4</t>
  </si>
  <si>
    <t>Парковочный карман ул.Куйбышева, 291</t>
  </si>
  <si>
    <t>45 х 6</t>
  </si>
  <si>
    <t>Парковочный карман ул.Куйбышева, 310</t>
  </si>
  <si>
    <t>54 х 4</t>
  </si>
  <si>
    <t>Парковочный карман ул.Куйбышева, 323</t>
  </si>
  <si>
    <t>20 х 4</t>
  </si>
  <si>
    <t>Парковочный карман пр.Ленина 13, 15</t>
  </si>
  <si>
    <t>70 х 3</t>
  </si>
  <si>
    <t>Парковочный карман пр.Ленина 14</t>
  </si>
  <si>
    <t>80 х 3</t>
  </si>
  <si>
    <t>Парковочный карман пр.Ленина 18</t>
  </si>
  <si>
    <t>28 х 2,5</t>
  </si>
  <si>
    <t>Парковочный карман пр.Ленина 20</t>
  </si>
  <si>
    <t>20 х 2,5</t>
  </si>
  <si>
    <t>Парковочный карман пр.Ленина, 32 (2 кармана)</t>
  </si>
  <si>
    <t>карманы:                1)18 х 2,5=45      2)15 х 2,5=37,5</t>
  </si>
  <si>
    <t>Парковочный карман Мулловское шоссе (магазин "Магистраль")</t>
  </si>
  <si>
    <t>34 х 19</t>
  </si>
  <si>
    <t>Парковочный карман ул.Менделеева (от пр.Ленина)</t>
  </si>
  <si>
    <t xml:space="preserve">карманы:                   1)50 х 3=150
2)264 х 5=1320        </t>
  </si>
  <si>
    <t>Парковочный карман пер.Речной, 26</t>
  </si>
  <si>
    <t>15 х 2,5</t>
  </si>
  <si>
    <t>Парковочный карман ул.Свирская, 21</t>
  </si>
  <si>
    <t>9 х 6</t>
  </si>
  <si>
    <t>Парковочный карман ул.Свирская у магазинов</t>
  </si>
  <si>
    <t>180 х 3</t>
  </si>
  <si>
    <t>Парковочный карман ул.Свирская, 25а</t>
  </si>
  <si>
    <t>25 х 5,5</t>
  </si>
  <si>
    <t>Парковочный карман ул.Свирская, 29</t>
  </si>
  <si>
    <t>19 х 8</t>
  </si>
  <si>
    <t>Парковочный карман ул.Терешковой, 8 (за памятником Георгию Димитрову)</t>
  </si>
  <si>
    <t>43 х 12</t>
  </si>
  <si>
    <t>Парковочный карман ул.Юнг Северного Флота (перед издательством "25 Канал")</t>
  </si>
  <si>
    <t>19 х 4</t>
  </si>
  <si>
    <t>Парковочный карман ул.Юнг Северного Флота (перед гипермаркетом "Магнит")</t>
  </si>
  <si>
    <t>200 х 6</t>
  </si>
  <si>
    <t>Парковочный карман ул.Куйбышева, 226 (около ТЦ «Робинзон»)</t>
  </si>
  <si>
    <t>10×130</t>
  </si>
  <si>
    <t>Постановление Администрации города от 22.05.2013 № 1661</t>
  </si>
  <si>
    <t>Парковочный карман ул.Лермонтова, 2Б  (напротив нотариальной конторы)</t>
  </si>
  <si>
    <t>3×20</t>
  </si>
  <si>
    <t>Парковочный карман ул.Братская, 37</t>
  </si>
  <si>
    <t>9×14</t>
  </si>
  <si>
    <t>Парковочный карман пр.Ленина, 49 (около ТЦ «Вереск»)</t>
  </si>
  <si>
    <t>12×30</t>
  </si>
  <si>
    <t>Парковочный карман пр.Ленина, 17 (около ЦКиД «Восход»)</t>
  </si>
  <si>
    <t>5×13</t>
  </si>
  <si>
    <t>Парковочный карман пр.Димитрова, 16 (около центра «Боулинг»)</t>
  </si>
  <si>
    <t>4×12</t>
  </si>
  <si>
    <t>Парковочный карман пр.Автостроителей, 53А (напротив кинотеатра «Мелекесс»)</t>
  </si>
  <si>
    <t>4,5×30</t>
  </si>
  <si>
    <t>Парковочный карман ул.Алтайская, 59 (между почтой и магазином «Страна мебели»)</t>
  </si>
  <si>
    <t>5,5×34</t>
  </si>
  <si>
    <t>Парковочный карман ул.Гагарина, 22 (около магазина «Центральный»)</t>
  </si>
  <si>
    <t>5×60</t>
  </si>
  <si>
    <t>Парковочный карман ул.Куйбышева, 215 (Площадь Советов)</t>
  </si>
  <si>
    <t>5,5×70</t>
  </si>
  <si>
    <t>Парковочный карман ул.Осипенко, 1 (южнее дома по ул.Осипенко, 1)</t>
  </si>
  <si>
    <t>Барьерные ограждения на мостовых подходах по ул.Гоголя</t>
  </si>
  <si>
    <t>Постановление Администрации города от 04.10.2012 № 3467</t>
  </si>
  <si>
    <t>Барьерные ограждения на подходах к путепроводу по ул.Куйбышева</t>
  </si>
  <si>
    <t>Защитное сооружение вдоль автомобильной дороги по пр.Ленина</t>
  </si>
  <si>
    <t>Пешеходные ограждения на перекрестке пр.Ленина-ул.Гончарова</t>
  </si>
  <si>
    <t>Внутриквартальная дорога от дома № 28 до дома № 30Б по пр.Ленина</t>
  </si>
  <si>
    <t xml:space="preserve">195×9,2 </t>
  </si>
  <si>
    <t>1798</t>
  </si>
  <si>
    <t>Постановление Администрации города от 24.08.2016 № 1698</t>
  </si>
  <si>
    <t>Внутриквартальная дорога от пр.Автостроителей вдоль домов №№ 11,21,23,25,27,35,37</t>
  </si>
  <si>
    <t>658×7,4</t>
  </si>
  <si>
    <t>4849</t>
  </si>
  <si>
    <t>Внутриквартальная дорога от дома № 31 по пр.Ленина вдоль дома 6А по ул.Королева до пересечения с улицей Славского</t>
  </si>
  <si>
    <t>709×5,7</t>
  </si>
  <si>
    <t>4050</t>
  </si>
  <si>
    <t>Дорога в садовом обществе «Урожай», «Урожай - 1», «Урожай - 2»</t>
  </si>
  <si>
    <t>924×6,4</t>
  </si>
  <si>
    <t>Постановление Администрации города от 07.11.2013 № 3518</t>
  </si>
  <si>
    <t>Дорога в садовом обществе «Юбилейное»</t>
  </si>
  <si>
    <t>217×5,74</t>
  </si>
  <si>
    <t>Дорога в садовом обществе «Дружба»</t>
  </si>
  <si>
    <t>370×4,96</t>
  </si>
  <si>
    <t>Дорога в садовом обществе «Олимпийский»</t>
  </si>
  <si>
    <t>65×4,2</t>
  </si>
  <si>
    <t>Дорога в садовом обществе «Дальний»</t>
  </si>
  <si>
    <t>235×2,8</t>
  </si>
  <si>
    <t>Дорога в садовом обществе «Трикотажник»</t>
  </si>
  <si>
    <t>930×4,08</t>
  </si>
  <si>
    <t>Дорога в садовом обществе «Мукомол»</t>
  </si>
  <si>
    <t>300×5,32</t>
  </si>
  <si>
    <t>Дорога в садовом обществе «Отдых»</t>
  </si>
  <si>
    <t>748,3×5,2</t>
  </si>
  <si>
    <t>Дорога в садовом обществе «Восход»</t>
  </si>
  <si>
    <t>629,36×5</t>
  </si>
  <si>
    <t>Дорога в садовом обществе «Весна»</t>
  </si>
  <si>
    <t>514,6×4,7</t>
  </si>
  <si>
    <t>Дорога в садовом обществе «Энергетик»</t>
  </si>
  <si>
    <t>622×3,3</t>
  </si>
  <si>
    <t>Дорога в садовом обществе «Прибрежный»</t>
  </si>
  <si>
    <t>690×3,6</t>
  </si>
  <si>
    <t>Дорога в садовом обществе «Пивовар»</t>
  </si>
  <si>
    <t>825×3,5</t>
  </si>
  <si>
    <t>Дорога в садовом обществе «Дубки», «Строитель», «Весна»</t>
  </si>
  <si>
    <t>1016×5,1</t>
  </si>
  <si>
    <t>Дорога в садовом обществе «Сад № 1»</t>
  </si>
  <si>
    <t>803×4,83</t>
  </si>
  <si>
    <t>Дорога в садовом обществе «Объединенный»</t>
  </si>
  <si>
    <t>500×4,83</t>
  </si>
  <si>
    <t>Дорога в садовом обществе «Мичуринец»</t>
  </si>
  <si>
    <t>375×4,82</t>
  </si>
  <si>
    <t>Дорога в садовом обществе «Зеленый»,  «Рябинка»</t>
  </si>
  <si>
    <t>445×4,72</t>
  </si>
  <si>
    <t>Дорога в садовом обществе «Медик»</t>
  </si>
  <si>
    <t>1489,3×4,7</t>
  </si>
  <si>
    <t>Дорога в садовом обществе «Химмаш - 1», «Учитель»</t>
  </si>
  <si>
    <t>1125,9×4,7</t>
  </si>
  <si>
    <t>Дорога в садовом обществе «Химмаш - 3»</t>
  </si>
  <si>
    <t>929,3×4,7</t>
  </si>
  <si>
    <t>Дорога в садовом обществе «Железнодорожник»</t>
  </si>
  <si>
    <t>1007,4×4,7</t>
  </si>
  <si>
    <t>Дорога в садовом обществе «Коммунальщик», «Льнокомбинат - 3», «Маяк»</t>
  </si>
  <si>
    <t>854,8×4,7</t>
  </si>
  <si>
    <t>Тротуар по ул.Славского</t>
  </si>
  <si>
    <t xml:space="preserve">1) 100×2,7
2) 75×2,0
</t>
  </si>
  <si>
    <t>Постановление Администрации города от 26.12.2013 № 4183</t>
  </si>
  <si>
    <t>Парковочные карманы по ул.Западной</t>
  </si>
  <si>
    <t xml:space="preserve">1) 18×5,0
2) 25×5
3) 89,08×6
4) 88,3×5
</t>
  </si>
  <si>
    <t>Постановление Администрации города от 26.12.2013 № 4185</t>
  </si>
  <si>
    <t>Парковочные карманы по ул.Славского</t>
  </si>
  <si>
    <t xml:space="preserve">1) 38×4,0
2) 18×5,0
3) 66,3×3,5
4) 18,2×4,5
5) 24×5
6) 37,7×5,4
7) 4×4
8) 48,14×5,4
9) 50×5,4
10) 31,3×5,4
</t>
  </si>
  <si>
    <t>Постановление Администрации города от 26.12.2013 № 4224</t>
  </si>
  <si>
    <t>Транспортная развязка (дорожное полотно с асфальтовым покрытием) с устройством заездных карманов  на земельном участке, примыкающем с северной стороны к земельному участку по ул.Свирской, 45 ("Лента") 73-405 ОП МГ 3-54</t>
  </si>
  <si>
    <t>300,0×8,5</t>
  </si>
  <si>
    <t>Пешеходный тротуар (дорожное полотно с асфальтным покрытием) на земельном участке, примыкающем с северной стороны к земельному участку по ул.Свирской, 45</t>
  </si>
  <si>
    <t>Постановление Администрации города от 05.03.2015 № 707</t>
  </si>
  <si>
    <t>Дорога по ул.Промышленной, 26 до ИТК-10 73-405 ОП МГ 079</t>
  </si>
  <si>
    <t>2500×9,0</t>
  </si>
  <si>
    <t>Заезд пр.Димитрова, 3</t>
  </si>
  <si>
    <t>Постановление Администрации города от 03.06.2015 № 2656</t>
  </si>
  <si>
    <t>Заезд пр.Димитрова, 5</t>
  </si>
  <si>
    <t>Заезд пр.Димитрова, 3 (заезд к гаражам)</t>
  </si>
  <si>
    <t>Заезд к МБОУ «Лицей № 25»</t>
  </si>
  <si>
    <t>Заезд пр.Димитрова, 17А</t>
  </si>
  <si>
    <t>Постановление Администрации города от 03.06.2015 № 2656. Постановление Администрации города от 30.09.2015 № 3302</t>
  </si>
  <si>
    <t>Заезды к «Болгарским домам (со стороны ЗАГСа и МИФИ НИЯУ ДИТИ»)</t>
  </si>
  <si>
    <t>Заезд к НКЦ «НИИАР»</t>
  </si>
  <si>
    <t>Заезд пр.Димитрова, 6-8-10</t>
  </si>
  <si>
    <t>Заезд пр.Димитрова, 2</t>
  </si>
  <si>
    <t>Заезд ул.Победы (заезд к «Стройарсенал»)</t>
  </si>
  <si>
    <t>Заезд ул.Победы, 12</t>
  </si>
  <si>
    <t>Заезд ул.Победы, 19</t>
  </si>
  <si>
    <t xml:space="preserve">Заезд ул.Победы, 2 </t>
  </si>
  <si>
    <t>Заезд ул.Победы, 6</t>
  </si>
  <si>
    <t>Заезд ул.Победы, 9</t>
  </si>
  <si>
    <t>Заезд ул.Победы, 15</t>
  </si>
  <si>
    <t>Заезд ул.Победы, напротив д.№ 14</t>
  </si>
  <si>
    <t>Заезд ул.Победы, 15-17</t>
  </si>
  <si>
    <t>Заезд Дорога к зданию ЗАГС</t>
  </si>
  <si>
    <t>Заезд ул.Курчатова (заезд к МБОУ «Многопрофильный лицей»)</t>
  </si>
  <si>
    <t>Заезд ул.Курчатова, 10-12</t>
  </si>
  <si>
    <t>Заезд ул.Курчатова, 16</t>
  </si>
  <si>
    <t>Заезд ул.Курчатова, 24</t>
  </si>
  <si>
    <t>Заезд ул.Курчатова, 28</t>
  </si>
  <si>
    <t>Заезд ул.Курчатова, 20</t>
  </si>
  <si>
    <t>Сооружение (асфальтовое покрытие)</t>
  </si>
  <si>
    <t>Постановление Администрации города от 22.12.2015 № 4184</t>
  </si>
  <si>
    <t>Заезд ул.Курчатова, 30</t>
  </si>
  <si>
    <t>Заезд ул.Юнг Северного Флота (заезд к зданию «ДУС»)</t>
  </si>
  <si>
    <t>Заезд ул.Юнг Северного Флота (заезды к частному сектору 5 ед.)</t>
  </si>
  <si>
    <t>Заезд ул.Юнг Северного Флота (заезд к типографии)</t>
  </si>
  <si>
    <t>Заезд ул.Юнг Северного Флота (заезды к маг. «Магнит», 2 ед.)</t>
  </si>
  <si>
    <t>Заезд ул.Юнг Северного Флота (заезды  к «Зенит-Химмаш»)</t>
  </si>
  <si>
    <t>Тротуар по ул.Куйбышева (от конечной остановки до коттеджного поселка)</t>
  </si>
  <si>
    <t>344×1</t>
  </si>
  <si>
    <t>Тротуар к городскому кладбищу на автомобильной дороге на пос.Дачный</t>
  </si>
  <si>
    <t>300×2</t>
  </si>
  <si>
    <t>Тротуар ул.Мелекесская</t>
  </si>
  <si>
    <t>252×2,3</t>
  </si>
  <si>
    <t>Парковочный карман пр.Димитрова, 39 (Domus, 2-ой парковочный карман)</t>
  </si>
  <si>
    <t>35×3,5</t>
  </si>
  <si>
    <t>Открытая стоянка автотранспорта по пр.Автостроителей у а/з № 67</t>
  </si>
  <si>
    <t>105×8</t>
  </si>
  <si>
    <t>Постановление Администрации города от 17.01.2017 № 067</t>
  </si>
  <si>
    <t>Тротуар по ул.Кирпичной (от ул.Трудовой до жилого дома № 47)</t>
  </si>
  <si>
    <t>275×1,3</t>
  </si>
  <si>
    <t>Тротуар по ул.Промышленной (от АБЗ до а/з № 26А)</t>
  </si>
  <si>
    <t>904×1,5</t>
  </si>
  <si>
    <t>Тротуар по ул.2-ой Пятилетки (от ул.Октябрьской до а/з ВОС)</t>
  </si>
  <si>
    <t>543×1,5</t>
  </si>
  <si>
    <t>Тротуар по ул.П.Лумумбы (от ул.Парадизова до пешеходного моста через протоку Черного озера)</t>
  </si>
  <si>
    <t>214×1,5</t>
  </si>
  <si>
    <t>Велосипедная дорожка в районе стадиона «Строитель»</t>
  </si>
  <si>
    <t>637×2</t>
  </si>
  <si>
    <t>Парковочный карман пр.Димитрова, 39 («Филин»)</t>
  </si>
  <si>
    <t>14,5×3,8</t>
  </si>
  <si>
    <t>Парковочный карман  пр.Димитрова, 13 (около ТЦ «Корона»)</t>
  </si>
  <si>
    <t>22×5,5</t>
  </si>
  <si>
    <t>Парковочный карман пр.Димитрова 27, 29 (к стадиону «Строитель»)</t>
  </si>
  <si>
    <t>90×21,5</t>
  </si>
  <si>
    <t>Парковочный карман пр.Ленина 24-26</t>
  </si>
  <si>
    <t>104×5</t>
  </si>
  <si>
    <t>Парковочный карман ул.Победы, 5</t>
  </si>
  <si>
    <t>39×9</t>
  </si>
  <si>
    <t>Парковочный карман ул.Курчатова, 12</t>
  </si>
  <si>
    <t>12×6</t>
  </si>
  <si>
    <t>Дорога к ГСК "Автомобилист-15" и ГСК "Автомобилист-22" (от ул.Дрогобычской вдоль территории ДААЗа)</t>
  </si>
  <si>
    <t>1000×6</t>
  </si>
  <si>
    <t>Тротуар вдоль жилого дома №3 по ул.Западной</t>
  </si>
  <si>
    <t>148×1,4</t>
  </si>
  <si>
    <t>Постановление Администрации города от 24.10.2017 № 2207</t>
  </si>
  <si>
    <t>переулок Комсомольский</t>
  </si>
  <si>
    <t>100×8</t>
  </si>
  <si>
    <t>Постановление Администрации города от 28.03.2018 № 555</t>
  </si>
  <si>
    <t>ул. Суворова</t>
  </si>
  <si>
    <t>287×8</t>
  </si>
  <si>
    <t>Дорога к НПФ "Сосны" (от пр. Автостроителей до въезда в НПФ "Сосны")</t>
  </si>
  <si>
    <t>105×10</t>
  </si>
  <si>
    <t>ул. Берёзовая Роща</t>
  </si>
  <si>
    <t>220×5,5</t>
  </si>
  <si>
    <t xml:space="preserve">тротуар по ул. Рабочая </t>
  </si>
  <si>
    <t>135×2,2</t>
  </si>
  <si>
    <r>
      <t>тротуар по</t>
    </r>
    <r>
      <rPr>
        <sz val="12"/>
        <rFont val="Times New Roman"/>
        <family val="1"/>
        <charset val="204"/>
      </rPr>
      <t xml:space="preserve"> ул. Гончарова, 8 (вдоль школы № 23)</t>
    </r>
  </si>
  <si>
    <t>70×3,8</t>
  </si>
  <si>
    <t>внутриквартальный заезд по ул. Гвардейская, 31,33,35,39, Строителей, 34</t>
  </si>
  <si>
    <t>517×7</t>
  </si>
  <si>
    <t>внутриквартальный заезд по ул. Октябрьская, 54,66,68, ДОУ № 6</t>
  </si>
  <si>
    <t>571×5</t>
  </si>
  <si>
    <t>внутриквартальный заезд по ул. Лермонтова, 16,18,20</t>
  </si>
  <si>
    <t>415×7</t>
  </si>
  <si>
    <t>внутриквартальный заезд к ДОУ № 46, ул. Октябрьская, 48</t>
  </si>
  <si>
    <t>180×3,7</t>
  </si>
  <si>
    <t>внутриквартальный заезд от ул. Курчатова до ДК "Восход", с торца ж/д № 2 по ул. Курчатова и №№ 9А, 11А, 13А, 15А по пр. Ленина</t>
  </si>
  <si>
    <t>300×5,5</t>
  </si>
  <si>
    <r>
      <t>внутриквартальный заезд по</t>
    </r>
    <r>
      <rPr>
        <sz val="12"/>
        <rFont val="Times New Roman"/>
        <family val="1"/>
        <charset val="204"/>
      </rPr>
      <t xml:space="preserve"> ул. Октябрьская, 73,67</t>
    </r>
  </si>
  <si>
    <t>139×9</t>
  </si>
  <si>
    <t>внутриквартальный заезд к школе № 9 от ул. Западной до трансформаторной подстанции</t>
  </si>
  <si>
    <t>115×9</t>
  </si>
  <si>
    <t>внутриквартальный заезд к Поликлинике №2 от ул. Прониной</t>
  </si>
  <si>
    <t>38×17</t>
  </si>
  <si>
    <t>велосипедная дорожка в Рыба -парке</t>
  </si>
  <si>
    <t>850×2,5</t>
  </si>
  <si>
    <t>Дорога от пер.Енисейского к садовым общества "Зеленый", "Урожай", "Строитель" РСУ, "Управление Сельского Хозяйства", "Химмаш-1"</t>
  </si>
  <si>
    <t>1445×4</t>
  </si>
  <si>
    <t>5780</t>
  </si>
  <si>
    <t>Постановление Администрации города от 23.07.2018 № 1504</t>
  </si>
  <si>
    <t>участок дороги от ул.Расковой, д.32 до ул.Чкалова</t>
  </si>
  <si>
    <t xml:space="preserve"> 58</t>
  </si>
  <si>
    <t>Постановление Администрации города от 11.03.2019 № 537</t>
  </si>
  <si>
    <t>Тротуар по ул.Народной</t>
  </si>
  <si>
    <t>575×2</t>
  </si>
  <si>
    <t>1150</t>
  </si>
  <si>
    <t>Постановление Администрации города от 26.07.2019 № 1962</t>
  </si>
  <si>
    <t>Зкезд к жилому дому № 16 ул.Курчатова</t>
  </si>
  <si>
    <t>130×3,5</t>
  </si>
  <si>
    <t>455</t>
  </si>
  <si>
    <t>Заезд к жилым домам № 1,3,5 по ул.Западная</t>
  </si>
  <si>
    <t>86×6</t>
  </si>
  <si>
    <t>548</t>
  </si>
  <si>
    <t>Заезд к ж/д вокзалу с ул.50 лет Октября</t>
  </si>
  <si>
    <t>177×7</t>
  </si>
  <si>
    <t>1250</t>
  </si>
  <si>
    <t>Территория вокруг здания по пр.Ленина, 17</t>
  </si>
  <si>
    <t>182×9,2</t>
  </si>
  <si>
    <t>1680</t>
  </si>
  <si>
    <t>ул.С.Разина (от ул.Ангарской до ул.Севастопольской)</t>
  </si>
  <si>
    <t>4,5×1250</t>
  </si>
  <si>
    <t>292</t>
  </si>
  <si>
    <t>Парковочный карман напротив здания по пр.Димитрова, 12Б</t>
  </si>
  <si>
    <t>Постановление Администрации города от 08.07.2015 № 2056</t>
  </si>
  <si>
    <t>Асфальтобетонная площадка с кадастровым номером 73:23:010805:1087 пр.Ленина, 17к</t>
  </si>
  <si>
    <t>1220</t>
  </si>
  <si>
    <t>Свидетельство о государственной регистрации права муниципальной собственности от  16.11.2015 №73-73/002-73/002/115/2015-371/1. Постановление Администрации города от 26.07.2019 № 1978. Оперативное управление от 12.09.2019 № 73:23:010801:1087-73/033/2019-2</t>
  </si>
  <si>
    <t>Приложение 1.2.1/1</t>
  </si>
  <si>
    <t>"Объекты незавершенного строительства"</t>
  </si>
  <si>
    <t>Стоимость, руб.</t>
  </si>
  <si>
    <t>Автодорога от ФВЦМР до автотрассы Ульяновск-Димитровград</t>
  </si>
  <si>
    <t>Автомобильная дорога по ул.Братская</t>
  </si>
  <si>
    <t>Автомобильная дорога по ул.Восточная</t>
  </si>
  <si>
    <t>Автомобильная дорога по ул.Менделеева</t>
  </si>
  <si>
    <t>Автомобильная дорога по ул.Тараканова</t>
  </si>
  <si>
    <t>Автомобильная дорога по ул.Черемшанская</t>
  </si>
  <si>
    <t>Водовод от насосной станции №208А до микрорайона №9</t>
  </si>
  <si>
    <t>Крытый плавательный бассейн по ул.Курчатова</t>
  </si>
  <si>
    <t>Ледовый дворец по ул.Курчатова</t>
  </si>
  <si>
    <t>Обеспечение инженерной инфраструктурой земельного участка по улице Восточная</t>
  </si>
  <si>
    <t>Обеспечение инженерной инфраструктурой земельного участка по улице Менделеева</t>
  </si>
  <si>
    <t>Обеспечение инженерной инфраструктурой земельного участка по улице Тараканова</t>
  </si>
  <si>
    <t>Обеспечение инженерной инфраструктурой земельного участка по улице Черемшанская</t>
  </si>
  <si>
    <t>Распределительный пункт 6 Кв(РП-4)</t>
  </si>
  <si>
    <t>Реконструкция здания бывшего детского сада №7 по ул.Гончарова 11а</t>
  </si>
  <si>
    <t>Реконструкция здания спортивной школы со строительством пристройки по ул.Строителей</t>
  </si>
  <si>
    <t>Строительство транспортной развязки ул.Промышленная - ул.Жуковского</t>
  </si>
  <si>
    <t>Реконструкция автомобильной дороги по ул.Промышленной</t>
  </si>
  <si>
    <t>Дороги к памятнику Ватутина (от ул.Гоголя до ул.Коммунальная)</t>
  </si>
  <si>
    <t>Здание дошкольной образовательной организации на 240 мест Автостроителей, 31 А</t>
  </si>
  <si>
    <t>Капитальный ремонт МБОУ СШ №10</t>
  </si>
  <si>
    <t>Реконструкция футбольного поля с искусственный покрытием на стадионе "Строитель"</t>
  </si>
  <si>
    <t>Строительство нового кладбища в г. Димитровграде</t>
  </si>
  <si>
    <t>Благоустройство территории "Аллея учителей" по ул.Терешковой</t>
  </si>
  <si>
    <t>73:40:50:000 020 799</t>
  </si>
  <si>
    <t>Благоустройство территории "Аллея учителей" по ул.Терешковой II этап</t>
  </si>
  <si>
    <t>73:40:50:000 020 835</t>
  </si>
  <si>
    <t>Благоустройство территории "Парк Духовности"</t>
  </si>
  <si>
    <t>73:40:50:000 020 800</t>
  </si>
  <si>
    <t xml:space="preserve">Капитальный ремонт здания МБОУ СШ№22 имени Габдуллы Тукая  по ул.Строителей,15 </t>
  </si>
  <si>
    <t>73:40:50:000 020 802</t>
  </si>
  <si>
    <t>Благоутройство территории "Парк Молодежный" по ул.Королева</t>
  </si>
  <si>
    <t>73:40:50:000 020 832</t>
  </si>
  <si>
    <t>Общеобразовательная школа не меннее чем на 1101 место по пр.Автостроителей 31Б</t>
  </si>
  <si>
    <t>73:40:50:000 020 833</t>
  </si>
  <si>
    <t>Реконтструкция части территории линейного объекта-автомобильная дорога по ул.Западной</t>
  </si>
  <si>
    <t>73:40:50:000 020 834</t>
  </si>
  <si>
    <t>Водопровод напорный и пожарные гидранты по ул.Советской</t>
  </si>
  <si>
    <t>73:40:50:000 020 830</t>
  </si>
  <si>
    <t>Водопроводные сети с пожарным гидрантом по ул.Шишкиной, Луговой</t>
  </si>
  <si>
    <t>73:40:50:000 020 831</t>
  </si>
  <si>
    <t>Сети наружного освещения по ул.Гагарина, ул.Масленникова, ул.Куйбышева, ул.Ангарская</t>
  </si>
  <si>
    <t>"Остановочные пункты"</t>
  </si>
  <si>
    <t>Год ввода в эксплуатацию</t>
  </si>
  <si>
    <t>Остановочный павильон "ДУС"</t>
  </si>
  <si>
    <t>73:40:50:000 018 536</t>
  </si>
  <si>
    <t>Постановление Администрации города от 18.09.2012 №3294</t>
  </si>
  <si>
    <t>Остановочный пункт</t>
  </si>
  <si>
    <t>73:40:50:000 018 537</t>
  </si>
  <si>
    <t>Постановление Администрации города от 27.09.2012 №3387</t>
  </si>
  <si>
    <t>восточнее жилого дома по ул.Куйбышева, 268</t>
  </si>
  <si>
    <t>73:40:50:000 018 538</t>
  </si>
  <si>
    <t xml:space="preserve"> северо-восточнее здания по ул.Лермонтова, 2б</t>
  </si>
  <si>
    <t>73:40:50:000 018 539</t>
  </si>
  <si>
    <t>южнее дома по пр.Автостроителей, 23</t>
  </si>
  <si>
    <t>73:40:50:000 018 540</t>
  </si>
  <si>
    <t>севернее жилого дома по пр.Ленина, 50</t>
  </si>
  <si>
    <t>73:40:50:000 023 102</t>
  </si>
  <si>
    <t>Муниципальный контракт от 22.08.2017 № 30ГД/17-ЭА</t>
  </si>
  <si>
    <t xml:space="preserve"> юго-западнее земельного участка по пр.Димитрова, 16</t>
  </si>
  <si>
    <t>73:40:50:000 018 542</t>
  </si>
  <si>
    <t>южнее земельного участка по пр.Ленина, 41г</t>
  </si>
  <si>
    <t>73:40:50:000 018 543</t>
  </si>
  <si>
    <t>юго-восточнее земельного участка по пр.Ленина, 1</t>
  </si>
  <si>
    <t>73:40:50:000 018 544</t>
  </si>
  <si>
    <t>восточнее жилого дома по ул.Гвардейская, 38</t>
  </si>
  <si>
    <t>73:40:50:000 018 545</t>
  </si>
  <si>
    <t>севернее жилого дома по ул.Октябрьская, 72</t>
  </si>
  <si>
    <t>73:40:50:000 018 546</t>
  </si>
  <si>
    <t>южнее жилого дома по пр.Ленина, 15</t>
  </si>
  <si>
    <t>73:40:50:000 018 547</t>
  </si>
  <si>
    <t>восточнее жилого дома по ул.Братская (конечная)</t>
  </si>
  <si>
    <t>73:40:50:000 018 548</t>
  </si>
  <si>
    <t>восточнее земельного участка по ул.III Интернационала, 154</t>
  </si>
  <si>
    <t>73:40:50:000 018 549</t>
  </si>
  <si>
    <t>Постановление Администрации города от 08.11.2012 №3908</t>
  </si>
  <si>
    <t>северо-западнее жилого дома № 85 по ул.Черемшанской</t>
  </si>
  <si>
    <t>73:40:50:000 021 056</t>
  </si>
  <si>
    <t>Постановление Администрации города от 05.03.2015 №707</t>
  </si>
  <si>
    <t>на земельном участке, примыкающем с северной стороны к земельному участку по ул.Свирской, 45</t>
  </si>
  <si>
    <t>73:40:50:000 021 057</t>
  </si>
  <si>
    <t>73:40:50:000 021 058</t>
  </si>
  <si>
    <t>Постановление Администрации города от 28.10.2016 №2132</t>
  </si>
  <si>
    <t>ул.Западная (восточная проходная)</t>
  </si>
  <si>
    <t>73:40:50:000 021 059</t>
  </si>
  <si>
    <t>ул.Дрогобычская</t>
  </si>
  <si>
    <t>73:40:50:000 021 060</t>
  </si>
  <si>
    <t>ул.Черемшанская, 62</t>
  </si>
  <si>
    <t>73:40:50:000 021 061</t>
  </si>
  <si>
    <t>ул.Черемшанская, 29</t>
  </si>
  <si>
    <t>73:40:50:000 021 062</t>
  </si>
  <si>
    <t>ул.Черемшанская, 102</t>
  </si>
  <si>
    <t>73:40:50:000 021 063</t>
  </si>
  <si>
    <t>ул.Гагарина, 113</t>
  </si>
  <si>
    <t>73:40:50:000 021 064</t>
  </si>
  <si>
    <t>ул.Победы, 7</t>
  </si>
  <si>
    <t>ул.Алтайская</t>
  </si>
  <si>
    <t>73:40:50:000 021 066</t>
  </si>
  <si>
    <t>ул.Куйбышева (военкомат)</t>
  </si>
  <si>
    <t>73:40:50:000 021 067</t>
  </si>
  <si>
    <t>ул.Гагарина с ул.Алтайская</t>
  </si>
  <si>
    <t xml:space="preserve">Остановочный пункт </t>
  </si>
  <si>
    <t>Постановление Администрации города от 24.10.2017 №1983</t>
  </si>
  <si>
    <t>ул.Гоголя, 59</t>
  </si>
  <si>
    <t>73:40:50:000 021 069</t>
  </si>
  <si>
    <t>ул.Гоголя, 28</t>
  </si>
  <si>
    <t>73:40:50:000 021 070</t>
  </si>
  <si>
    <t>ул.Гоголя, 195 (перекресток)</t>
  </si>
  <si>
    <t>73:40:50:000 021 071</t>
  </si>
  <si>
    <t>ул.гагарина-пер.Тургенева</t>
  </si>
  <si>
    <t>73:40:50:000 021 072</t>
  </si>
  <si>
    <t>ул.III Интернационала (скорая помощь)</t>
  </si>
  <si>
    <t>73:40:50:000 021 073</t>
  </si>
  <si>
    <t>73:40:50:000 021 074</t>
  </si>
  <si>
    <t>ул.Гоголя, 189 (перекресток)</t>
  </si>
  <si>
    <t>73:40:50:000 021 075</t>
  </si>
  <si>
    <t>ул.50 Лет Октября, 109</t>
  </si>
  <si>
    <t>73:40:50:000 021 076</t>
  </si>
  <si>
    <t>ул.Черемшанская, 85</t>
  </si>
  <si>
    <t>ул.Потапопой, 141 (оптовая база)</t>
  </si>
  <si>
    <t>73:40:50:000 021 078</t>
  </si>
  <si>
    <t>ул.Менделеева, 8</t>
  </si>
  <si>
    <t>73:40:50:000 021 079</t>
  </si>
  <si>
    <t>73:40:50:000 021 080</t>
  </si>
  <si>
    <t>ул.Курчатова-школа № 5</t>
  </si>
  <si>
    <t>ул.Промышленная (напротив ООО Монтажник-Д)</t>
  </si>
  <si>
    <t>73:40:50:000 021 082</t>
  </si>
  <si>
    <t>ул.Горького, 58-ул.Фрунзе</t>
  </si>
  <si>
    <t>ул.50 Лет Октября, 65 (крупозавод)</t>
  </si>
  <si>
    <t>73:40:50:000 021 084</t>
  </si>
  <si>
    <t>Постановление Администрации города от 24.10.2017 №1984</t>
  </si>
  <si>
    <t>ул.50 Лет Октября, 81 (крупозавод)</t>
  </si>
  <si>
    <t>73:40:50:000 021 085</t>
  </si>
  <si>
    <t>Муниципальный контракт от 03.07.2018 № 29ГД/18-ЭА</t>
  </si>
  <si>
    <t>ул.Дрогобычская (Русич)</t>
  </si>
  <si>
    <t>73:40:50:000 021 086</t>
  </si>
  <si>
    <t>ул.Победы "ул.Победы 20"</t>
  </si>
  <si>
    <t>ул.Куйбышева "Кирпичный завод"</t>
  </si>
  <si>
    <t>73:40:50:000 021 088</t>
  </si>
  <si>
    <t>ул.Куйбышева "МДРСУ"</t>
  </si>
  <si>
    <t>73:40:50:000 021 089</t>
  </si>
  <si>
    <t>ул.Куйбышева 196 "Площадь Советов"</t>
  </si>
  <si>
    <t>ул.Куйбышева 194 "Площадь Советов"</t>
  </si>
  <si>
    <t>73:40:50:000 021 091</t>
  </si>
  <si>
    <t>пр.Ленина ЦКиД "Восход"</t>
  </si>
  <si>
    <t>ул.Юнг Северного флота "ДУС"</t>
  </si>
  <si>
    <t>73:40:50:000 021 093</t>
  </si>
  <si>
    <t>ул.9 Линия "9 Линия"</t>
  </si>
  <si>
    <t>73:40:50:000 021 094</t>
  </si>
  <si>
    <t>ул.Свирская 31 "9 Линия"</t>
  </si>
  <si>
    <t>73:40:50:000 021 095</t>
  </si>
  <si>
    <t>пр.Автостроителей, "Поликлиника"</t>
  </si>
  <si>
    <t>73:40:50:000 021 096</t>
  </si>
  <si>
    <t>пр.Автостроителей, "Школа № 11"</t>
  </si>
  <si>
    <t>ул.Западная (пересечение с ул.Московской)</t>
  </si>
  <si>
    <t>73:40:50:000 021 098</t>
  </si>
  <si>
    <t>ул.Западная (пересечение с пр.Автостроителей)</t>
  </si>
  <si>
    <t>73:40:50:000 021 099</t>
  </si>
  <si>
    <t>ул.Западная (пересечение с ул.Дрогобычской)</t>
  </si>
  <si>
    <t>73:40:50:000 021 100</t>
  </si>
  <si>
    <t>пр.Автостроителей, "Баня"</t>
  </si>
  <si>
    <t>73:40:50:000 021 101</t>
  </si>
  <si>
    <t>ул.9 Линия "Кедр"</t>
  </si>
  <si>
    <t>"Памятники и обелиски"</t>
  </si>
  <si>
    <t>Бюст героя Советского Союза Барышева Аркадия Федоровича</t>
  </si>
  <si>
    <t>Бюст установлен на бетонном постаменте в 2005 году. Площадь застройки - 4,10 кв.м</t>
  </si>
  <si>
    <t>73-73-02/066/2010-458</t>
  </si>
  <si>
    <t>ул.Юнг Северного Флота, 10а</t>
  </si>
  <si>
    <t>73:40:50:000 017 817</t>
  </si>
  <si>
    <t>Постановление Администрации города от  09.04.2010 № 1110. Постановление Администрации города от 23.04.2010 № 1302. Свидетельство о государственной регистрации права муниципальной собственности от 11.05.2010 № 73-73-02/066/2010-458. Постановление Администрации города от 22.03.2012 № 978. Свидетельство о государственной регистрации права оперативного управления от 23.04.2013 № 73-73-02/052/2013-456</t>
  </si>
  <si>
    <t>Бюст героя Советского Союза Коломина Петра Ивановича на Алее Славы</t>
  </si>
  <si>
    <t>Бюст установлен на бетонном постаменте в 2005 году, площадь застройки - 4,1 кв.м</t>
  </si>
  <si>
    <t>73-73-02/076/2010-114</t>
  </si>
  <si>
    <t>ул.Юнг Северного Флота, 10Б</t>
  </si>
  <si>
    <t>Постановление Администрации города от  09.04.2010 № 1110. Постановление Администрации города от 23.04.2010 № 1302. Свидетельство о государственной регистрации права муници.пальной собственности от 11.05.2010 № 73-73-02/076/2010-114. Постановление Администрации города от 22.03.2012 № 978. Свидетельство о государственной регистрации права оперативного управления от 23.04.2013 № 73-73-02/052/2013-455</t>
  </si>
  <si>
    <t>Бюст героя Советского Союза Мытарева Ивана Петровича на Алее Славы</t>
  </si>
  <si>
    <t>Бюст установлен на бетонном постаменте в 2005 году, площадь застройки - 4,0 кв.м</t>
  </si>
  <si>
    <t>73-73-02/076/2010-113</t>
  </si>
  <si>
    <t>ул.Юнг Северного Флота, 10В</t>
  </si>
  <si>
    <t>73:40:50:000 017 819</t>
  </si>
  <si>
    <t>Постановление Администрации города от  09.04.2010 № 1110. Постановление Администрации города от 23.04.2010 № 1302. Свидетельство о государственной регистрации права муниципальной собственности от 11.05.2010 № 73-73-02/076/2010-113. Постановление Администрации города от 22.03.2012 № 978. Свидетельство о государственной регистрации права оперативного управления от 23.04.2013 № 73-73-02/052/2013-454</t>
  </si>
  <si>
    <t>Бюст героя Советского Союза Юносова Бориса Николаевича</t>
  </si>
  <si>
    <t>Бюст установлен на бетонном постаменте в 2005 году, площадь застройки – 4,3 кв.м</t>
  </si>
  <si>
    <t>73-73-02/066/2010-459</t>
  </si>
  <si>
    <t>ул.Юнг Северного Флота, 10Г</t>
  </si>
  <si>
    <t>Постановление Администрации города от  09.04.2010 № 1110. Постановление Администрации города от 23.04.2010 № 1302. Свидетельство о государственной регистрации права муниципальной собственности от 11.05.2010 № 73-73-02/066/2010-459. Постановление Администрации города от 22.03.2012 № 978. Свидетельство о государственной регистрации права оперативного управления от 23.04.2013 № 73-73-02/052/2013-457</t>
  </si>
  <si>
    <t>Бюст  полного кавалера орденов Славы Бильданова Абдуллы Бильдановича на Алее Славы</t>
  </si>
  <si>
    <t>Бюст установлен на бетонном постаменте в 2005 году, площадь застройки - 3,8 кв.м</t>
  </si>
  <si>
    <t>73-73-02/076/2010-116</t>
  </si>
  <si>
    <t>ул.Юнг Северного Флота, 10Д</t>
  </si>
  <si>
    <t>Постановление Администрации города от  09.04.2010 № 1110. Постановление Администрации города от 23.04.2010 № 1302. Свидетельство о государственной регистрации права муниципальной собственности от 11.05.2010 № 73-73-02/076/2010-116. Постановление Администрации города от 22.03.2012 № 978. Свидетельство о государственной регистрации права оперативного управления от 23.04.2013 № 73-73-02/052/2013-453</t>
  </si>
  <si>
    <t>Памятник «Димитровградцам, пострадавшим от радиационного воздействия»</t>
  </si>
  <si>
    <t>Установлен в 2008 году. Скульптурная композиция из металла установлена на бетонном постаменте. В нижней части постамента расположена плита из черного мрамора с надписью: «Жителям города Димитровграда, пострадавшим от воздействия радиации при ликвидации аварий и испытаний ядерного оружия». Площадь застройки - 8 кв.м</t>
  </si>
  <si>
    <t>73 23 011005 427</t>
  </si>
  <si>
    <t xml:space="preserve">Постановление Администрации города от 22.03.2012 № 978. Свидетельство о государственной регистрации права муниципальной собственности от 09.07.2013 №73-73-02/075/2013-493. № 73:23:011005:427-73/002/2017-1  от 06.12.2017  (Оперативное управление) </t>
  </si>
  <si>
    <t>Памятник димитровградцам, погибшим в локальных военных конфликтах последнего времени</t>
  </si>
  <si>
    <t>Установлен в августе 2001 года. На двухступенчатом пьедестале установлена мраморная плита серого цвета, с вырезанным силуэтом скорбящей женской фигуры. Площадь застройки 33,2 кв.м</t>
  </si>
  <si>
    <t>73 23 011005 422</t>
  </si>
  <si>
    <t>ул.Юнг Северного Флота, 10 ж</t>
  </si>
  <si>
    <t xml:space="preserve">Постановление Администрации города от 22.03.2012 № 978. Свидетельство о государственной регистрации права муниципальной собственности от 10.07.2013 №73-73-02/079/2013-214. № 73:23:011005:422-73/002/2017-1  от 06.12.2017  (Оперативное управление) </t>
  </si>
  <si>
    <t>Памятный знак «Ракета» - памятник покорителям космоса</t>
  </si>
  <si>
    <t>Установлен 17.04.2004 года. Макет ракеты «Союз» в масштабе 1:10 установлен на бетонном постаменте, облицованном серой мраморной плиткой</t>
  </si>
  <si>
    <t>пр.Ленина, 5</t>
  </si>
  <si>
    <t>73:40:50:000 017 824</t>
  </si>
  <si>
    <t>Постановление Администрации города от 22.03.2012 № 978</t>
  </si>
  <si>
    <t>Памятный знак, посвященный димитровградцам, служившим на фронте в военное и мирное время</t>
  </si>
  <si>
    <t>Установлен 05.07.2003 года. Памятник представляет собой якорь и штурвал на постаменте, облицованном керамической плиткой. Площадь застройки - 6,20 кв.м</t>
  </si>
  <si>
    <t>73-73-02/066/2010-461</t>
  </si>
  <si>
    <t>ул.Победы, 2Б</t>
  </si>
  <si>
    <t>73:40:50:000 017 825</t>
  </si>
  <si>
    <t>Постановление Администрации города от  09.04.2010 № 1110. Постановление Администрации города от 23.04.2010 № 1302. Свидетельство о государственной регистрации права муниципальной собственности от 11.05.2010 № 73-73-02/066/2010-461. Постановление Администрации города от 22.03.2012 № 978. Свидетельство о государственной регистрации права оперативного управления от 23.04.2013 № 73-73-02/052/2013-459</t>
  </si>
  <si>
    <t>Памятный знак «Пушка»</t>
  </si>
  <si>
    <t>Установлен 22.06.2003 года. Памятный знак представляет собой артиллерийскую пушку военных лет, стоящую на небольшом бетонном постаменте. Площадь застройки – 12,20 кв.м</t>
  </si>
  <si>
    <t>73-73-02/066/2010-465</t>
  </si>
  <si>
    <t>ул.Гвардейская, 28Б</t>
  </si>
  <si>
    <t>73:40:50:000 017 826</t>
  </si>
  <si>
    <t>Постановление Администрации города от  09.04.2010 № 1110. Постановление Администрации города от 23.04.2010 № 1302. Свидетельство о государственной регистрации права муниципальной собственности от 11.05.2010 № 73-73-02/066/2010-465. Постановление Администрации города от 22.03.2012 № 978. Свидетельство о государственной регистрации права оперативного управления от 22.04.2013 № 73-73-02/052/2013-448</t>
  </si>
  <si>
    <t>Памятный знак «Юнгам Северного Флота»</t>
  </si>
  <si>
    <t>Установлен 27.06.2003 года. Памятный знак  представляет собой металлический якорь на бетонном постаменте. Площадь застройки - 3,9 кв.м</t>
  </si>
  <si>
    <t>73-73-02/066/2010-466</t>
  </si>
  <si>
    <t xml:space="preserve">ул.Гвардейская, 15Б </t>
  </si>
  <si>
    <t>73:40:50:000 017 827</t>
  </si>
  <si>
    <t>Постановление Администрации города от  09.04.2010 № 1110. Постановление Администрации города от 23.04.2010 № 1302. Свидетельство о государственной регистрации права муниципальной собственности от 11.05.2010 № 73-73-02/066/2010-466. Постановление Администрации города от 22.03.2012 № 978. Свидетельство о государственной регистрации права оперативного управления от 23.04.2013 № 73-73-02/052/2013-449</t>
  </si>
  <si>
    <t>Памятник первому городскому Главе посада Мелекесс - купцу Константину Григорьевичу Маркову</t>
  </si>
  <si>
    <t>Установлен 05.09.2003 года. На гранитном постаменте установлена 2-х метровая бронзовая скульптура купцу К.Г.Маркову, площадь застройки - 8,8 кв.м</t>
  </si>
  <si>
    <t>73-73-02/080/2012-167</t>
  </si>
  <si>
    <t>ул.Самарская, 6а</t>
  </si>
  <si>
    <t>73:40:50:000 017 828</t>
  </si>
  <si>
    <t>Постановление Администрации города от 22.03.2012 № 978. Постановление Администрации города от 26.04.2012 № 1485. Свидетельство о государственной регистрации права муниципальной  собственности от 11.05.2012  № 73-73-02/080/2012-167. Свидетельство о государственной регистрации права оперативного управления от 23.04.2013 № 73-73/02/052/2013-470</t>
  </si>
  <si>
    <t>Памятный знак "Самолет"</t>
  </si>
  <si>
    <t>Установлен 22.08.2003 в память о подвиге летчиков, внесших большой вклад в победу над фашисткой Германией, к 60-летию битвы на Курской дуге. Памятный знак представляет собой самолет «Л-29» на высоком металлическом постаменте, площадь застройки - 42,2 кв.м</t>
  </si>
  <si>
    <t>73-73-02/066/2010-462</t>
  </si>
  <si>
    <t>ул.Осипенко, д.1Б</t>
  </si>
  <si>
    <t>73:40:50:000 017 829</t>
  </si>
  <si>
    <t>Постановление Администрации города от  09.04.2010 № 1110. Постановление Администрации города от 23.04.2010 № 1302. Свидетельство о государственной регистрации права муниципальной собственности от 11.05.2010 № 73-73-02/066/2010-462. Постановление Администрации города от 22.03.2012 № 978. Свидетельство о государственной регистрации права оперативного управления от 23.04.2013 № 73-73-02/052/2013-451</t>
  </si>
  <si>
    <t>Памятный знак «Героям Свирской операции»</t>
  </si>
  <si>
    <t>Установлен 08.05.2003 года. Памятный знак установлен в честь Героев Свири. Представляет собой артиллерийскую пушку военных времен, стоящую на небольшом постаменте, площадь застройки - 37,2 кв.м</t>
  </si>
  <si>
    <t>73-73-02/066/2010-463</t>
  </si>
  <si>
    <t>ул.Свирская, 19А</t>
  </si>
  <si>
    <t>73:40:50:000 017 830</t>
  </si>
  <si>
    <t>Постановление Администрации города от  09.04.2010 № 1110. Постановление Администрации города от 23.04.2010 № 1302. Свидетельство о государственной регистрации права муниципальной собственности от 11.05.2010 № 73-73-02/066/2010-463. Постановление Администрации города от 22.03.2012 № 978. Свидетельство о государственной регистрации права оперативного управления от 23.04.2013 № 73-73-02/052/2013-460</t>
  </si>
  <si>
    <t>Скульптура «Лебединая верность»</t>
  </si>
  <si>
    <t>Установлена 28.07.2003 года. Скульптурная композиция представляет собой пару белых лебедей, устремленных ввысь. Композиция выполнена из бетона, покрашена в белый цвет. Площадь застройки-5,6 кв.м.</t>
  </si>
  <si>
    <t>73 23 011004 338</t>
  </si>
  <si>
    <t>примыкающая с северо-западной стороны к земельному участку по пр.Димитрова, 10а</t>
  </si>
  <si>
    <t>73:40:50:000 017 831</t>
  </si>
  <si>
    <t xml:space="preserve">Постановление Администрации города от 22.03.2012 № 978. Свидетельство о государственной регистрации права муниципальной собственности от 21.06.2013 № 73-73-02/070/2013-399. № 73:23:011004:338-73/002/2017-1  от 07.12.2017  (Оперативное управление) </t>
  </si>
  <si>
    <t>Скульптурная композиция "Советское-ДА!"</t>
  </si>
  <si>
    <t>Установлена в августе 2003 года. Композиция выполнена в рамках международного семинара «Архдесант-2003», организованного в Димитровграде Центром современной архитектуры. Скульптура изготовлена из металла, установлена на бетонном постаменте</t>
  </si>
  <si>
    <t>пр.Димитрова</t>
  </si>
  <si>
    <t>73:40:50:000 017 834</t>
  </si>
  <si>
    <t>Памятник генералу Н.Ф.Ватутину</t>
  </si>
  <si>
    <t>Бюст установлен на бетонном постаменте, облицованном плиткой светло-серого цвета, площадь застройки - 0,7 кв.м</t>
  </si>
  <si>
    <t>73-73-02/066/2010-460</t>
  </si>
  <si>
    <t>ул.Ватутина, д.5А</t>
  </si>
  <si>
    <t>73:40:50:000 017 838</t>
  </si>
  <si>
    <t>Постановление Администрации города от  09.04.2010 № 1110. Постановление Администрации города от 23.04.2010 № 1302. Свидетельство о государственной регистрации права муниципальной собственности от 11.05.2010 № 73-73-02/066/2010-460. Постановление Администрации города от 22.03.2012 № 978. Свидетельство о государственной регистрации права оперативного управления от 23.04.2013 № 73-73-02/052/2013-458</t>
  </si>
  <si>
    <t>Стела при въезде в город</t>
  </si>
  <si>
    <t>Установлена в 1972 году. На высоком постаменте размещено изображение атома. Вся стела выполнена из металла и покрашена в белый цвет</t>
  </si>
  <si>
    <t>въезд в город со стороны города Ульяновска на Мулловском шоссе</t>
  </si>
  <si>
    <t>73:40:50:000 017 843</t>
  </si>
  <si>
    <t>Установлена в 1972 году. Знак-символ "Лада", символизирующий автопромышленность, размещен на высоком постаменте. Внизу стелы на пьедестале - надпись: "Димитровград". Стела выполнена из металла и покрашена в стальной цвет</t>
  </si>
  <si>
    <t>въезд в город со стороны города Самары по ул.Куйбышева</t>
  </si>
  <si>
    <t>73:40:50:000 017 844</t>
  </si>
  <si>
    <t>Монумент «25 лет ДУС»</t>
  </si>
  <si>
    <t>Установлена в сентябре 1982 года. Три ромбообразных пилона, выполненные из железобетона, установлены по кругу на постаменте, объединены в верхней части кольцом с надписью «25 лет ДУС». Площадь застройки - 37 кв.м</t>
  </si>
  <si>
    <t>73 23 011005 429</t>
  </si>
  <si>
    <t>в 29 метрах в восточном направлении от жилого дома по пр.Димитрова, 18а</t>
  </si>
  <si>
    <t>73:40:50:000 017 845</t>
  </si>
  <si>
    <t xml:space="preserve">Постановление Администрации города от 22.03.2012 № 978. Постановление Администрации города от 28.05.2013 № 1749. Свидетельство  о государственной регистрации права муниципальной собственности от 09.07.2013 № 73-73-02/075/2013-490. № 73:23:011005:429-73/002/2017-1  от 06.12.2017  (Оперативное управление) </t>
  </si>
  <si>
    <t>Памятник В.И. Ленину</t>
  </si>
  <si>
    <t>Установлен в ноябре 1958 года, реконструирован к 22.04.2003 года. Над трибуной для проведения демонстраций на постаменте возвышалась скульптура В.И.Ленина. Ко дню рождения вождя 22.04.2003 года была выполнена реконструкция памятника: трибуна была снесена, постамент облицован светло-серым мрамором, перед памятником выполнен подиум для возложения цветов. Площадь застройки - 55,1 кв.м</t>
  </si>
  <si>
    <t>73-73-02/080/2012-170</t>
  </si>
  <si>
    <t>ул.Хмельницкого, 112а</t>
  </si>
  <si>
    <t>73:40:50:000 017 847</t>
  </si>
  <si>
    <t>Постановление Администрации города от 22.03.2012 № 978. Постановление Администрации города от 26.04.2012 № 1485. Свидетельство  о государственной регистрации права муниципальной собственности от 11.05.2012 № 73-73-02/080/2012-170. Свидетельство о государственной регистрации права оперативного управления от 23.04.2013 № 73-73-02/052/2013-469</t>
  </si>
  <si>
    <t>Мемориальный комплекс «Братское кладбище»</t>
  </si>
  <si>
    <t>Установлен  05.11.1981 года. Композиция представляет собой фигуру, олицетворяющую летящую богиню Победы - Нику и бюсты Прониной М.В. и Барышева А.Ф, площадь застройки -119,7 кв.м</t>
  </si>
  <si>
    <t>73-73-02/076/2010-112</t>
  </si>
  <si>
    <t>ул.Куйбышева, 204</t>
  </si>
  <si>
    <t>73:40:50:000 017 848</t>
  </si>
  <si>
    <t>Постановление Администрации города от  09.04.2010 № 1110. Постановление Администрации города от 23.04.2010 № 1302. Свидетельство  о государственной регистрации права муниципальной собственности от 11.05.2010 № 73-73-02/076/2010-112. Постановление Администрации города от 22.03.2012 № 978. Свидетельство о государственной регистрации права оперативного управления от 23.04.2013 № 73-73-02/052/2013-464</t>
  </si>
  <si>
    <t>Памятник Матери-Родине (Монумент Вечной Славы - памятник воинам, погибшим в Великой Отечественной войне)</t>
  </si>
  <si>
    <t>Установлен 09.05.1975 года. На постаменте из темно-красного гранита установлена  скульптура русской женщины. Мать-Родина славит своих сыновей, которые грудью защитили ее в смертном бою. У подножия монумента - Вечный огонь. Площадь застройки - 105,90 кв.м</t>
  </si>
  <si>
    <t>73-73-02/076/2010-111</t>
  </si>
  <si>
    <t>ул.Юнг Северного флота, 10</t>
  </si>
  <si>
    <t>73:40:50:000 017 849</t>
  </si>
  <si>
    <t>Постановление Администрации города от  09.04.2010 № 1110. Постановление Администрации города от 23.04.2010 № 1302. Свидетельство о государственной регистрации права муниципальной собственности от 11.05.2010 № 73-73-02/076/2010-111. Постановление Администрации города от 22.03.2012 № 978. Свидетельство о государственной регистрации права оперативного управления от 23.04.2013 № 73-73-02/052/2013-463</t>
  </si>
  <si>
    <t xml:space="preserve">Памятник - обелиск погибшим в Афганистане </t>
  </si>
  <si>
    <t>Установлен 09.09.1998 году. Памятник представляет собой скульптурную композицию с изображением контуров карты Афганистана с размещением солдатской звезды в правом верхнем углу и надписи "Афганистан" на лицевой части пьедестала. Площадт застройки - 28,8 кв.м</t>
  </si>
  <si>
    <t>73 23 011005 421</t>
  </si>
  <si>
    <t>ул.Юнг Северного флота, 10е</t>
  </si>
  <si>
    <t>73:40:50:000 017 850</t>
  </si>
  <si>
    <t xml:space="preserve">Постановление Администрации города от 22.03.2012 № 978. Свидетельство о государственной регистрации права муниципальной собственности от 15.07.2013 №73-73-02/079/2013-213. № 73:23:011005:421-73/002/2017-1  от 06.12.2017  (Оперативное управление) </t>
  </si>
  <si>
    <t>Памятник Георгию Димитрову</t>
  </si>
  <si>
    <t>Установлен в июне 1982 года. Монументальная скульптур Димитрова установлена на мраморном постаменте и на двухступенчатом пьедестале</t>
  </si>
  <si>
    <t xml:space="preserve"> 73-73-02/080/2012-168</t>
  </si>
  <si>
    <t>ул.Терешковой, 3б</t>
  </si>
  <si>
    <t>73:40:50:000 017 851</t>
  </si>
  <si>
    <t>Свидетельство о государственной регистрации права муниципальной собственности города от 11.05.2012 № 73-73-02/080/2012-168. Постановление Администрации города от 22.03.2012 № 978. Свидетельство о государственной регистрации права оперативного управления от 23.04.2013 № 73-73-02/052/2013-466</t>
  </si>
  <si>
    <t>Памятник "Место расстрела и братская могила революционеров" по ул.Парадизова</t>
  </si>
  <si>
    <t>Обелиск, установленный на месте расстрела пяти революционеров белогвардейцами. В 1918 году установлен деревянный обелиск, который в 1930 году заменен на кирпичный с оштукатуренной поверхностью. Обелиск представляет собой усеченную пирамиду, увенчанную пятиконечной звездой</t>
  </si>
  <si>
    <t>73:23:014217:136</t>
  </si>
  <si>
    <t>ул. Парадизова</t>
  </si>
  <si>
    <t>73:40:50:000 017 852</t>
  </si>
  <si>
    <t xml:space="preserve">Постановление Администрации города от 22.03.2012 № 978. Постановление Администрации города от 06.04.2016 № 717. Свидетельство о государственной регистрации права муниципальной собтсвенности города от 21.04.2016 № 73-73/002-73/002/134/2016-453/1. № 73:23:014217:136-73/002/2017-1  от 06.12.2017  (Оперативное управление) </t>
  </si>
  <si>
    <t>Памятник "Место расстрела и братская могила революционеров" по ул.Лесная Горка</t>
  </si>
  <si>
    <t>Обелиск, посвященный революционерам, расстрелянным в гражданскую войну. В 1918 установлен деревянный обелиск, который в 1930 году заменен на кирпичный с оштукатуренной поверхностью. Обелиск представляет собой усеченную пирамиду высотой 2м, увенчанную пятиконечной звездой с мраморной доской размером 25×40 см с надписью «Здесь в июле 1918 году расстреляны белогвардейцами воины Красной Армии, защищавшие Мелекесс»</t>
  </si>
  <si>
    <t>73:23:010718:320</t>
  </si>
  <si>
    <t>ул.Лесная горка</t>
  </si>
  <si>
    <t>73:40:50:000 017 853</t>
  </si>
  <si>
    <t xml:space="preserve">Постановление Администрации города от 22.03.2012 № 978. Постановление Администрации города от 06.04.2016 № 713. Свидетельство о государственной регистрации права муниципальной собтсвенности города от 21.04.2016 № 73-73/002-73/002/134/2016-451/1. № 73:23:010718:320-73/002/2017-1  от 06.12.2017  (Оперативное управление) </t>
  </si>
  <si>
    <t xml:space="preserve">Памятник военврачу III-го ранга Мусоровой Марии Федоровне </t>
  </si>
  <si>
    <t>Установлен в 1959 год. В 1995 году постамент был отреставрирован, в 2004 году - облицован мраморной плиткой. Памятник представляет собой бюст Мусоровой М.Ф Бюст установлен на четырехстороннем постаменте, облицованном мраморной плиткой серого цвета. Площадь застройки – 2,7 кв.м</t>
  </si>
  <si>
    <t>73-73-02/066/2010-457</t>
  </si>
  <si>
    <t>ул.Гагарина, 19А</t>
  </si>
  <si>
    <t>73:40:50:000 017 854</t>
  </si>
  <si>
    <t>Постановление Администрации города от  09.04.2010 № 1110. Постановление Администрации города от 23.04.2010 № 1302. Свидетельство о государственной регистрации права муниципальной собственности от 11.05.2010 № 73-73-02/066/2010-457. Постановление Администрации города от 22.03.2012 № 978. Свидетельство о государственной регистрации права оперативного управления от 23.04.2013 № 73-73-02/052/2013-452</t>
  </si>
  <si>
    <t xml:space="preserve">Памятник воинам Советской Армии, умершим от ран в госпиталях города Мелекесса </t>
  </si>
  <si>
    <t>Реконструирован в 2003 году. Установленный ранее гранитный прямоугольный обелиск был в 2004 году дополнен двумя наклонными плитами по бокам с фамилиями умерших красноармейцев. Площадь застройки - 2,4 кв.м</t>
  </si>
  <si>
    <t>73-73-02/076/2010-109</t>
  </si>
  <si>
    <t>На территории старого городского кладбища по ул.Чапаева, д.50</t>
  </si>
  <si>
    <t>73:40:50:000 017 855</t>
  </si>
  <si>
    <t>Постановление Администрации города от  09.04.2010 № 1110. Постановление Администрации города от 23.04.2010 № 1302. Свидетельство о государственной регистрации права муниципальной собственности от 11.05.2010 № 73-73-02/076/2010-109. Постановление Администрации города от 22.03.2012 № 978. Свидетельство о государственной регистрации права оперативного управления от 23.04.2013 № 73-73-02/052/2013-462</t>
  </si>
  <si>
    <t>Памятник воинам Советской Армии, умершим от ран в госпиталях города Мелекесса</t>
  </si>
  <si>
    <t>Площадь застройки - 2,0 м</t>
  </si>
  <si>
    <t>73-73-02/076/2010-110</t>
  </si>
  <si>
    <t>Мелекесский район, с.Тиинск, Тиинское ш., 2/1</t>
  </si>
  <si>
    <t>73:40:50:001 017 885</t>
  </si>
  <si>
    <t>Постановление Администрации города от  09.04.2010 № 1110. Постановление Администрации города от 23.04.2010 № 1302. Свидетельство о государственной регистрации права муниципальной собственности от 11.05.2010 № 73-73-02/076/2010-110. Постановление Администрации города от 22.03.2012 № 978. Свидетельство о государственной регистрации права оперативного управления от 23.04.2013 № 73-73-02/052/2013-465</t>
  </si>
  <si>
    <t xml:space="preserve">Памятник воинам всех поколений </t>
  </si>
  <si>
    <t>На постаменте установлена бетонная наклонная звезда с надписью «Вечная память» и лавровой ветвью. Площадь застройки - 26,2 кв.м</t>
  </si>
  <si>
    <t>73-73-02/066/2010-464</t>
  </si>
  <si>
    <t>ул.Куйбышева, д.423А</t>
  </si>
  <si>
    <t>73:40:50:000 017 856</t>
  </si>
  <si>
    <t>Постановление Администрации города от  09.04.2010 № 1110. Постановление Администрации города от 23.04.2010 № 1302. Свидетельство о государственной регистрации права муниципальной собственности от 11.05.2010 № 73-73-02/066/2010-464. Постановление Администрации города от 22.03.2012 № 978. Свидетельство о государственной регистрации права оперативного управления от 23.04.2013 № 73-73-02/052/2013-450</t>
  </si>
  <si>
    <t xml:space="preserve">Монумент «За Родину» - памятник, павшим в Великой Отечественной войне </t>
  </si>
  <si>
    <t>Установлен 09.05.1979 года. Монумент представляет собой фигуру женщины, держащую в руках цветок. За фигурой женщины расположены три колонны, облицованные розовой гранитной плиткой. Площадь застройки – 35,4 кв.м</t>
  </si>
  <si>
    <t>73-73-02/076/2010-115</t>
  </si>
  <si>
    <t>пр.Автостроителей, 78Д</t>
  </si>
  <si>
    <t>73:40:50:000 017 857</t>
  </si>
  <si>
    <t>Постановление Администрации города от  09.04.2010 № 1110. Постановление Администрации города от 23.04.2010 № 1302. Свидетельство о государственной регистрации права муниципальной собственности от 11.05.2010 № 73-73-02/076/2010-115. Постановление Администрации города от 22.03.2012 № 978. Свидетельство о государственной регистрации права оперативного управления от 23.04.2013 № 73-73-02/052/2013-461</t>
  </si>
  <si>
    <t>Памятник русскому писателю Ивану Александровичу Гончарову</t>
  </si>
  <si>
    <t>Установлен 22.08.2003 года. Памятник представляет собой сидящую в кресле фигуру писателя И.А.Гончарова. Площадь застройки - 4,3 кв.м.</t>
  </si>
  <si>
    <t>73-73-02/080/2012-169</t>
  </si>
  <si>
    <t xml:space="preserve"> ул.Гончарова, д.1а</t>
  </si>
  <si>
    <t>73:40:50:000 017 858</t>
  </si>
  <si>
    <t>Постановление Администрации города от 22.03.2012 № 978. Постановление Администрации города от 26.04.2012 № 1485. Свидетельство  о государственной регистрации права муниципальной собственности от 11.05.2012 № 73-73-02/080/2012-169. Свидетельство о государственной регистрации права оперативного управления от 23.04.2013 № 73-73-02/052/2013-467</t>
  </si>
  <si>
    <t>Памятник М.И.Калинину</t>
  </si>
  <si>
    <t>Памятник-бюст М.И.Калинину установлен на постаменте, облицованном  гранитной плиткой. Площадь застройки 4 кв.м</t>
  </si>
  <si>
    <t>73 23 010512 117</t>
  </si>
  <si>
    <t>в 28 метрах в юго-восточном направлении от земельного участка по ул.Куйбышева, 220</t>
  </si>
  <si>
    <t>73:40:50:000 017 859</t>
  </si>
  <si>
    <t xml:space="preserve">Постановление Администрации города от 22.03.2012 № 978. Постановление Администрации города от 28.05.2013 № 1749. Свидетельство  о государственной регистрации права муниципальной собственности от 26.06.2013 № 73-73-02/075/2013-334. № 73:23:010512:117-73/002/2017-2  от 07.09.2017  (Оперативное управление)  </t>
  </si>
  <si>
    <t>Памятник-бюст советскому писателю, лауреату Государственной премии СССР 1943 года Александру Серафимовичу</t>
  </si>
  <si>
    <t>Установлен 23.10.2004 года. Бюст писателю Александру Серафимовичу  установлен на бетонном постаменте (высотой – 1,8 м), облицованном плиткой светло-серого цвета, площадь застройки - 9,0 кв.м</t>
  </si>
  <si>
    <t>73-73-02/080/2012-171</t>
  </si>
  <si>
    <t>ул. Западная, д.5а</t>
  </si>
  <si>
    <t>73:40:50:000 017 860</t>
  </si>
  <si>
    <t>Постановление Администрации города от 22.03.2012 № 978. Постановление Администрации города от 26.04.2012 № 1485. Свидетельство  о государственной регистрации права муниципальной собственности от 11.05.2012 № 73-73-02/080/2012-171. Свидетельство о государственной регистрации права оперативного управления от 23.04.2013 № 73-73-02/052/2013-468</t>
  </si>
  <si>
    <t xml:space="preserve">Памятный знак "Верстовой столб" </t>
  </si>
  <si>
    <t>Памятный знак представляет собой бетонный окрашенный столб с металлическим фонарем. Площадь застройки - 7,2 кв.м.</t>
  </si>
  <si>
    <t>73 23 010509 2452</t>
  </si>
  <si>
    <t>в 57 метрах в западном направлении от земельного участка по ул.Лермонтова, 2б</t>
  </si>
  <si>
    <t>73:40:50:000 017 861</t>
  </si>
  <si>
    <t xml:space="preserve">Постановление Администрации города от 22.03.2012 № 978. Свидетельство  о государственной регистрации права муниципальной собственности от 16.07.2013 №73-73-02/079/2013-221. № 73:23:010509:2452-73/002/2017-1  от 06.12.2017  (Оперативное управление) </t>
  </si>
  <si>
    <t>Бюст «Петр I»</t>
  </si>
  <si>
    <t>Бюст Петра I установлен на постаменте со ступенчатым пьедесталом</t>
  </si>
  <si>
    <t>Скульптурная композиция «Летят журавли»</t>
  </si>
  <si>
    <t>Год постройки - 2010. Скульптурная композиция представляет собой пару белых лебедей, устремленных ввысь. Композиция выполнена из бетона, покрашена в белый цвет. Общая площадь - 2,40 кв.м</t>
  </si>
  <si>
    <t>73 23 013224 98</t>
  </si>
  <si>
    <t>в 15 метрах в восточном направлении от здания по ул.III Интернационала,  70 (Аллея Ветеранов)</t>
  </si>
  <si>
    <t>73:40:50:000 047 890</t>
  </si>
  <si>
    <t xml:space="preserve">Постановление Администрации города от 05.07.2012 № 2399. Свидетельство  о государственной регистрации права муниципальной собственности от 21.06.2013 № 73-73-02/070/2013-401. № 73:23:013224:98-73/002/2017-1  от 06.12.2017  (Оперативное управление) </t>
  </si>
  <si>
    <t>Памятный знак «Мелекессцам – труженикам тыла»</t>
  </si>
  <si>
    <t>Состоит из следующих элементов: Бетонная скульптура солдат - фон, размер 250 см,  гальваника скульптура (работник тыла), размер 190 см, гальваника скульптура (работница тыла), размер 180 см, гальваника скульптура (дети тыла), размер 120 см. Площадь застройки 37,40 кв.м</t>
  </si>
  <si>
    <t>73 23 011005 425</t>
  </si>
  <si>
    <t xml:space="preserve">Постановление Администрации города от 31.08.2012 № 3111. Постановление Администрации города от 28.05.2013 № 1749. Свидетельство  о государственной регистрации права муниципальной собственности от 26.06.2013 №73-73-02/075/2013-336. № 73:23:011005:425-73/002/2017-1  от 06.12.2017  (Оперативное управление) </t>
  </si>
  <si>
    <t xml:space="preserve">Памятный знак «900 блокадных дней» </t>
  </si>
  <si>
    <t>Приобретен в рамках конкурса на лучший проект памятного знака «Детям блокадного Ленинграда» в 2010 году. Скульптор Нежданов П.Л. Памятный знак состоит: 1.Монументально-декоративная скульптурная композиция-бетон, размер 1,75 м., 2.Росток цветка-металл, размер - 2,85 м., 3.Анималистическая скульптура «Голубь» - металл (бетон), размер - 4 нв. Площадь застройки - 16,90 кв.м</t>
  </si>
  <si>
    <t>73 23 011005 426</t>
  </si>
  <si>
    <t>73:40:50:000 018 562</t>
  </si>
  <si>
    <t xml:space="preserve">Постановление Администрации города от 31.08.2012 № 3111. Постановление Администрации города от 28.05.2013 № 1749. Свидетельство  о государственной регистрации права муниципальной собственности от 26.06.2013 №73-73-02/075/2013-336. № 73:23:011005:426-73/002/2017-2  от 07.12.2017  (Оперативное управление) </t>
  </si>
  <si>
    <t>Православная часовня с образом  Святого исповедника Гавриила, покровителя города Димитровграда</t>
  </si>
  <si>
    <t>Отдельно стоящая культовая постройка без специального помещения для алтаря. Установлена в 2008 году. Основание -  бетонное, размером 2*2 м, облицованное плиткой. Сооружение - из керамического кирпича размером 1,3*1,3 м, по обеим сторонам установлены иконы с ликом небесного покровителя города Димитровграда  - Архимандрита Гавриила Мелекесского. Покрытие сооружения выполнено из крашенного профилированного листа. Верх  сооружения завершается конструкцией купола с крестом из желтого металла</t>
  </si>
  <si>
    <t>На выезде из города Димитровграда в сторону Самары по ул.Куйбышева</t>
  </si>
  <si>
    <t>73:40:50:000 010 463</t>
  </si>
  <si>
    <t>Постановление Администрации города от 26.10.2012 № 3737</t>
  </si>
  <si>
    <t>На трассе «Димитровград -Ульяновск» по Мулловскому шоссе</t>
  </si>
  <si>
    <t>73:40:50:000 010 464</t>
  </si>
  <si>
    <t>Бюст Герою Советского Союза Яшневу Алексею Степановичу</t>
  </si>
  <si>
    <t>Год постройки-2012. Скульптор Мокроусов С.В. Бюст-армированный пластик, постамент-бетон, облицованный декоративной плиткой. Площадь застройки - 1,6 кв.м</t>
  </si>
  <si>
    <t>73 23 011005 423</t>
  </si>
  <si>
    <t xml:space="preserve">Постановление Администрации города от 20.12.2012 № 4415. Свидетельство  о государственной регистрации права муниципальной собственности от 10.07.2013 № 73-73-02/084/2013-015. № 73:23:011005:423-73/002/2017-1  от 06.12.2017  (Оперативное управление)  </t>
  </si>
  <si>
    <t>Бюст Герою Советского Союза Захарову Георгию Нефедовичу</t>
  </si>
  <si>
    <t>Год постройки-2013. Скульптор Мокроусов С.В. Бюст-стеклобетон, постамент-бетон, облицованный декоративной плиткой. Площадь застройки - 1,6 кв.м</t>
  </si>
  <si>
    <t>73 23 011005 424</t>
  </si>
  <si>
    <t xml:space="preserve">Постановление Администрации города от 20.12.2012 № 4415. Свидетельство  о государственной регистрации права муниципальной собственности от 16.07.2013 № 73-73-02/079/2013-209. № 73:23:011005:424-73/002/2017-1  от 06.12.2017  (Оперативное управление) </t>
  </si>
  <si>
    <t>Бюст Герою Советского Союза Можиевскому Ивану Елисеевичу</t>
  </si>
  <si>
    <t xml:space="preserve">Год постройки-2013. Скульптор Мокроусов С.В. Бюст изготовлен из бетона, установлен на железобетонном постаменте, облицованном декоративной плиткой </t>
  </si>
  <si>
    <t>73 23 011005 469</t>
  </si>
  <si>
    <t xml:space="preserve">Постановление Администрации города от 21.06.2013 № 1978. Свидетельство  о государственной регистрации права муниципальной собственности от 22.01.2014 № 73-73-02/201/2014-016. № 73:23:011005:469-73/002/2017-1  от 06.12.2017  (Оперативное управление)    </t>
  </si>
  <si>
    <t>Бюст Герою Советского Союза Козлову Николаю Андреевичу</t>
  </si>
  <si>
    <t>74 23 011005 470</t>
  </si>
  <si>
    <t xml:space="preserve">Постановление Администрации города от 21.06.2013 № 1978. Свидетельство  о государственной регистрации права муниципальной собственности от 23.01.2014 № 73-73-02/201/2014-017. № 73:23:011005:470-73/002/2017-1  от 06.12.2017  (Оперативное управление) </t>
  </si>
  <si>
    <t>Бюст Героя Советского Союза Маркелова В.А.</t>
  </si>
  <si>
    <t xml:space="preserve">Год постройки – 2014. Скульптор Мокроусов С.В.
Бюст изготовлен из бетона, установлен на железобетонном постаменте, облицованном декоративной плиткой
</t>
  </si>
  <si>
    <t>Аллея Славы по ул.Юнг Северного Флота</t>
  </si>
  <si>
    <t>Постановление Администрации города от 30.06.2014 № 1981</t>
  </si>
  <si>
    <t>Бюст Героя Советского Союза Шулаева К.Д.</t>
  </si>
  <si>
    <t>Бюст Героя Советского Союза Медноногова В.А.</t>
  </si>
  <si>
    <t>Бюст Героя Советского Союза Ерменеева Виктора Ивановича</t>
  </si>
  <si>
    <t xml:space="preserve">Год постройки – 2015. Бюст изготовлен из бетона, установлен на железобетонном постаменте, облицованном декоративной плиткой
</t>
  </si>
  <si>
    <t>73:40:50:000 021 209</t>
  </si>
  <si>
    <t>Постановление Администрации города от 08.07.2015 № 2057</t>
  </si>
  <si>
    <t>Бюст Героя Советского Союза Шильдина Петра Степановича</t>
  </si>
  <si>
    <t>73:40:50:000 021 210</t>
  </si>
  <si>
    <t>Бюст Героя Советского Союза Чернова Матвея Степановича</t>
  </si>
  <si>
    <t>73:40:50:000 021 211</t>
  </si>
  <si>
    <t>Бюст национальному деятелю Габдуле Тукаю</t>
  </si>
  <si>
    <t>Установлен 18.06.2011 в честь памяти Габдуллы Тукая. Бюст выполнен из углеволокна с бронзовой пудрой. В создании памятника приняла участие татарская национально-культурная автономия. Скульпторы Муляшов Р.Ш и Гайнуллин И.Б. Площадь застройки 2,2 кв.м</t>
  </si>
  <si>
    <t>73 23 011102 159</t>
  </si>
  <si>
    <t>ул.Строителей, д.15В</t>
  </si>
  <si>
    <t>Договор пожертвования от 02.10.2012. Постановление Администрации города от 30.04.2014 № 1267. Свидетельство  о государственной регистрации права муниципальной собственности от 18.06.2014 № 73-73-02/208/2014-340. Свидетельство о государственной регистрации права оперативного управления от 19.02.2015 №73-73/002-73/002/052/2015-578/1</t>
  </si>
  <si>
    <t>Памятник Герою Советского Союза Ивану Петровичу Мытареву</t>
  </si>
  <si>
    <t xml:space="preserve">Год постройки - 2015. 
Автор - скульптор Олег Анатольевич Клюев.
Памятник  Герою Советского Союза Ивану Петро-вичу  Мытареву представляет из себя постамент, на который установлен бюст.
Постамент выполнен из монолитного мрамора серо-черного цвета размером 500*500*1600 мм, который смонтирован на железобетонном фундаменте разме-ром 1000*1000*800 мм. Фундамент находится ниже нулевой отметки (под землей). Вес постамента 480 кг, высота 0,85 м. Выполнен  из синтетических мате-риалов, вес 40-45 кг. 
Прилегающая к постаменту площадка выложена частично из мраморной плитки по бетонному осно-ванию  площадью 1,25 м.кв. и возвышена над общим уровнем на 120 мм., частично плиткой из искусст-венного материала размером 300*300 под цвет мра-мора в двух уровнях общей площадью 10 м.кв. Пло-щадка по внешнему периметру обложена бордюр-ным камнем длиной 500 мм из искусственного мате-риала под цвет мрамора. Всего использовано 23 бор-дюрных камня. 
Идеология памятника – воспитание патриотизма учащихся.
</t>
  </si>
  <si>
    <t>ул.Московская, 73</t>
  </si>
  <si>
    <t>73:40:50:000 021 415</t>
  </si>
  <si>
    <t>Постановление Администрации города от 26.02.2016 № 431</t>
  </si>
  <si>
    <t>Памятник «Азбуке»</t>
  </si>
  <si>
    <t>Год постройки - 2012.Памятник представляет собой постамент и открытую книгу с фрагментом текста славянской азбуки. Основание памятника состоит из фундамента, изготовленного из блоков и обложенного керамогранитной плиткой размером 1200×900 мм (высота - 120 мм), масса основания 80 кг, верхняя часть постамента выполнена из мрамора (600×640×1150 мм), книга сделана из серой мраморной крошки (600×120 мм). Вес книги - 110 кг. Цветовое оформление гармонирует с окружающим дизайном школьного двора.Автор памятника - творческая группа МАОУ СОШ № 19. Идеология памятника - сохранение и восстановление исторического наследия Славянкой культуры, являющейся культурой мира, добра и справедливости, с целью сохранения и укрепления нравственных и моральных устоев общества, семейных ценностей.Открытая книга символизирует книгу жизни, знание и дух мудрости</t>
  </si>
  <si>
    <t>73:40:50:000 020 027</t>
  </si>
  <si>
    <t>Постановление Администрации города от 22.08.2013 № 2650</t>
  </si>
  <si>
    <t>Приложение 2.1.2</t>
  </si>
  <si>
    <t>"Транспортные средства"</t>
  </si>
  <si>
    <t xml:space="preserve">№ </t>
  </si>
  <si>
    <t>Наименование объекта движимого имущества</t>
  </si>
  <si>
    <t>Год выпуска</t>
  </si>
  <si>
    <t>Идентификационный номер</t>
  </si>
  <si>
    <t>Номер двигателя, кузов</t>
  </si>
  <si>
    <t>Цвет</t>
  </si>
  <si>
    <t>Государственный номер</t>
  </si>
  <si>
    <t>Автомобиль ВАЗ-21150</t>
  </si>
  <si>
    <t>ХТА21150064097356</t>
  </si>
  <si>
    <t>73:40:50:000 016 563</t>
  </si>
  <si>
    <t>2111, 4264294</t>
  </si>
  <si>
    <t>серебристо-темно-синий</t>
  </si>
  <si>
    <t>А736АС73</t>
  </si>
  <si>
    <t>21.02.2007</t>
  </si>
  <si>
    <t>Распоряжение Главы города от 21.02.2007 №55-р</t>
  </si>
  <si>
    <t>Решение Городской Думы г. Димитровграда второго созыва от 27.09.2017 №68/827</t>
  </si>
  <si>
    <t>Ульяновское областное государственное казённое учреждение социальной защиты населения в г.Димитровграде</t>
  </si>
  <si>
    <t>Автомобиль ВАЗ-21074</t>
  </si>
  <si>
    <t>ХТА21074031810089</t>
  </si>
  <si>
    <t>73:40:50:000 016 564</t>
  </si>
  <si>
    <t>2106, 7456814</t>
  </si>
  <si>
    <t>ярко-белый</t>
  </si>
  <si>
    <t>А734АС73</t>
  </si>
  <si>
    <t>Прицеп автомобильный легковой ВМЗ-9-601</t>
  </si>
  <si>
    <t>73:40:50:000 016 567</t>
  </si>
  <si>
    <t>080101</t>
  </si>
  <si>
    <t>голубой</t>
  </si>
  <si>
    <t>АК089573</t>
  </si>
  <si>
    <t>Трактор Т-170Б</t>
  </si>
  <si>
    <t>73:40:50:000 010 626</t>
  </si>
  <si>
    <t>79312</t>
  </si>
  <si>
    <t>желтый</t>
  </si>
  <si>
    <t>09-78</t>
  </si>
  <si>
    <t>09.11.2006</t>
  </si>
  <si>
    <t>Распоряжение Главы города от 09.11.2006 №335-р</t>
  </si>
  <si>
    <t>Договор аренды муниципального имущества от 15.09.2010 №20-10/КС</t>
  </si>
  <si>
    <t>ООО "СЭТ"</t>
  </si>
  <si>
    <t>Экскаватор ЭО-2626</t>
  </si>
  <si>
    <t>73:40:50:000 010 673</t>
  </si>
  <si>
    <t>203602</t>
  </si>
  <si>
    <t>синий</t>
  </si>
  <si>
    <t>73УА0132</t>
  </si>
  <si>
    <t>Договор аренды муниципального имущества от 30.09.2009 № 31-09/КС</t>
  </si>
  <si>
    <t>ООО "Автосервис"</t>
  </si>
  <si>
    <r>
      <t>Транспортное средство TOYOTA AVENSIS</t>
    </r>
    <r>
      <rPr>
        <sz val="10"/>
        <color indexed="8"/>
        <rFont val="Times New Roman"/>
        <family val="1"/>
        <charset val="204"/>
      </rPr>
      <t xml:space="preserve">  </t>
    </r>
  </si>
  <si>
    <t>SВ1ВG76LX0Е031360</t>
  </si>
  <si>
    <t>73:40:50:000 018 486</t>
  </si>
  <si>
    <t>2ZR U245960, кузов № SВ1ВG76LX0Е031360</t>
  </si>
  <si>
    <t>черный</t>
  </si>
  <si>
    <t>Е658ВУ73</t>
  </si>
  <si>
    <t>01.01.2014</t>
  </si>
  <si>
    <t>Постановление Администрации города от 30.09.2019 №2533</t>
  </si>
  <si>
    <t xml:space="preserve">Автомобиль HYUNDAI NF 2.4 GLS </t>
  </si>
  <si>
    <t>КМНЕU41СР7А317910</t>
  </si>
  <si>
    <t>73:40:50:000 012 037</t>
  </si>
  <si>
    <t>G4КС, 6467923</t>
  </si>
  <si>
    <t>серебристый</t>
  </si>
  <si>
    <t>К165СМ73</t>
  </si>
  <si>
    <t>26.06.2009</t>
  </si>
  <si>
    <t>Постановление Администрации города от 05.12.2019 №3166</t>
  </si>
  <si>
    <t>Приложение 2.2.3</t>
  </si>
  <si>
    <t>Автомобиль ВАЗ-21703</t>
  </si>
  <si>
    <t>ХТА21703070024667</t>
  </si>
  <si>
    <t>73:40:50:000 016 530</t>
  </si>
  <si>
    <t>21126, 1932721</t>
  </si>
  <si>
    <t>средний серо-зеленый металл</t>
  </si>
  <si>
    <t>Р813ВХ73</t>
  </si>
  <si>
    <t xml:space="preserve"> Постановление Администрации города от 26.06.2009 № 1757</t>
  </si>
  <si>
    <t>Автомобиль УАЗ-396252</t>
  </si>
  <si>
    <t>ХТТ39625230460160</t>
  </si>
  <si>
    <t>73:40:50:000 016 535</t>
  </si>
  <si>
    <t>ЗМЗ-410400 N 30039195</t>
  </si>
  <si>
    <t>белая ночь</t>
  </si>
  <si>
    <t>А681ЕУ73</t>
  </si>
  <si>
    <t>Автомобиль ВАЗ-210740</t>
  </si>
  <si>
    <t>ХТА21074082691458</t>
  </si>
  <si>
    <t>73:40:50:000 016 540</t>
  </si>
  <si>
    <t>21067, 8997120</t>
  </si>
  <si>
    <t>темно-коричневый</t>
  </si>
  <si>
    <t>Х185АА73</t>
  </si>
  <si>
    <t>Постановление Главы города от 30.09.2008 № 3200. Договор о пользовании муниципальным имуществом на праве оперативного управления от 13.03.2015 №09-15/ОУ</t>
  </si>
  <si>
    <t>30.09.2008</t>
  </si>
  <si>
    <t>Автомобиль ВАЗ-21108</t>
  </si>
  <si>
    <t>Х7Y21108060936208</t>
  </si>
  <si>
    <t>73:40:50:000 016 541</t>
  </si>
  <si>
    <t>21128, 0001082</t>
  </si>
  <si>
    <t>А807КС73</t>
  </si>
  <si>
    <t>Постановление Администрации города от 11.01.2012 №33</t>
  </si>
  <si>
    <t>11.01.2012</t>
  </si>
  <si>
    <t>Автомобиль ГАЗ-3102</t>
  </si>
  <si>
    <t>Х9631020051302118</t>
  </si>
  <si>
    <t>73:40:50:000 016 542</t>
  </si>
  <si>
    <t>*406200D*53095208*</t>
  </si>
  <si>
    <t>буран</t>
  </si>
  <si>
    <t>М559ВО73</t>
  </si>
  <si>
    <t>Х7Y21108060975685</t>
  </si>
  <si>
    <t>73:40:50:000 016 544</t>
  </si>
  <si>
    <t>21128, 0001548</t>
  </si>
  <si>
    <t>средний серо-зеленый металлик</t>
  </si>
  <si>
    <t>М512ВО73</t>
  </si>
  <si>
    <t>ХТА21150064180499</t>
  </si>
  <si>
    <t>73:40:50:000 016 548</t>
  </si>
  <si>
    <t>2111, 4357119</t>
  </si>
  <si>
    <t>серебристо-бежевый</t>
  </si>
  <si>
    <t>А687ЕУ73</t>
  </si>
  <si>
    <t>ХТА21108040725817</t>
  </si>
  <si>
    <t>73:40:50:000 016 553</t>
  </si>
  <si>
    <t>2111, 0000454</t>
  </si>
  <si>
    <t>серебристо-желтый</t>
  </si>
  <si>
    <t>М554ВО73</t>
  </si>
  <si>
    <t>ХТА2115006421598</t>
  </si>
  <si>
    <t>73:40:50:000 016 549</t>
  </si>
  <si>
    <t>2111, 4397132</t>
  </si>
  <si>
    <t>графитовый металлик</t>
  </si>
  <si>
    <t>М561ВО73</t>
  </si>
  <si>
    <t>Х7Y21108071036179</t>
  </si>
  <si>
    <t>73:40:50:000 016 557</t>
  </si>
  <si>
    <t>21128, 0002304</t>
  </si>
  <si>
    <t>А214АА73</t>
  </si>
  <si>
    <t>Автомобиль УАЗ-220695</t>
  </si>
  <si>
    <t>ХТТ220695F1205015</t>
  </si>
  <si>
    <t>номер двигателя –409110*E3051037, шасси – 220695F0452730, кузов – 220695F1205015</t>
  </si>
  <si>
    <t>Х999ЕА73</t>
  </si>
  <si>
    <t>Товарная накладная от 26.12.2014 № 26124-345. Постановление Администрации города от 04.02.2015 № 263</t>
  </si>
  <si>
    <t>26.12.2014</t>
  </si>
  <si>
    <t>Автомобиль УАЗ-29891</t>
  </si>
  <si>
    <t>ХU6298910E2011072</t>
  </si>
  <si>
    <t>73:40:50:000 020 964</t>
  </si>
  <si>
    <t>модель, номер двигателя – 409110*E3053442, шасси – 220695F0454132, кузов – 396295F1206521</t>
  </si>
  <si>
    <t>Е317МЕ73</t>
  </si>
  <si>
    <t>ХТА21150054017602</t>
  </si>
  <si>
    <t>73:40:50:000 016 558</t>
  </si>
  <si>
    <t>2111, 4177477</t>
  </si>
  <si>
    <t>светло-серебристый металл</t>
  </si>
  <si>
    <t>С 680 ЕЕ 73</t>
  </si>
  <si>
    <t xml:space="preserve"> Постановление Администрации города от 16.11.2015 № 3771</t>
  </si>
  <si>
    <t>28.04.2011</t>
  </si>
  <si>
    <t>Автомобиль ГАЗ-330202</t>
  </si>
  <si>
    <t>Х9633020292365578</t>
  </si>
  <si>
    <t>*421600*90301252*, 33020090565216</t>
  </si>
  <si>
    <t>белый</t>
  </si>
  <si>
    <t>Н185ВО73</t>
  </si>
  <si>
    <t>Постановление Главы Администрации города от 17.08.2009 №2303</t>
  </si>
  <si>
    <t>17.08.2009</t>
  </si>
  <si>
    <t>Автобус ПАЗ - 32053 КААЗ</t>
  </si>
  <si>
    <t>Х1М3202Е070005100</t>
  </si>
  <si>
    <t>523400 71013477</t>
  </si>
  <si>
    <t>бежевый</t>
  </si>
  <si>
    <t>У041АН73</t>
  </si>
  <si>
    <t>09.07.2007</t>
  </si>
  <si>
    <t>Автомобиль легковой ВАЗ-21102</t>
  </si>
  <si>
    <t>ХТА21102020538724</t>
  </si>
  <si>
    <t>73:40:50:000 018 526</t>
  </si>
  <si>
    <t>2111, 0696931</t>
  </si>
  <si>
    <t>серебристо-голубой</t>
  </si>
  <si>
    <t>А017ХН73</t>
  </si>
  <si>
    <t xml:space="preserve"> Постановление Администрации города от 01.02.2013 № 318. Договор о пользовании муниципальным имуществом на праве оперативного управления от 11.02.2013 № 02-13/ОУ/ТС</t>
  </si>
  <si>
    <t>13.10.2010</t>
  </si>
  <si>
    <t>Автомобиль ГАЗ 3221 специальное пассажирское транспортное средство на 8 мест</t>
  </si>
  <si>
    <t>Х9632210070565123</t>
  </si>
  <si>
    <t>73:40:52:000 019 529</t>
  </si>
  <si>
    <t>*40522Р*73131846*, 32210070340695</t>
  </si>
  <si>
    <t>Х492АН73</t>
  </si>
  <si>
    <t xml:space="preserve"> Постановление Администрации города от 13.10.2010 № 3512</t>
  </si>
  <si>
    <t>28.09.2007</t>
  </si>
  <si>
    <t>Автомобиль оперативно-служебный МЧС 2705 WO</t>
  </si>
  <si>
    <t>Х9U2705W060002245</t>
  </si>
  <si>
    <t>73:40:50:000 018 523</t>
  </si>
  <si>
    <t>*405220*63108934*, 27050060264798</t>
  </si>
  <si>
    <t>С767АЕ73</t>
  </si>
  <si>
    <t>Автомобиль легковой LADA 213100</t>
  </si>
  <si>
    <t>ХТА21310080093657</t>
  </si>
  <si>
    <t>73:40:50:000 018 527</t>
  </si>
  <si>
    <t>21214, 9229731</t>
  </si>
  <si>
    <t>У767АТ73</t>
  </si>
  <si>
    <t>Автомобиль УАЗ-220694-04</t>
  </si>
  <si>
    <t>ХТТ22069480440005</t>
  </si>
  <si>
    <t>73:40:50:000 018 529</t>
  </si>
  <si>
    <t>42130Е*В0304424</t>
  </si>
  <si>
    <t>У766АТ73</t>
  </si>
  <si>
    <t xml:space="preserve">Прицеп автомобильный ЛАВ-81016 </t>
  </si>
  <si>
    <t>Х6Y81016070000764</t>
  </si>
  <si>
    <t>73:40:50:000 018 531</t>
  </si>
  <si>
    <t>осутствует</t>
  </si>
  <si>
    <t>серый</t>
  </si>
  <si>
    <t>б/н</t>
  </si>
  <si>
    <t xml:space="preserve">Мотолодка Silver Eagle </t>
  </si>
  <si>
    <t>RU – SLVP0059D707</t>
  </si>
  <si>
    <t>73:40:50:000 020 547</t>
  </si>
  <si>
    <t>14001F-784587</t>
  </si>
  <si>
    <t>руе 01-49</t>
  </si>
  <si>
    <t>Катер "Чибис"</t>
  </si>
  <si>
    <t>свед.отсут</t>
  </si>
  <si>
    <t>73:40:50:000 019 882</t>
  </si>
  <si>
    <t>б/н, №5047</t>
  </si>
  <si>
    <t>руе 01-56</t>
  </si>
  <si>
    <t xml:space="preserve"> Постановление Администрации города от 26.04.2013 № 1448</t>
  </si>
  <si>
    <t>26.04.2013</t>
  </si>
  <si>
    <t>Лодка "Пеликан"</t>
  </si>
  <si>
    <t>73:40:50:000 019 886</t>
  </si>
  <si>
    <t xml:space="preserve">б/н </t>
  </si>
  <si>
    <t>зеленый</t>
  </si>
  <si>
    <t>Транспортное средство ВАЗ-21074</t>
  </si>
  <si>
    <t>ХТА21074072492385</t>
  </si>
  <si>
    <t>73:40:50:000 019 182</t>
  </si>
  <si>
    <t>вишневый</t>
  </si>
  <si>
    <t>А631КК73</t>
  </si>
  <si>
    <t xml:space="preserve"> Постановление Администрации города от 24.01.2012 № 192</t>
  </si>
  <si>
    <t>Автомобиль ВАЗ-21101</t>
  </si>
  <si>
    <t>ХТА21101060935943</t>
  </si>
  <si>
    <t>73:40:50:000 016 556</t>
  </si>
  <si>
    <t>2111, 1498173</t>
  </si>
  <si>
    <t>А914КС73</t>
  </si>
  <si>
    <t xml:space="preserve"> Постановление Администрации города от 24.01.2012 № 191</t>
  </si>
  <si>
    <t>Автомобиль RENAULT LOGAN (SR)</t>
  </si>
  <si>
    <t>Х7LLSRАВН8Н184396</t>
  </si>
  <si>
    <t>73:40:50:000 017 422</t>
  </si>
  <si>
    <t>К7MF710, UD56224</t>
  </si>
  <si>
    <t>синий металлик</t>
  </si>
  <si>
    <t>В292НК73</t>
  </si>
  <si>
    <t xml:space="preserve"> Постановление Администрации города от 27.03.2012 № 1046</t>
  </si>
  <si>
    <t>Х7LLSRАGН6Н025470</t>
  </si>
  <si>
    <t>73:40:50:000 017 423</t>
  </si>
  <si>
    <t>K7J710, UВ96517</t>
  </si>
  <si>
    <t>В244НК73</t>
  </si>
  <si>
    <t>Автомобиль УАЗ-390994</t>
  </si>
  <si>
    <t>ХТТ39099470492902</t>
  </si>
  <si>
    <t>73:40:50:000 019 484</t>
  </si>
  <si>
    <t>42130Н*70101529</t>
  </si>
  <si>
    <t>мурена</t>
  </si>
  <si>
    <t>В245НК73</t>
  </si>
  <si>
    <t>Трактор МТЗ-80</t>
  </si>
  <si>
    <t>73:40:50:000 019 485</t>
  </si>
  <si>
    <t>882932</t>
  </si>
  <si>
    <t>красный</t>
  </si>
  <si>
    <t>73УС 51 55</t>
  </si>
  <si>
    <t>Трактор МТ 6127 ZL</t>
  </si>
  <si>
    <t>73:40:50:000 020 009</t>
  </si>
  <si>
    <t>Муниципальный контракт № 1-ЭА/2012 от 10.04.2012</t>
  </si>
  <si>
    <t>Транспортное средство-специальное ТС для перевозки инвалидов, 2227SG</t>
  </si>
  <si>
    <t>ХUS2227SGС0000112</t>
  </si>
  <si>
    <t>73:40:50:000 019 492</t>
  </si>
  <si>
    <t>WFOXXXTTFXBU62450</t>
  </si>
  <si>
    <t>А545НК73</t>
  </si>
  <si>
    <t xml:space="preserve"> Постановление Администрации города от 29.05.2012 № 1888</t>
  </si>
  <si>
    <t>Транспортное средство УАЗ-390995-360</t>
  </si>
  <si>
    <t>ХТТ390995С0463448</t>
  </si>
  <si>
    <t>73:40:50:000 019 596</t>
  </si>
  <si>
    <t>409100*С3034860, 390900С0207790</t>
  </si>
  <si>
    <t>А091ТВ</t>
  </si>
  <si>
    <t xml:space="preserve"> Постановление Администрации города от 03.08.2012 № 2812</t>
  </si>
  <si>
    <t>Автомашина ВАЗ-21150</t>
  </si>
  <si>
    <t>ХТА21150074341002</t>
  </si>
  <si>
    <t>2111, 4535791</t>
  </si>
  <si>
    <t>средне-серо-зеленый мет</t>
  </si>
  <si>
    <t>Х644АЕ73</t>
  </si>
  <si>
    <t>Товарная накладная от 31.12.2006</t>
  </si>
  <si>
    <t>Снегоход "Буран" СБ-640А комплектация базовая</t>
  </si>
  <si>
    <t>212.4.8986</t>
  </si>
  <si>
    <t>1660УС73</t>
  </si>
  <si>
    <t>Товарная накладная от 16.10.2013 №кАБ0000510</t>
  </si>
  <si>
    <t>Мунииципальное казенное учреждение Спортивная школа "Нейтрон"</t>
  </si>
  <si>
    <t>Прицеп тракторный самосвальный 2-ПТС-4,5(ADR) с надставными цельнометал. Бортами</t>
  </si>
  <si>
    <t>73:40:50:000 020 995</t>
  </si>
  <si>
    <t>8414рама</t>
  </si>
  <si>
    <t>5346УС73</t>
  </si>
  <si>
    <t>Договор 2014.149827 от 27.06.2014</t>
  </si>
  <si>
    <t>Трактор МТЗ-82.1 "Беларус"</t>
  </si>
  <si>
    <t>73:40:50:000 020 996</t>
  </si>
  <si>
    <t>3776 рама, (82002026) двигатель 845664</t>
  </si>
  <si>
    <t>черно-синий-красный</t>
  </si>
  <si>
    <t>5339УС73</t>
  </si>
  <si>
    <t>Трактор МТЗ-82.1 "Беларус"-2</t>
  </si>
  <si>
    <t>73:40:50:000 020 997</t>
  </si>
  <si>
    <t>0377 рама, (82002033) двигатель 848696</t>
  </si>
  <si>
    <t>5340СУ73</t>
  </si>
  <si>
    <t>Погрузчик универсальный АМКОДОР 320</t>
  </si>
  <si>
    <t>Y32000000140627</t>
  </si>
  <si>
    <t>73:40:50:000 020 998</t>
  </si>
  <si>
    <t>5349CE73</t>
  </si>
  <si>
    <t>Самосвал ГАЗ-САЗ-35071</t>
  </si>
  <si>
    <t>Х3Е350730Е0032455</t>
  </si>
  <si>
    <t>73:40:50:000 020 999</t>
  </si>
  <si>
    <t>В650КУ73</t>
  </si>
  <si>
    <t>Договор 2014.170300 от 08.07.2014</t>
  </si>
  <si>
    <t>ЗИЛ - 431412 Цистерна</t>
  </si>
  <si>
    <t>73:40:50:000 020 596</t>
  </si>
  <si>
    <t>Р707ВХ73</t>
  </si>
  <si>
    <t>Постановление Администрации города от 23.12.2009 №3975</t>
  </si>
  <si>
    <t>Трактор ЛТЗ-55 В</t>
  </si>
  <si>
    <t>73:40:50:000 020 597</t>
  </si>
  <si>
    <t>5649УМ73</t>
  </si>
  <si>
    <t>Снегоуборочная машина КСSТ 1129 АЕS</t>
  </si>
  <si>
    <t>73:40:50:061 020 278</t>
  </si>
  <si>
    <t>Автогидроподъемник АГП-22Т на шасси ГАЗ-3309</t>
  </si>
  <si>
    <t>XUY3813AHD0000140</t>
  </si>
  <si>
    <t>73:40:50:061 020 279</t>
  </si>
  <si>
    <t>В416НС73</t>
  </si>
  <si>
    <t>Договор от 20.12.2013 № 2013,237795</t>
  </si>
  <si>
    <t>Машина для заливки и уборки льда на открытых площадках Льдоуборочный комбайн ЛК-01-"АМТ"-2</t>
  </si>
  <si>
    <t>Х96330860D1044737</t>
  </si>
  <si>
    <t>73:40:50:000 020 599</t>
  </si>
  <si>
    <t>Договор от 17.12.2013 № 2013,234620</t>
  </si>
  <si>
    <t>Машина для заливки и уборки льда на открытых площадках Льдоуборочный комбайн ЛК-01-"АМТ"</t>
  </si>
  <si>
    <t>Х96330810D044739</t>
  </si>
  <si>
    <t>73:40:50:000 020 600</t>
  </si>
  <si>
    <t>Снегоубороная машина Herz SB-15 EGS</t>
  </si>
  <si>
    <t>73:40:50:061 020 281</t>
  </si>
  <si>
    <t>Договор от 20.12.2013 №2013,234628</t>
  </si>
  <si>
    <t>73:40:50:061 020 282</t>
  </si>
  <si>
    <t>Трактор Gianni Ferrari PG280</t>
  </si>
  <si>
    <t>1312005РК</t>
  </si>
  <si>
    <t>73:40:50:000 020 601</t>
  </si>
  <si>
    <t>1CW5917</t>
  </si>
  <si>
    <t>красно-желтый</t>
  </si>
  <si>
    <t>5148УС73</t>
  </si>
  <si>
    <t>1312006РК</t>
  </si>
  <si>
    <t>73:40:50:000 020 602</t>
  </si>
  <si>
    <t>1CW4041</t>
  </si>
  <si>
    <t>5149УС73</t>
  </si>
  <si>
    <t>Автомобиль ВАЗ 211540-32-010</t>
  </si>
  <si>
    <t>XTA211540B4962596</t>
  </si>
  <si>
    <t>4962596,  5418239</t>
  </si>
  <si>
    <t>серо-сине-зеленый</t>
  </si>
  <si>
    <t>Х149ЕА73</t>
  </si>
  <si>
    <t>Постановление Администрации города от 03.02.2010 №286</t>
  </si>
  <si>
    <t>УАЗ</t>
  </si>
  <si>
    <t>XTT396290X0018790</t>
  </si>
  <si>
    <t>УМЗ-4218 №Х0501015</t>
  </si>
  <si>
    <t>Е789УХ73</t>
  </si>
  <si>
    <t>ГАЗ-32213</t>
  </si>
  <si>
    <t>X96322130C0729589</t>
  </si>
  <si>
    <t>73:40:50:000 019 704</t>
  </si>
  <si>
    <t>*421600*СО601610*</t>
  </si>
  <si>
    <t>А569ХТ73</t>
  </si>
  <si>
    <t>Постановление Администрации города от 29.01.2013 №210. Договор о пользовании муниципальным имуществом на праве оперативного управления от 11.02.2013 № 01-13/ОУ/ТС</t>
  </si>
  <si>
    <t>LADA GRANTA 219060</t>
  </si>
  <si>
    <t>XТА219060DY019519</t>
  </si>
  <si>
    <t>73:40:50:000 019 705</t>
  </si>
  <si>
    <t>11183, 5868871</t>
  </si>
  <si>
    <t>серо-черный</t>
  </si>
  <si>
    <t>А765ХТ73</t>
  </si>
  <si>
    <t>XТА219060DY019553</t>
  </si>
  <si>
    <t>73:40:50:000 019 706</t>
  </si>
  <si>
    <t>11183, 5868713</t>
  </si>
  <si>
    <t>А763ХТ73</t>
  </si>
  <si>
    <t>XТА219060DY019673</t>
  </si>
  <si>
    <t>73:40:50:000 019 707</t>
  </si>
  <si>
    <t>11183, 5869284</t>
  </si>
  <si>
    <t>А766ХТ73</t>
  </si>
  <si>
    <t>Автомобиль LADA KALINA 111930</t>
  </si>
  <si>
    <t>XТА111930СО214296</t>
  </si>
  <si>
    <t>73:40:50:000 019 708</t>
  </si>
  <si>
    <t>11183, 5759647</t>
  </si>
  <si>
    <t>А764ХТ73</t>
  </si>
  <si>
    <t>Автомобиль RENAULT LOGAN</t>
  </si>
  <si>
    <t>Х7LLSRB1HDH645833</t>
  </si>
  <si>
    <t>73:40:50:000 020 080</t>
  </si>
  <si>
    <t>K7MF710 UH73281</t>
  </si>
  <si>
    <t>светло-серый</t>
  </si>
  <si>
    <t>В757СХ73</t>
  </si>
  <si>
    <t>Постановление Администрации города от 03.09.2013 №2760</t>
  </si>
  <si>
    <t>ПАЗ 320302-08</t>
  </si>
  <si>
    <t>Х1М32032UD0001478</t>
  </si>
  <si>
    <t>73:40:50:000 021 312</t>
  </si>
  <si>
    <t>523420 D1006901</t>
  </si>
  <si>
    <t>Е398НР73</t>
  </si>
  <si>
    <t>Постановление Администрации города от 22.12.2015 №4191. Договор о пользовании муниципальным имуществом на праве оперативного управления от 22.12.2015 № 05-15/ОУ/ТС</t>
  </si>
  <si>
    <t>Х1М320580D0003749</t>
  </si>
  <si>
    <t>73:40:50:000 021 314</t>
  </si>
  <si>
    <t>523420 D1005083</t>
  </si>
  <si>
    <t>Е397НР73</t>
  </si>
  <si>
    <t>КАМАЗ 45143-15</t>
  </si>
  <si>
    <t>X1F45143SD0000366</t>
  </si>
  <si>
    <t>73:40:50:000 021 315</t>
  </si>
  <si>
    <t>740310C2723862</t>
  </si>
  <si>
    <t>оранжевый</t>
  </si>
  <si>
    <t>Е488НР73</t>
  </si>
  <si>
    <t>X1F45143SD0000364</t>
  </si>
  <si>
    <t>73:40:50:000 021 316</t>
  </si>
  <si>
    <t>740310C2723859</t>
  </si>
  <si>
    <t>Е485НР73</t>
  </si>
  <si>
    <t>КАМАЗ 65115-62</t>
  </si>
  <si>
    <t>X1F651153D0002982</t>
  </si>
  <si>
    <t>73:40:50:000 021 317</t>
  </si>
  <si>
    <t>740620C2723372</t>
  </si>
  <si>
    <t>Е484НР73</t>
  </si>
  <si>
    <t>ГАЗ-САЗ-35071</t>
  </si>
  <si>
    <t>X3E350710D0011854</t>
  </si>
  <si>
    <t>73:40:50:000 021 318</t>
  </si>
  <si>
    <t>Д 2457Е4/815632</t>
  </si>
  <si>
    <t xml:space="preserve">Белый </t>
  </si>
  <si>
    <t>Е486НР73</t>
  </si>
  <si>
    <t>X3E350710D0011545</t>
  </si>
  <si>
    <t>73:40:50:000 021 319</t>
  </si>
  <si>
    <t>Д 2457Е4/797699</t>
  </si>
  <si>
    <t>Е483НР73</t>
  </si>
  <si>
    <t>X3E350710D0011855</t>
  </si>
  <si>
    <t>73:40:50:000 021 320</t>
  </si>
  <si>
    <t>Д 2457Е4/818722</t>
  </si>
  <si>
    <t>Е481НР73</t>
  </si>
  <si>
    <t>X3E350710D0011696</t>
  </si>
  <si>
    <t>73:40:50:000 021 321</t>
  </si>
  <si>
    <t>Д 2457Е4/797543</t>
  </si>
  <si>
    <t>Е482НР73</t>
  </si>
  <si>
    <t>Чайка-сервис 2784FD</t>
  </si>
  <si>
    <t>XUB2784FDD0000190</t>
  </si>
  <si>
    <t>73:40:50:000 021 322</t>
  </si>
  <si>
    <t>ISF3.8e4R154 89095956</t>
  </si>
  <si>
    <t>Е387НР73</t>
  </si>
  <si>
    <t>Чайка-сервис 27842R</t>
  </si>
  <si>
    <t>XUB27842DD0000188</t>
  </si>
  <si>
    <t>73:40:50:000 021 323</t>
  </si>
  <si>
    <t>ISF3.8e4R154 89118517</t>
  </si>
  <si>
    <t>Е389НР73</t>
  </si>
  <si>
    <t>ГАЗ-322173</t>
  </si>
  <si>
    <t>X96322173D0762551</t>
  </si>
  <si>
    <t>73:40:50:000 021 324</t>
  </si>
  <si>
    <t>421640D0901321</t>
  </si>
  <si>
    <t>Е396НР73</t>
  </si>
  <si>
    <t>X96322173D0762746</t>
  </si>
  <si>
    <t>73:40:50:000 021 325</t>
  </si>
  <si>
    <t>421640D0901803</t>
  </si>
  <si>
    <t>Е394НР73</t>
  </si>
  <si>
    <t>Прицеп к Л/А ССТ-7132-09</t>
  </si>
  <si>
    <t>73:40:50:000 021 326</t>
  </si>
  <si>
    <t>Z02713209D0000071</t>
  </si>
  <si>
    <t>стальной</t>
  </si>
  <si>
    <t>АН3004 73</t>
  </si>
  <si>
    <t>Прицеп к Л/А ССТ-7132-10</t>
  </si>
  <si>
    <t>73:40:50:000 021 327</t>
  </si>
  <si>
    <t>Z02713209D0000075</t>
  </si>
  <si>
    <t>АН3005 73</t>
  </si>
  <si>
    <t xml:space="preserve">Прицеп тракторный
самосвальный 2ПТС-4,5
</t>
  </si>
  <si>
    <t>73:40:50:000 021 328</t>
  </si>
  <si>
    <t>5228 УС 73</t>
  </si>
  <si>
    <t>73:40:50:000 021 329</t>
  </si>
  <si>
    <t>5229 УС 73</t>
  </si>
  <si>
    <t>Погрузчик Т-156Б-09-03</t>
  </si>
  <si>
    <t>7657(664758-660811)</t>
  </si>
  <si>
    <t>73:40:50:000 021 330</t>
  </si>
  <si>
    <t>D0527237</t>
  </si>
  <si>
    <t>52-30 УС 73</t>
  </si>
  <si>
    <t>Погрузчик фронтальный одноковшовый АМКОДОР-342В</t>
  </si>
  <si>
    <t>Y342B0000132667</t>
  </si>
  <si>
    <t>73:40:50:000 021 333</t>
  </si>
  <si>
    <t>52-48 УС 73</t>
  </si>
  <si>
    <t>Y342B0000132675</t>
  </si>
  <si>
    <t>73:40:50:000 021 336</t>
  </si>
  <si>
    <t>52-49 УС 73</t>
  </si>
  <si>
    <t xml:space="preserve">Погрузчик фронтальный
одноковшовый АМКОДОР 333В
</t>
  </si>
  <si>
    <t>0452</t>
  </si>
  <si>
    <t>73:40:50:000 021 334</t>
  </si>
  <si>
    <t>52-94 УС 73</t>
  </si>
  <si>
    <t>Снегоочиститель шнекороторный ФРС-200М ГР</t>
  </si>
  <si>
    <t>008(808176476)</t>
  </si>
  <si>
    <t>73:40:50:000 021 337</t>
  </si>
  <si>
    <t>52-31 УС 73</t>
  </si>
  <si>
    <t xml:space="preserve">Машина уборочная МУП-351 ГР-01
</t>
  </si>
  <si>
    <t>027(808161060)</t>
  </si>
  <si>
    <t>73:40:50:000 021 338</t>
  </si>
  <si>
    <t>52-33 УС 73</t>
  </si>
  <si>
    <t xml:space="preserve">Машина уборочная МУП-351 ГР-01, щеточное оборудование, бульдозерный отвал
</t>
  </si>
  <si>
    <t>029(808176572)</t>
  </si>
  <si>
    <t>73:40:50:000 021 339</t>
  </si>
  <si>
    <t>52-91 УС 73</t>
  </si>
  <si>
    <t>Машина уборочная МУП-351 ГР-01, щеточное оборудование, бульдозерный отвал</t>
  </si>
  <si>
    <t>030(808176548)</t>
  </si>
  <si>
    <t>73:40:50:000 021 340</t>
  </si>
  <si>
    <t>52-90 УС 73</t>
  </si>
  <si>
    <t>Машина уборочная МУП-351 ГР-02</t>
  </si>
  <si>
    <t>014(808165237)</t>
  </si>
  <si>
    <t>73:40:50:000 021 341</t>
  </si>
  <si>
    <t>52-32 УС 73</t>
  </si>
  <si>
    <t>Машина уборочная МУП-351 ГР-03, щеточное оборудование, бульдозерный отвал, погрузочное оборудование</t>
  </si>
  <si>
    <t>062(808157638)</t>
  </si>
  <si>
    <t>73:40:50:000 021 342</t>
  </si>
  <si>
    <t>52-92 УС 73</t>
  </si>
  <si>
    <t>Машина уборочная МУП-351 ГР-03, щеточное оборудование, погрузочное оборудование</t>
  </si>
  <si>
    <t>063(808174670)</t>
  </si>
  <si>
    <t>73:40:50:000 021 343</t>
  </si>
  <si>
    <t>52-93 УС 73</t>
  </si>
  <si>
    <t>Прицеп подметально-уборочный машина SENIOR 2000</t>
  </si>
  <si>
    <t>73:40:50:000 021 344</t>
  </si>
  <si>
    <t>52-08 УС 73</t>
  </si>
  <si>
    <t>ЭД 405 КАМАЗ 65115-62</t>
  </si>
  <si>
    <t>X5V580412D0004598</t>
  </si>
  <si>
    <t>73:40:50:000 021 345</t>
  </si>
  <si>
    <t>740620 C2725653</t>
  </si>
  <si>
    <t>Е388НР73</t>
  </si>
  <si>
    <t>X5V580412D0004599</t>
  </si>
  <si>
    <t>73:40:50:000 021 346</t>
  </si>
  <si>
    <t>740620 C2725783</t>
  </si>
  <si>
    <t>Е390НР73</t>
  </si>
  <si>
    <t>Машина для очистки канализационных сетей КО-502Б-2</t>
  </si>
  <si>
    <t>XVL693220D0000422</t>
  </si>
  <si>
    <t>73:40:50:000 021 347</t>
  </si>
  <si>
    <t>508300 C0296370</t>
  </si>
  <si>
    <t>Е395НР73</t>
  </si>
  <si>
    <t>Машина илососная КО-510</t>
  </si>
  <si>
    <t>XVL482321D0000682</t>
  </si>
  <si>
    <t>73:40:50:000 021 348</t>
  </si>
  <si>
    <t>508300 C0296272</t>
  </si>
  <si>
    <t>Е393НР73</t>
  </si>
  <si>
    <t>Машина дорожная комбинированная МДК-433362</t>
  </si>
  <si>
    <t>X3D593650D0000081</t>
  </si>
  <si>
    <t>73:40:50:000 021 349</t>
  </si>
  <si>
    <t>508300 C0296368</t>
  </si>
  <si>
    <t>Е392НР73</t>
  </si>
  <si>
    <t>X3D593650D0000080</t>
  </si>
  <si>
    <t>73:40:50:000 021 350</t>
  </si>
  <si>
    <t>508300 C0296374</t>
  </si>
  <si>
    <t>Е391НР73</t>
  </si>
  <si>
    <t>УАЗ-390995</t>
  </si>
  <si>
    <t>XTT390995D0494005</t>
  </si>
  <si>
    <t>73:40:50:000 021 351</t>
  </si>
  <si>
    <t>409110D3023479</t>
  </si>
  <si>
    <t>защитный</t>
  </si>
  <si>
    <t>Е489НР73</t>
  </si>
  <si>
    <t xml:space="preserve">Сменный навесной бульдозерный отвал -
Бульдозерное оборудование ВБО-ОБ-06.00.000 (ХТЗ-181)
</t>
  </si>
  <si>
    <t>73:40:50:000 021 352</t>
  </si>
  <si>
    <t>Трактор ВТЗ - 2048А</t>
  </si>
  <si>
    <t>73:40:50:000 016 339</t>
  </si>
  <si>
    <t>73УС 1630</t>
  </si>
  <si>
    <t>Постановление Администрации города от 16.04.2013 №1269. Договор о пользовании муниципальным имуществом на праве оперативного управления от 25.04.2013 № 03-13/ОУ/ТС</t>
  </si>
  <si>
    <t xml:space="preserve">800 000 </t>
  </si>
  <si>
    <t>Передвижная дорожная лаборатория, модель - 38473F</t>
  </si>
  <si>
    <t>Х8938473F0BJ3013</t>
  </si>
  <si>
    <t>73:40:50:000 019 963</t>
  </si>
  <si>
    <t>40522Р*73118164, номер кузова - 32210070334747</t>
  </si>
  <si>
    <t>А916ХЕ73</t>
  </si>
  <si>
    <t>Постановление Администрации города от 26.06.2013 №2008. Договор о пользовании муниципальным имуществом на праве оперативного управления от 03.07.2013 № 04-13/ОУ/ТС</t>
  </si>
  <si>
    <t>Автомобиль ГАЗ-3221</t>
  </si>
  <si>
    <t>ХТН32210020270086</t>
  </si>
  <si>
    <t>73:40:50:000 016 565</t>
  </si>
  <si>
    <t>40630А 23068461</t>
  </si>
  <si>
    <t>снежно-белый</t>
  </si>
  <si>
    <t>А685ЕУ73</t>
  </si>
  <si>
    <t>Постановление Администрации города от 25.06.2012 №2223. Договор о пользовании муниципальным имуществом на праве оперативного управления от 03.07.2012 № 02-12/ОУ/ТС</t>
  </si>
  <si>
    <t>25.06.2012</t>
  </si>
  <si>
    <t>Автомобиль ГАЗ-32213</t>
  </si>
  <si>
    <t>Х96322130D0750617</t>
  </si>
  <si>
    <t>73:40:50:000 020 008</t>
  </si>
  <si>
    <t>421640*D0305590*</t>
  </si>
  <si>
    <t>А686ХЕ73</t>
  </si>
  <si>
    <t>Муниципальный контракт № 88ГД/13-ЭА от 08.05.2013 ООО "Торговый дом "Агат"</t>
  </si>
  <si>
    <t>Автомобиль LADA Granta 219060</t>
  </si>
  <si>
    <t>XTA219060DY028884</t>
  </si>
  <si>
    <t>73:40:50:000 020 007</t>
  </si>
  <si>
    <t>А469ХР73</t>
  </si>
  <si>
    <t>Муниципальный контракт № 74ГД/13-К от 04.04.2013 ООО "Мика Мотор"</t>
  </si>
  <si>
    <t>ВАЗ 21140-20</t>
  </si>
  <si>
    <t>ХТА21140043760290</t>
  </si>
  <si>
    <t>2111, 3900193</t>
  </si>
  <si>
    <t>средний серо-зеленый мет</t>
  </si>
  <si>
    <t>У687ОМ73</t>
  </si>
  <si>
    <t>товарная накладная от 14.07.2004, Постановление Администрации города от 30.06.2014 № 1943. Договор о пользовании муниципальным имуществом на праве оперативного управления от 08.08.2014 № 12-14/ОУ/ТС</t>
  </si>
  <si>
    <t>Автогрейдер ГС-14.02</t>
  </si>
  <si>
    <t>110376(467)</t>
  </si>
  <si>
    <t>73:40:50:000 020 248</t>
  </si>
  <si>
    <t>В0456891</t>
  </si>
  <si>
    <t>Оранжево-черный</t>
  </si>
  <si>
    <t>51-76УС 73</t>
  </si>
  <si>
    <t>Постановление Администрации города от 26.12.2013 № 4181. Договор о пользовании муниципальным имуществом на праве оперативного управления от 12.02.2014 №04-14/ОУ/ТС</t>
  </si>
  <si>
    <t>110375(466)</t>
  </si>
  <si>
    <t>В0457408</t>
  </si>
  <si>
    <t>51-75УС 73</t>
  </si>
  <si>
    <t>Погрузчик ПК-30.0001</t>
  </si>
  <si>
    <t>Желтый, серый</t>
  </si>
  <si>
    <t>73УС 5179</t>
  </si>
  <si>
    <t>Снегоочиститель шнекороторный СШР-1 мод.001-СА-02</t>
  </si>
  <si>
    <t>В0459762</t>
  </si>
  <si>
    <t>73УС 5182</t>
  </si>
  <si>
    <t>Машина для содержания дорог  МПУ-1М, шнекоротор СР 20 Е (Елазовец)</t>
  </si>
  <si>
    <t>808123121(11030)</t>
  </si>
  <si>
    <t>73УС 5180</t>
  </si>
  <si>
    <t>Машина для содержания дорог МПУ-1М, шнекоротор СР 20 Е (Елазовец)</t>
  </si>
  <si>
    <t>73УС 5186</t>
  </si>
  <si>
    <t>Муниципальный контракт от 27.10.2011 № 0368300026311000808-0052623-02, договор купли - продажи от 26.12.2013 № ОВ/К-5654-01-01-ВЫК-01, акт передачи права собственности на автомобиль по договору купли - продажи от 26.12.2013 № ОВ/К-5654-01-01-ВЫК-01, акт об окончании лизинга (акт передачи права собственности) от 26.12.2013. Постановление Администрации города от 26.12.2013 № 4181. Договор о пользовании муниципальным имуществом на праве оперативного управления от 12.02.2014 №04-14/ОУ/ТС</t>
  </si>
  <si>
    <t>МКСМ-800Н Машина коммунально-строительная многоцелевая, щеточное оборудование для МКСМ-800, шнеко-роторное оборудование для МКСМ-800, отвал для МКСМ-800</t>
  </si>
  <si>
    <t>Желтый, ПФ-115</t>
  </si>
  <si>
    <t>73УС 5184</t>
  </si>
  <si>
    <t>МКСМ-800Н Машина коммунально-строительная многоцелевая</t>
  </si>
  <si>
    <t>73УС 5185</t>
  </si>
  <si>
    <t>Муниципальный контракт от 27.10.2011 № 0368300026311000808-0052623-02, договор купли - продажи от 26.12.2013 № ОВ/К-5654-01-01-ВЫК-01, акт передачи права собственности на автомобиль по договору купли - продажи от 26.12.2013 № ОВ/К-5654-01-01-ВЫК-01, акт об окон-чании лизинга (акт передачи права собственности) от 26.12.2013. Постановление Администрации города от 26.12.2013 № 4181. Договор о пользовании муниципальным имуществом на праве оперативного управления от 12.02.2014 №04-14/ОУ/ТС</t>
  </si>
  <si>
    <t>ХТС651153В1203182</t>
  </si>
  <si>
    <t>740620 В2603778</t>
  </si>
  <si>
    <t>В690НК 73</t>
  </si>
  <si>
    <t>ХТС651153В1226790</t>
  </si>
  <si>
    <t>740620 В2631247</t>
  </si>
  <si>
    <t>В689НК73</t>
  </si>
  <si>
    <t>Камаз КО -829А1</t>
  </si>
  <si>
    <t>XVL4833А1В0000391</t>
  </si>
  <si>
    <t>4ISBe185 87249373</t>
  </si>
  <si>
    <t>В688НК73</t>
  </si>
  <si>
    <t>Трактор Агромаш 90 ТГ 2007С</t>
  </si>
  <si>
    <t>000981(755203)</t>
  </si>
  <si>
    <t>U16645</t>
  </si>
  <si>
    <t>73УС 5195</t>
  </si>
  <si>
    <t>Трактор Агромаш 90 ТГ 3000А</t>
  </si>
  <si>
    <t>000738(755117)</t>
  </si>
  <si>
    <t>73УС 5183</t>
  </si>
  <si>
    <t>Трактор с бульдозерным и рыхлительным оборудованием Б10М.0001 ЕН</t>
  </si>
  <si>
    <t>44678(165279)</t>
  </si>
  <si>
    <t>73УС 5181</t>
  </si>
  <si>
    <t>Машина дорожная комбинированная МДК-43253</t>
  </si>
  <si>
    <t>X3D593660C0000001</t>
  </si>
  <si>
    <t>73:40:50:000 022 443</t>
  </si>
  <si>
    <t>6ISBe21086016088, шасси (рама) № ХТС432533С1269879, кузов (кабина, прицеп) № 2292471</t>
  </si>
  <si>
    <t>В350ЕР73</t>
  </si>
  <si>
    <t>Постановление Администрации города от 04.07.2017 № 1218</t>
  </si>
  <si>
    <t>04.07.2017</t>
  </si>
  <si>
    <t>(VIN)X3D593660D0000015</t>
  </si>
  <si>
    <t>73:40:50:000 022 444</t>
  </si>
  <si>
    <t xml:space="preserve"> модель, № двигателя 6ISBe21086016803, шасси (рама) № ХТС432533С1279884, кузов (кабина, прицеп) № 2296352</t>
  </si>
  <si>
    <t>В751ЕУ73</t>
  </si>
  <si>
    <t>остутствует</t>
  </si>
  <si>
    <t>73:40:50:000 022 445</t>
  </si>
  <si>
    <t xml:space="preserve">заводской номер машины (рамы) 120224 (304), двигатель № С0506446, коробка передач № 89 </t>
  </si>
  <si>
    <t>оранжево-черный</t>
  </si>
  <si>
    <t>73УМ9626</t>
  </si>
  <si>
    <t>Автогрейдер ГС-10.07</t>
  </si>
  <si>
    <t>73:40:50:000 022 446</t>
  </si>
  <si>
    <t xml:space="preserve">заводской номер машины (рамы) 120003 (339), двигатель № 751346 </t>
  </si>
  <si>
    <t>73УМ9657</t>
  </si>
  <si>
    <t>Автомобиль ВАЗ-21102</t>
  </si>
  <si>
    <t>ХТА21102040767428</t>
  </si>
  <si>
    <t>73:40:50:000 016 561</t>
  </si>
  <si>
    <t>2111, 1122338</t>
  </si>
  <si>
    <t>М567ВО73</t>
  </si>
  <si>
    <t xml:space="preserve"> Постановление Администрации города от 28.08.2018 № 1886</t>
  </si>
  <si>
    <t>УАЗ 3163-305-04 PATRIOT</t>
  </si>
  <si>
    <t>ХТТ316300F1016270</t>
  </si>
  <si>
    <t>73:40:50:000 026 643</t>
  </si>
  <si>
    <t>номер двигателя 409050*Е3054647</t>
  </si>
  <si>
    <t>серебристо-желтый металл</t>
  </si>
  <si>
    <t>E093МЕ73</t>
  </si>
  <si>
    <t>Постановление Администрации города от 25.12.2019 №3429</t>
  </si>
  <si>
    <t>25.12.2019</t>
  </si>
  <si>
    <t>Lada Granta 219010</t>
  </si>
  <si>
    <t>XTA 219010L0665921</t>
  </si>
  <si>
    <t>73:40:50:000 026 644</t>
  </si>
  <si>
    <t>номер двигателя 11186 6881109</t>
  </si>
  <si>
    <t>Товарная накладная ДА00008716 от 26.12.2019</t>
  </si>
  <si>
    <t>26.12.2019</t>
  </si>
  <si>
    <t>Автобус для перевозки детей ТС-ПАЗ 32053-70</t>
  </si>
  <si>
    <t>X1M3205BXH0003081</t>
  </si>
  <si>
    <t>73:40:50:000 023 813</t>
  </si>
  <si>
    <t>марка, модель ТС-ПАЗ 32053-70, категория ТС D, год изготовления 2017, модель, № двигателя: 523420 Н1003599, кузов № Х1М3205ВХН0003081</t>
  </si>
  <si>
    <t>АХ003 73</t>
  </si>
  <si>
    <t xml:space="preserve"> Постановление Администрации города от 17.06.2019 № 1633</t>
  </si>
  <si>
    <t>02.03.2018</t>
  </si>
  <si>
    <t>Спец-ассанизаторская  ГАЗ 3307</t>
  </si>
  <si>
    <t>73:40:50:000 020 616</t>
  </si>
  <si>
    <t>511-131508</t>
  </si>
  <si>
    <t>А 661 ХТ 73</t>
  </si>
  <si>
    <t>Постановление Администрации города №903 от 31.03.2014</t>
  </si>
  <si>
    <t>Автомобиль Datsun on-DO</t>
  </si>
  <si>
    <t>Z8NBBABD0G0033536</t>
  </si>
  <si>
    <t>73:40:50:000 021 302</t>
  </si>
  <si>
    <t>Е138НР73</t>
  </si>
  <si>
    <t>счет-фактура от 30.11.2015 №1251</t>
  </si>
  <si>
    <t>ЭБП-11,3 на базе трактора "Беларусь"</t>
  </si>
  <si>
    <t>акт приема передачи от 15.08.2016 № 31</t>
  </si>
  <si>
    <t>Специализированный автокран МАЗ-5337</t>
  </si>
  <si>
    <t>акт приема передачи от 15.08.2016 № 33</t>
  </si>
  <si>
    <t>Полуприцеп с бортовой платформой ОДАЗ-9370</t>
  </si>
  <si>
    <t>акт приема передачи от 15.08.2016 № 32</t>
  </si>
  <si>
    <t>Автомобиль УАЗ-390995</t>
  </si>
  <si>
    <t>ХТТ390995К1208523</t>
  </si>
  <si>
    <t>73:40:50:000 026 020</t>
  </si>
  <si>
    <t>409110*J3049015</t>
  </si>
  <si>
    <t>светл.серый неметаллик</t>
  </si>
  <si>
    <t>К454НХ73</t>
  </si>
  <si>
    <t>товарная накладная ВА00000218 от 27.03.2019</t>
  </si>
  <si>
    <t>Автомобиль УАЗ 2206</t>
  </si>
  <si>
    <t>73:40:50:000 026 021</t>
  </si>
  <si>
    <t>417800-V0408540</t>
  </si>
  <si>
    <t>Х854С73</t>
  </si>
  <si>
    <t>товарная накладная от 16.04.2019</t>
  </si>
  <si>
    <t>LADA Largus</t>
  </si>
  <si>
    <t>ХТАRS015LD0714035</t>
  </si>
  <si>
    <t>73:40:50:000 020 018</t>
  </si>
  <si>
    <t>К7М, UА05121</t>
  </si>
  <si>
    <t>серо-бежевый</t>
  </si>
  <si>
    <t>А506ХТ73</t>
  </si>
  <si>
    <t>Договор купли-продажи автомобиля от 14.12.2012 № 02182</t>
  </si>
  <si>
    <t>Документ-основание возникновения права муниципальной собственности</t>
  </si>
  <si>
    <t>Фонтан с коммуникациями (Лит.I-IX)</t>
  </si>
  <si>
    <t>73:23:013205:44</t>
  </si>
  <si>
    <t>73:40:50:000 019 670</t>
  </si>
  <si>
    <t>Постановление Администрации города от 25.03.2010 №905. Постановление Администрации города от 21.04.2010 №1226. Постановление Администрации города от 27.09.2012 №3387. Свидетельство о государственной регистрации права муниципальной собственности города от 28.12.2011 №73-73-02/198/2011-022. Оперативное управление от 17.01.2018 № 73:23:013205:44-73/002/2018-1</t>
  </si>
  <si>
    <t>участок, расположенный в 9 метрах в восточном направлении от здания по ул.Гагарина,13</t>
  </si>
  <si>
    <t>73:23:013301:60</t>
  </si>
  <si>
    <t>73:40:50:000 019 669</t>
  </si>
  <si>
    <t>Постановление Администрации города от 25.03.2010 №905. Постановление Администрации города от 21.04.2010 №1226. Свидетельство о государственной регистрации права муниципальной собственности города от 28.12.2011 №73-73-02/198/2011-021.Оперативное управление от 17.01.2018 № 73:23:013301:60-73/002/2018-1</t>
  </si>
  <si>
    <t>участок, расположенный в 5 метрах в восточном направлении от земельного участка по ул.Куйбышева,150</t>
  </si>
  <si>
    <t>"Электрические сети и сооружения"</t>
  </si>
  <si>
    <t>Наименование объекта недвижимого имущества</t>
  </si>
  <si>
    <t>Адрес (месторасположение)</t>
  </si>
  <si>
    <t>Протяженность, м</t>
  </si>
  <si>
    <t>Балансовая стомиость, руб.</t>
  </si>
  <si>
    <t>Линии электропередач с трансформаторными подстанциями, расположенные в районе Березовой рощи</t>
  </si>
  <si>
    <t>ул. Гоголя, Юнг Северного Флота, Коммунальная</t>
  </si>
  <si>
    <t>73:40:50:000 024 208</t>
  </si>
  <si>
    <t>73:23:011112:101</t>
  </si>
  <si>
    <t>Свидетельство о государственной регистрации права муниципальной собственности города от 18.06.2007 № 73-73-02/041/2007-495</t>
  </si>
  <si>
    <t>Договор аренды от 04.12.2015 № 06-15/ДС</t>
  </si>
  <si>
    <t>Линии электропередач с трансформаторными подстанциями, расположенных в Центральной части города</t>
  </si>
  <si>
    <t>ул. Куйбышева, ул. Лесная Горка, ул. Потаповой, Козлова, Земина, Самарская, Земина, Тургенева, Баданова, Котовского</t>
  </si>
  <si>
    <t>73:40:50:000 024 209</t>
  </si>
  <si>
    <t>73:23:013305:88</t>
  </si>
  <si>
    <t>Свидетельство о государственной регистрации права муниципальной собственности города от 19.06.2007 № 73-73-02/059/2007-005</t>
  </si>
  <si>
    <t xml:space="preserve">Линии электропередач с трансформаторными подстанциями, расположенные в районе Осиновой рощи  </t>
  </si>
  <si>
    <t>9-я Линия ул. Барышева, Шмидта, Бородина, Жуковского</t>
  </si>
  <si>
    <t>73:40:50:000 024 210</t>
  </si>
  <si>
    <t>73:23:010101:9012</t>
  </si>
  <si>
    <t>Свидетельство о государственной регистрации права муниципальной собственности города от 18.06.2007 № 73-73-02/059/2007-002</t>
  </si>
  <si>
    <t xml:space="preserve">Линии электропередач с трансформаторными подстанциями, расположенные в районе п. Дачный </t>
  </si>
  <si>
    <t>ул.Пирогова, Луговая</t>
  </si>
  <si>
    <t>73:40:50:000 024 211</t>
  </si>
  <si>
    <t>73:23:015224:33</t>
  </si>
  <si>
    <t>Свидетельство о государственной регистрации права муниципальной собственности города от 18.06.2007 № 73-73-02/041/2007-499</t>
  </si>
  <si>
    <t>Линии электропередач с трансформаторными подстанциями, расположенные в районе ул.Прониной, Эшенбаха, Куйбышева, и пер. Куйбышева</t>
  </si>
  <si>
    <t>ул.Прониной, Эшенбаха, Куйбышева, и пер. Куйбышева</t>
  </si>
  <si>
    <t>73:40:50:000 024 212</t>
  </si>
  <si>
    <t>73:23:011310:608</t>
  </si>
  <si>
    <t>Свидетельство о государственной регистрации права муниципальной собственности города от 01.06.2007 № 73-73-02/041/2007-360</t>
  </si>
  <si>
    <t xml:space="preserve">Линии электропередач с трансформаторными подстанциями, расположенные в Первомайском районе </t>
  </si>
  <si>
    <t>ул.Дрогобычская, Свирская, Циолковского, Донская</t>
  </si>
  <si>
    <t>73:40:50:000 024 213</t>
  </si>
  <si>
    <t>73:23:013801:1220</t>
  </si>
  <si>
    <t>Свидетельство о государственной регистрации права муниципальной собственности города от 01.07.2007 № 73-73-02/041/2007-362</t>
  </si>
  <si>
    <t>Линии электропередач с трансформаторными подстанциями, расположенные в 7,8 микрорайоне</t>
  </si>
  <si>
    <t>ул.Алтайская, Восточная, Черемшанская</t>
  </si>
  <si>
    <t>73:40:50:000 024 214</t>
  </si>
  <si>
    <t>73:23:011605:994</t>
  </si>
  <si>
    <t>Свидетельство о государственной регистрации права муниципальной собственности города от 18.06.2007 № 73-73-02/041/2007-497</t>
  </si>
  <si>
    <t>Линии электропередач с трансформаторной подстанцией, от КТП-145 до ТП-113 расположенной на территории о/л "Юность"</t>
  </si>
  <si>
    <t>73:40:50:000 024 215</t>
  </si>
  <si>
    <t>73:23:010101:8998</t>
  </si>
  <si>
    <t>Свидетельство о государственной регистрации права муниципальной собственности города от 20.06.2007 № 73-73-02/059/2007-007</t>
  </si>
  <si>
    <t xml:space="preserve">Линии электропередач с трансформаторными подстанциями, расположенные в районе Лесная Горка </t>
  </si>
  <si>
    <t>ул.Калинина, Парковой, Лесная Горка, Потаповой (167-173), Титова</t>
  </si>
  <si>
    <t>73:40:50:000 024 216</t>
  </si>
  <si>
    <t>73:08:020101:1391</t>
  </si>
  <si>
    <t>Свидетельство о государственной регистрации права муниципальной собственности города от 01.07.2007 № 73-73-02/041/2007-355</t>
  </si>
  <si>
    <t xml:space="preserve">Линии электропередач с трансформаторными подстанциями общей площадью 80,94 квм.м., расположенными в районе ул. 50 лет Октября  </t>
  </si>
  <si>
    <t>ул.50 Лет Октября ул., Мукомольная</t>
  </si>
  <si>
    <t>73:40:50:000 024 217</t>
  </si>
  <si>
    <t>73:23:011306:78</t>
  </si>
  <si>
    <t>Свидетельство о государственной регистрации права муниципальной собственности города от 03.07.2007 № 73-73-02/059/2007-070</t>
  </si>
  <si>
    <t xml:space="preserve">Линии электропередач, расположенные в Западной части  </t>
  </si>
  <si>
    <t>ул. Курчатова, Менделеева, Димитрова, Гвардейская, Братская, Ленина, Строителей, Юнг Северного Флота</t>
  </si>
  <si>
    <t>73:40:50:000 024 218</t>
  </si>
  <si>
    <t>73:23:010102:2698</t>
  </si>
  <si>
    <t>Свидетельство о государственной регистрации права муниципальной собственности города от 19.06.2007 № 73-73-02/059/2007-015</t>
  </si>
  <si>
    <t>Линии электропередач с трансформаторными подстанциями, расположенными в районе торфяного болота</t>
  </si>
  <si>
    <t xml:space="preserve"> ул.Комарова</t>
  </si>
  <si>
    <t>73:40:50:000 024 219</t>
  </si>
  <si>
    <t>73:23:015101:79</t>
  </si>
  <si>
    <t>Свидетельство о государственной регистрации права муниципальной собственности города от 03.07.2007 № 73-73-02/059/2007-078</t>
  </si>
  <si>
    <t xml:space="preserve">Линии электропередач с трансформаторными подстанциями, общей площадью 146,55 кв.м., расположенные в 5 микрорайоне </t>
  </si>
  <si>
    <t>ул.Калугина, Разина, Свердлова, Куйбышева, Парадизова, пер. Енисейский, Озерной, Патриса Лумумбы</t>
  </si>
  <si>
    <t>73:40:50:000 024 220</t>
  </si>
  <si>
    <t>73:23:014101:84</t>
  </si>
  <si>
    <t>Свидетельство о государственной регистрации права муниципальной собственности города от 03.07.2007 № 73-73-02/059/2007-082</t>
  </si>
  <si>
    <t>Линии электропередач с трансформаторными подстанциями, общей площадью 130,52 кв.м., расположенные в районе улицы Осипенко</t>
  </si>
  <si>
    <t>ул. Осипенко</t>
  </si>
  <si>
    <t>73:40:50:000 024 221</t>
  </si>
  <si>
    <t>73:23:010304:61</t>
  </si>
  <si>
    <t>Свидетельство о государственной регистрации права муниципальной собственности города от 03.07.2007 № 73-73-02/059/2007-068</t>
  </si>
  <si>
    <t>Линии электропередач с трансформаторными подстанциями, общей площадью 624,0 кв.м, расположенные в районе Химмаша и ДОСААФ</t>
  </si>
  <si>
    <t>ул.Куйбышева, Лермонтова, Вл. Труда, Бурцева</t>
  </si>
  <si>
    <t>73:40:50:000 024 222</t>
  </si>
  <si>
    <t>73:23:010509:2475</t>
  </si>
  <si>
    <t>Свидетельство о государственной регистрации права муниципальной собственности города от 03.07.2007 № 73-73-02/059/2007-084</t>
  </si>
  <si>
    <t>Дата ввода в эксплуатацию</t>
  </si>
  <si>
    <t>Дата регистрации права муниципальной собственности</t>
  </si>
  <si>
    <t>Наружное электроосвещение жилого дома по ул.Победы, д.9</t>
  </si>
  <si>
    <t>от существующей опоры до опоры №3, провода марки СИП  2х35, 2-х рожковый кронштейн со светильником РКУ-250, 3шт</t>
  </si>
  <si>
    <t>73-73-02/043/2011-353</t>
  </si>
  <si>
    <t>Постановление  Администрации города от 30.05.2012 № 1906. Свидетельство о государственной регистрации права муниципальной собственности от 11.04.2011 №73-73-02/043/2011-353</t>
  </si>
  <si>
    <t>Наружное электроснабжение жилого дома по ул.Победы, д.9</t>
  </si>
  <si>
    <t>от РП-6 до ж/д №9 по ул.Победы, кабель марки АВБбШ 4х240</t>
  </si>
  <si>
    <t>73-73-02/043/2011-351</t>
  </si>
  <si>
    <t>Постановление  Администрации города от 30.05.2012 № 1906 Свидетельство о государственной регистрации права муниципальной собственности от 11.04.2011 №73-73-02/043/2011-351</t>
  </si>
  <si>
    <t>Наружное электроосвещение жилого дома по ул.Мориса Тореза, д.5Г</t>
  </si>
  <si>
    <t>между опорами №1 и №2 провода марки СИП 3*55+54,6, двух рожковый кронштейн со светильником РКУ-250-2 шт.</t>
  </si>
  <si>
    <t>73-73-02/043/2011-344</t>
  </si>
  <si>
    <t>Постановление  Администрации города от 30.05.2012 № 1906. Свидетельство о государственной регистрации права муниципальной собственности города от 11.04.2011 №73-73-02/043/2011-344</t>
  </si>
  <si>
    <t>Наружное электроснабжение жилого дома по ул.Мориса Тореза, д.5Г</t>
  </si>
  <si>
    <t>от ТП-54 до жилого дома №5Г по ул.Мориса Тореза, кабель марки АВБбШнг 4*50</t>
  </si>
  <si>
    <t>Постановление  Администрации города от 30.05.2012 № 1906. Свидетельство о государственной регистрации права муниципальной собственности города от 11.04.2011 №73-73-02/043/2011-345</t>
  </si>
  <si>
    <t>Сети наружного электроосвещения по ул.Алтайской, д.57А</t>
  </si>
  <si>
    <t>Протяженность - 27,5 пог.м, между опорами №1 и №2 провода марки 2А-35, 1-но рожковый кронштейн со светильником РКУ-250, 2шт</t>
  </si>
  <si>
    <t>73-73-02/043/2011-347</t>
  </si>
  <si>
    <t>Постановление Администрации города от 30.05.2012 № 1906. Свидетельство о государственной регистрации права муниципальной собственности от 11.04.2011 №73-73-02/043/2011-347</t>
  </si>
  <si>
    <t>Наружные сети электроснабжения по ул.Алтайской, д.57А</t>
  </si>
  <si>
    <t>Протяженность 134,4 пог.м, от ТП-54 до ж/д №57а по ул.Алтайской, кабель марки 2ААШвУ-4*95</t>
  </si>
  <si>
    <t>73-73-02/043/2011-346</t>
  </si>
  <si>
    <t>Постановление Администарции города от 30.05.2012 № 1906. Свидетельство о государственной регистрации права муниципальной собственности от 11.04.2011 №73-73-02/043/2011-346</t>
  </si>
  <si>
    <t>Электрические сети наружного освещения ул.Братская, д.17</t>
  </si>
  <si>
    <t>между опорами №1 и №2 провода марки СИП 3*25 + 1*35; 1-но рожковый кронштейн со светильником РКУ-250, 2шт</t>
  </si>
  <si>
    <t>73-73-02/055/2011-293</t>
  </si>
  <si>
    <t>Постановление Администрации города от 30.05.2012 № 1906. Свидетельство о государственной регистрации права муниципальной собственности от 04.05.2011 №73-73-02/055/2011-293</t>
  </si>
  <si>
    <t>от ТП до ж/д №17 по ул. Братской, кабель марки АВБбШв-4*120, 2 футляра из асбестоцементных труб, d – 100, l – 12,00</t>
  </si>
  <si>
    <t>73-73-02/055/2011-291</t>
  </si>
  <si>
    <t>Постановление Администрации города от 30.05.2012 № 1906. Свидетельство о государственной регистрации права муниципальной собственности от 04.05.2011 №73-73-02/055/2011-291</t>
  </si>
  <si>
    <t>Электрические сети наружного освещения ул. Победы, д.15</t>
  </si>
  <si>
    <t>провод марки СИП – А 3*35+54,6,1=101,0 опоры ж/ бетонные прямоугольные 4 шт. 1-но рожковый кронштейн со светильником ЖКУ-250 (литер 1)</t>
  </si>
  <si>
    <t>73-73-02/154/2012-273</t>
  </si>
  <si>
    <t>Постановление Администрации города от 30.05.2012 № 1906. Свидетельство о государственной регистрации права муниципальной собственности от 04.10.2012 №73-73-02/154/2012-273</t>
  </si>
  <si>
    <t>Сети электроснабжения ул. Победы, д.15</t>
  </si>
  <si>
    <t>кабель марки АВБбШВ – 4*240,1=38,0 подземный, 2 футляра из асбестоцементных труб d-100, 1-6,0 (литер 2)</t>
  </si>
  <si>
    <t>73-73-02/154/2012-272</t>
  </si>
  <si>
    <t>Постановление Администрации города от 30.05.2012 № 1906. Свидетельство о государственной регистрации права муниципальной собственности от 04.10.2012 №73-73-02/154/2012-272</t>
  </si>
  <si>
    <t>Электрические сети наружного освещения к жилому дому по ул.Славского,18А</t>
  </si>
  <si>
    <t>провод марки СИП 4*256, опоры ж/бетонные прямоугольные 3 шт, 1-о рожковый кронштейн сосветильником ЖКУ-250, протяженность 73 пог.м</t>
  </si>
  <si>
    <t>73-73-02/154/2012-428</t>
  </si>
  <si>
    <t>Постановление Администрации города от 27.06.2012 № 2290. Свидетельство о государственной регистрации права муниципальной собственности от 16.10.2012 №73-73-02/154/2012-428</t>
  </si>
  <si>
    <t>Электрические сети наружного освещения по ул.Свирская, 2ж</t>
  </si>
  <si>
    <t>провод марки СИП-А 3*25+1*35, l=57,0 м, опоры ж/бетонные прямоуголные 2 шт., 1-но рожковый, кронштейн со светильником РКУ06-250</t>
  </si>
  <si>
    <t>73 23 013013 4980</t>
  </si>
  <si>
    <t>Постановление Администрации города от 20.07.2012 № 2640. Свидетельство о государственной регистрации права муниципальной собственности от 25.12.2012 №73-73-02/202/2012-026</t>
  </si>
  <si>
    <t>Сети электроснабжения по ул.Свирская, 2ж</t>
  </si>
  <si>
    <t xml:space="preserve">кабель марки 2АВБбШв – 4*120, l=198,80, подземный, 5 футляра из асбестоцементных труб </t>
  </si>
  <si>
    <t>73 23 013013 4983</t>
  </si>
  <si>
    <t>Постановление Администрации города от 20.07.2012 № 2640. Свидетельство о государственной регистрации права муниципальной собственности от 25.12.2012 №73-73-02/202/2012-027</t>
  </si>
  <si>
    <t>Наружное освещение по ул.Осипенко, д.29</t>
  </si>
  <si>
    <t>провод марки СИП 3*25+54,6 воздушной прокладки L = 79,02 м; опоры ж/бетонные прямоугольные 3 шт; однорожковый кронштейн со светильником ЖКУ-250 (3 шт) (литер IV)</t>
  </si>
  <si>
    <t>73 23 010309 572</t>
  </si>
  <si>
    <t>Постановление Администрации города от 22.11.2012 № 4046. Свидетельство о государственной регистрации права муниципальной собственности от 22.01.2013 № 73-73-02/202/2013-238</t>
  </si>
  <si>
    <t>Наружное электроснабжение по ул.Осипенко, д.29</t>
  </si>
  <si>
    <t>кабель марки АВБбШв – 4*95 подземной прокладки L = 169,0 м (литер V)</t>
  </si>
  <si>
    <t>Постановление Администрации города от 22.11.2012 № 4046</t>
  </si>
  <si>
    <t>Наружное освещение  к жилому дому по ул.Славского,18В (1 очередь)</t>
  </si>
  <si>
    <t>протяженность 53 пог.м, провода марки СИП 3*25+54,6 воздушной прокладки длина 53,14м, опоры ж/б прямоугольные, однорожковый кронштейн со светильником ДРЛ-250-2 шт)</t>
  </si>
  <si>
    <t>73 23 010102 2534</t>
  </si>
  <si>
    <t>Постановление Администрации города от 13.12.2012 № 4330. Свидетельство о государственной регистрации права муниципальной собственности от 19.02.2013 № 73-73-02/025/2013-271</t>
  </si>
  <si>
    <t>Электрические сети наружного освещения к жилому дому по ул.Свирской, 4Д</t>
  </si>
  <si>
    <t>протяженность 285 пог.м., провод марки СИП 3*25+54,6, l = 260,0 (литер VII);провод марки СИП  3*50 + 54,6, l = 25,0 (литер VIII)</t>
  </si>
  <si>
    <t>73 23 013013 5169</t>
  </si>
  <si>
    <t>Постановление Администрации города от 17.09.2013 № 2961. Свидетельство о государственной регистрации права муниципальной собственности от 18.06.2014 № 73-73-02/208/2014-339</t>
  </si>
  <si>
    <t>Сети электроснабжения к жилому дому по ул.Свирской, 4Д</t>
  </si>
  <si>
    <t>протяженность 451,40 пог.м., 2 кабеля марки АВБбШнг – 1,4*185, l = 225,7 подземный (литер IX), футляры 9 шт, d – 100 мм</t>
  </si>
  <si>
    <t>73 23 013013 5127</t>
  </si>
  <si>
    <t>Постановление Администрации города от 17.09.2013 № 2961. Свидетельство о государственной регистрации права муниципальной собственности от 14.10.2013 № 73-73-02/122/2013-328</t>
  </si>
  <si>
    <t>Электрическеи сети наружного освещения к жилому дому по ул.Свирской, 4Б</t>
  </si>
  <si>
    <t>провод марки СИП 3*25+54,6 воздушной прокладки L - 60,0 (литер V); опоры ж/б прямоугольные 2 шт; светильники однорожковый кронштейн со светильником ЖКУ-250, двухрожковый кронштейн со светильником ЖКУ-250</t>
  </si>
  <si>
    <t>73 23 013013 5182</t>
  </si>
  <si>
    <t>Постановление Администрации города от 29.10.2013 № 3409. Свидетельство о государственной регистрации права муниципальной собственности от 10.07.2014 № 73-73-02/209/2014-203</t>
  </si>
  <si>
    <t>Сети электроснабжения к жилому дому по ул.Свирской, 4Б</t>
  </si>
  <si>
    <t>кабель марки 2АВБбШв 4х50 (литер I)</t>
  </si>
  <si>
    <t>73 23 013013 5181</t>
  </si>
  <si>
    <t>Постановление Администрации города от 29.10.2013 № 3409. Свидетельство о государственной регистрации права муниципальной собственности от 10.07.2014 № 73-73-02/209/2014-204</t>
  </si>
  <si>
    <t>Сети наружного освещения по ул.Славского, д.18В</t>
  </si>
  <si>
    <t>провода марки СИП 3*25+54,6 воздушной прокладки, опоры ж/б прямоугольные-3 шт, однорожковый кронштейн со светильником ЖКУ-250-3 шт, протяженность 66,80 пог.м</t>
  </si>
  <si>
    <t>Постановление Администрации города от 04.03.2014 № 570. Свидетельство о государственной регистрации права муниципальной собственности от 25.04.2014 № 73-73-02/201/2014-259</t>
  </si>
  <si>
    <t>Электрическеи сети наружного освещения жилого дома по ул.Свирской, 21А</t>
  </si>
  <si>
    <t>провода ВВГНГ 3*2,5 воздушной прокладки, опоры ж/бетонные прямоугольные 4 шт, светильники-однорожковый кронштейн со светильником РКУ21-125-001-4 шт, ламы ДРЛ-125-4 шт, протяженностью 121 м</t>
  </si>
  <si>
    <t>73 23 013007 2309</t>
  </si>
  <si>
    <t>Постановление Администрации города от 27.08.2014 № 2633. Свидетельство о государственной регистрации права муниципальной собственности от 10.10.2014 № 73-73-02/213/2014-936</t>
  </si>
  <si>
    <t>Сети электроснабжения к жилому дому по ул.Братской, 13</t>
  </si>
  <si>
    <t>кабель марки 2АВБбШв-4*240, футляр из асбестоцементных труб,  протяженность 369,0 м</t>
  </si>
  <si>
    <t>73 23 000000 2117</t>
  </si>
  <si>
    <t>Постановление Администрации города от 05.08.2014 № 2363. Свидетельство о государственной регистрации права муниципальной собственности от 14.10.2014 № 73-73-02/274/2014-444</t>
  </si>
  <si>
    <t>Наружное освещение по ул.Черемшнанской, 83А</t>
  </si>
  <si>
    <t>протяженность 108,6 пог.м, провод марки СИП-4*25 воздушной прокладки, опоры ж/б - 4 шт, светильник ЖКУ-250-8шт</t>
  </si>
  <si>
    <t>73 23 011605 1019</t>
  </si>
  <si>
    <t>Постановление Администрации города от 03.12.2014 № 3777. Свидетельство о государственной регистрации права муниципальной собственности от 23.12.2014 № 73-73-02/218/2014-311</t>
  </si>
  <si>
    <t>Сети электроснабжения по ул.Черемшанской, 83А</t>
  </si>
  <si>
    <t>2 каьеля марки 2АВБбШв - 4*12 подземной прокладки</t>
  </si>
  <si>
    <t>73 23 011605 1018</t>
  </si>
  <si>
    <t>Постановление Администрации города от 03.12.2014 № 3777. Свидетельство о государственной регистрации права муниципальной собственности от 23.12.2014 № 73-73-02/218/2014-314</t>
  </si>
  <si>
    <t>Наружное освещение к многоквартирному дому по ул.Осипенко, 1</t>
  </si>
  <si>
    <t>провод марки СИП 4*16 воздушной прокладки, опоры ж/б - 2 шт, светильник ЖКУ-06-250 – 2 шт</t>
  </si>
  <si>
    <t>73 23 010310 670</t>
  </si>
  <si>
    <t>Постановление Администрации города от 14.11.2014 № 3567. Свидетельство о государственной регистрации права муниципальной собственности от 23.12.2014 № 73-73-02/218/2014-312</t>
  </si>
  <si>
    <t>Электрические сети наружного освещения, (лит. I) по ул.Октябрьской, д.74</t>
  </si>
  <si>
    <t>год постройки - 1973, протяженность 376,0 пог.м.</t>
  </si>
  <si>
    <t>73 23 013019 112</t>
  </si>
  <si>
    <t>Распоряжение Департамента государсвтенного имущества и земельных отношений Ульяновской области от 20.10.2014 № 2093-р. Передаточный акт от 10.11.2014. Постановление Администрации города от23.12.2014 № 03.12.2014. Свидетельство о государственной регистрации права муниципальной собственности от 23.12.2014 № 73-73-02/218/2014-408</t>
  </si>
  <si>
    <t>Электросети (кабель), (лит. I, XVI, XVII) по ул.Октябрьской, 74</t>
  </si>
  <si>
    <t>год постройки - 1973, протяженность 505,5 пог.м.</t>
  </si>
  <si>
    <t>73 23 013019 134</t>
  </si>
  <si>
    <t>Распоряжение Департамента государсвтенного имущества и земельных отношений Ульяновской области от 20.10.2014 № 2093-р. Передаточный акт от 10.11.2014. Постановление Администрации города от 23.12.2014 № 03.12.2014. Свидетельство о государственной регистрации права муниципальной собственности от 23.12.2014 № 73-73-02/218/2014-408</t>
  </si>
  <si>
    <t>Устройство сетей наружного освещения ул.Промышленная (от ул.Жуковского до пр.Автостроителей)</t>
  </si>
  <si>
    <t>год постройки 2012, протяженность 2459 пог.м.</t>
  </si>
  <si>
    <t>73:23:000000:2890</t>
  </si>
  <si>
    <t>Постановление Администарции города от 22.06.2017 № 1096. Собственность № 73:23:000000:2890-73/002/2017-1 от 17.04.2017</t>
  </si>
  <si>
    <t>Наружные сети электроснабжения 6кВ жилого квартала по ул.Менделеева</t>
  </si>
  <si>
    <t>протяженность 1816 пог.м.</t>
  </si>
  <si>
    <t>73:23:000000:2895</t>
  </si>
  <si>
    <t>Постановление Администрации города от 23.08.2018 № 1857. Собственность № 73:23:000000:2895-73/002/2017-2 от 06.07.2017</t>
  </si>
  <si>
    <t>Договор аренды муниципального недвижимого имущества от 22.07.2019 № 06-19/ДС, срок с 22.07.2019-20.07.2025, ООО "Сетевая компания "Парк"</t>
  </si>
</sst>
</file>

<file path=xl/styles.xml><?xml version="1.0" encoding="utf-8"?>
<styleSheet xmlns="http://schemas.openxmlformats.org/spreadsheetml/2006/main">
  <numFmts count="8">
    <numFmt numFmtId="171" formatCode="_-* #,##0.00_р_._-;\-* #,##0.00_р_._-;_-* &quot;-&quot;??_р_._-;_-@_-"/>
    <numFmt numFmtId="177" formatCode="000000"/>
    <numFmt numFmtId="178" formatCode="#,##0.00_р_."/>
    <numFmt numFmtId="179" formatCode="#,##0.00&quot;р.&quot;"/>
    <numFmt numFmtId="180" formatCode="#,##0.00;[Red]#,##0.00"/>
    <numFmt numFmtId="181" formatCode="#,##0.00_ ;\-#,##0.00\ "/>
    <numFmt numFmtId="182" formatCode="#,##0.0"/>
    <numFmt numFmtId="184" formatCode="#,##0.00_ ;[Red]\-#,##0.00\ "/>
  </numFmts>
  <fonts count="4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Verdana"/>
      <family val="2"/>
      <charset val="204"/>
    </font>
    <font>
      <sz val="8"/>
      <name val="Arial"/>
      <family val="2"/>
    </font>
    <font>
      <sz val="10"/>
      <color indexed="60"/>
      <name val="Times New Roman"/>
      <family val="1"/>
      <charset val="204"/>
    </font>
    <font>
      <sz val="10"/>
      <color indexed="63"/>
      <name val="Arial"/>
      <family val="2"/>
      <charset val="204"/>
    </font>
    <font>
      <i/>
      <u/>
      <sz val="10"/>
      <color indexed="8"/>
      <name val="Times New Roman"/>
      <family val="1"/>
      <charset val="204"/>
    </font>
    <font>
      <b/>
      <i/>
      <u/>
      <sz val="10"/>
      <color indexed="8"/>
      <name val="Times New Roman"/>
      <family val="1"/>
      <charset val="204"/>
    </font>
    <font>
      <i/>
      <u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i/>
      <u/>
      <sz val="10"/>
      <color indexed="60"/>
      <name val="Times New Roman"/>
      <family val="1"/>
      <charset val="204"/>
    </font>
    <font>
      <sz val="10"/>
      <color indexed="8"/>
      <name val="Cambria"/>
      <family val="1"/>
      <charset val="204"/>
    </font>
    <font>
      <sz val="10"/>
      <color theme="1"/>
      <name val="Cambria"/>
      <family val="1"/>
      <charset val="204"/>
      <scheme val="major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1"/>
    </font>
    <font>
      <sz val="10"/>
      <name val="Arial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71" fontId="6" fillId="0" borderId="0" applyFont="0" applyFill="0" applyBorder="0" applyAlignment="0" applyProtection="0"/>
    <xf numFmtId="0" fontId="24" fillId="0" borderId="0"/>
    <xf numFmtId="0" fontId="24" fillId="0" borderId="0"/>
    <xf numFmtId="0" fontId="36" fillId="0" borderId="0"/>
    <xf numFmtId="0" fontId="37" fillId="0" borderId="0"/>
    <xf numFmtId="0" fontId="24" fillId="0" borderId="0"/>
    <xf numFmtId="0" fontId="24" fillId="0" borderId="0"/>
  </cellStyleXfs>
  <cellXfs count="1119">
    <xf numFmtId="0" fontId="0" fillId="0" borderId="0" xfId="0"/>
    <xf numFmtId="0" fontId="7" fillId="3" borderId="0" xfId="0" applyFont="1" applyFill="1" applyAlignment="1">
      <alignment horizontal="left" vertical="top"/>
    </xf>
    <xf numFmtId="178" fontId="1" fillId="3" borderId="1" xfId="0" applyNumberFormat="1" applyFont="1" applyFill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178" fontId="1" fillId="0" borderId="1" xfId="0" applyNumberFormat="1" applyFont="1" applyFill="1" applyBorder="1" applyAlignment="1">
      <alignment horizontal="left" vertical="top" wrapText="1"/>
    </xf>
    <xf numFmtId="178" fontId="1" fillId="0" borderId="1" xfId="0" applyNumberFormat="1" applyFont="1" applyFill="1" applyBorder="1" applyAlignment="1">
      <alignment horizontal="left" vertical="top"/>
    </xf>
    <xf numFmtId="49" fontId="1" fillId="0" borderId="1" xfId="0" applyNumberFormat="1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/>
    </xf>
    <xf numFmtId="0" fontId="1" fillId="3" borderId="1" xfId="0" applyFont="1" applyFill="1" applyBorder="1" applyAlignment="1">
      <alignment horizontal="center" vertical="top" wrapText="1"/>
    </xf>
    <xf numFmtId="0" fontId="1" fillId="3" borderId="0" xfId="0" applyFont="1" applyFill="1" applyAlignment="1">
      <alignment horizontal="center" vertical="top"/>
    </xf>
    <xf numFmtId="0" fontId="1" fillId="3" borderId="1" xfId="0" applyFont="1" applyFill="1" applyBorder="1" applyAlignment="1">
      <alignment horizontal="left" vertical="top" wrapText="1"/>
    </xf>
    <xf numFmtId="178" fontId="1" fillId="3" borderId="1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left" vertical="top" wrapText="1"/>
    </xf>
    <xf numFmtId="2" fontId="1" fillId="3" borderId="1" xfId="0" applyNumberFormat="1" applyFont="1" applyFill="1" applyBorder="1" applyAlignment="1">
      <alignment horizontal="left" vertical="top"/>
    </xf>
    <xf numFmtId="4" fontId="1" fillId="3" borderId="1" xfId="0" applyNumberFormat="1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78" fontId="3" fillId="3" borderId="2" xfId="0" applyNumberFormat="1" applyFont="1" applyFill="1" applyBorder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178" fontId="3" fillId="3" borderId="1" xfId="0" applyNumberFormat="1" applyFont="1" applyFill="1" applyBorder="1" applyAlignment="1">
      <alignment horizontal="left" vertical="top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wrapText="1"/>
    </xf>
    <xf numFmtId="178" fontId="3" fillId="0" borderId="1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9" fillId="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7" fillId="0" borderId="0" xfId="0" applyFont="1" applyAlignment="1">
      <alignment horizontal="center" vertical="top"/>
    </xf>
    <xf numFmtId="14" fontId="1" fillId="0" borderId="1" xfId="0" applyNumberFormat="1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/>
    </xf>
    <xf numFmtId="0" fontId="1" fillId="3" borderId="1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/>
    </xf>
    <xf numFmtId="0" fontId="1" fillId="3" borderId="0" xfId="0" applyFont="1" applyFill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1" fillId="0" borderId="5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1" fillId="3" borderId="1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right" vertical="top" wrapText="1"/>
    </xf>
    <xf numFmtId="0" fontId="3" fillId="3" borderId="4" xfId="0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1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left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vertical="top"/>
    </xf>
    <xf numFmtId="0" fontId="3" fillId="0" borderId="3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14" fontId="1" fillId="0" borderId="5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NumberFormat="1" applyFont="1" applyFill="1" applyAlignment="1">
      <alignment wrapText="1"/>
    </xf>
    <xf numFmtId="0" fontId="4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vertical="top" wrapText="1"/>
    </xf>
    <xf numFmtId="2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wrapText="1"/>
    </xf>
    <xf numFmtId="0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NumberFormat="1" applyFont="1" applyFill="1" applyAlignment="1">
      <alignment horizontal="center" wrapText="1"/>
    </xf>
    <xf numFmtId="0" fontId="3" fillId="0" borderId="0" xfId="0" applyNumberFormat="1" applyFont="1" applyFill="1" applyAlignment="1">
      <alignment horizontal="left" wrapText="1"/>
    </xf>
    <xf numFmtId="0" fontId="3" fillId="0" borderId="0" xfId="0" applyNumberFormat="1" applyFont="1" applyFill="1" applyAlignment="1">
      <alignment horizontal="center" vertical="top" wrapText="1"/>
    </xf>
    <xf numFmtId="2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vertical="top" wrapText="1"/>
    </xf>
    <xf numFmtId="2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180" fontId="1" fillId="0" borderId="1" xfId="0" applyNumberFormat="1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left" vertical="top"/>
    </xf>
    <xf numFmtId="2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vertical="top" wrapText="1"/>
    </xf>
    <xf numFmtId="0" fontId="1" fillId="3" borderId="1" xfId="0" applyNumberFormat="1" applyFont="1" applyFill="1" applyBorder="1" applyAlignment="1">
      <alignment vertical="top" wrapText="1"/>
    </xf>
    <xf numFmtId="0" fontId="1" fillId="3" borderId="1" xfId="0" applyNumberFormat="1" applyFont="1" applyFill="1" applyBorder="1" applyAlignment="1">
      <alignment horizontal="left" vertical="top" wrapText="1"/>
    </xf>
    <xf numFmtId="2" fontId="1" fillId="3" borderId="1" xfId="0" applyNumberFormat="1" applyFont="1" applyFill="1" applyBorder="1" applyAlignment="1">
      <alignment horizontal="left" vertical="top" wrapText="1"/>
    </xf>
    <xf numFmtId="2" fontId="1" fillId="3" borderId="1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14" fontId="1" fillId="3" borderId="1" xfId="0" applyNumberFormat="1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wrapText="1"/>
    </xf>
    <xf numFmtId="0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 wrapText="1"/>
    </xf>
    <xf numFmtId="2" fontId="4" fillId="0" borderId="0" xfId="0" applyNumberFormat="1" applyFont="1" applyFill="1" applyAlignment="1">
      <alignment horizontal="left" vertical="center" wrapText="1"/>
    </xf>
    <xf numFmtId="1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left" vertical="center" wrapText="1"/>
    </xf>
    <xf numFmtId="1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178" fontId="1" fillId="0" borderId="0" xfId="0" applyNumberFormat="1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178" fontId="3" fillId="0" borderId="1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1" fontId="1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top"/>
    </xf>
    <xf numFmtId="14" fontId="1" fillId="0" borderId="1" xfId="0" applyNumberFormat="1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left" vertical="top"/>
    </xf>
    <xf numFmtId="0" fontId="3" fillId="0" borderId="3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49" fontId="4" fillId="3" borderId="0" xfId="0" applyNumberFormat="1" applyFont="1" applyFill="1" applyAlignment="1">
      <alignment horizontal="left" vertical="top" wrapText="1"/>
    </xf>
    <xf numFmtId="2" fontId="4" fillId="3" borderId="0" xfId="0" applyNumberFormat="1" applyFont="1" applyFill="1" applyAlignment="1">
      <alignment horizontal="left" vertical="top" wrapText="1"/>
    </xf>
    <xf numFmtId="1" fontId="4" fillId="3" borderId="0" xfId="0" applyNumberFormat="1" applyFont="1" applyFill="1" applyAlignment="1">
      <alignment horizontal="left" vertical="top" wrapText="1"/>
    </xf>
    <xf numFmtId="49" fontId="4" fillId="3" borderId="0" xfId="0" applyNumberFormat="1" applyFont="1" applyFill="1" applyAlignment="1">
      <alignment horizontal="right" vertical="top" wrapText="1"/>
    </xf>
    <xf numFmtId="49" fontId="3" fillId="3" borderId="0" xfId="0" applyNumberFormat="1" applyFont="1" applyFill="1" applyAlignment="1">
      <alignment horizontal="left" vertical="top" wrapText="1"/>
    </xf>
    <xf numFmtId="0" fontId="3" fillId="3" borderId="0" xfId="0" applyFont="1" applyFill="1" applyAlignment="1">
      <alignment horizontal="center" vertical="top"/>
    </xf>
    <xf numFmtId="49" fontId="3" fillId="3" borderId="0" xfId="0" applyNumberFormat="1" applyFont="1" applyFill="1" applyAlignment="1">
      <alignment horizontal="center" vertical="top" wrapText="1"/>
    </xf>
    <xf numFmtId="49" fontId="4" fillId="3" borderId="0" xfId="0" applyNumberFormat="1" applyFont="1" applyFill="1" applyAlignment="1">
      <alignment horizontal="center" vertical="top" wrapText="1"/>
    </xf>
    <xf numFmtId="49" fontId="3" fillId="3" borderId="0" xfId="0" applyNumberFormat="1" applyFont="1" applyFill="1" applyAlignment="1">
      <alignment horizontal="center" vertical="top" wrapText="1"/>
    </xf>
    <xf numFmtId="2" fontId="3" fillId="3" borderId="0" xfId="0" applyNumberFormat="1" applyFont="1" applyFill="1" applyAlignment="1">
      <alignment horizontal="center" vertical="top" wrapText="1"/>
    </xf>
    <xf numFmtId="1" fontId="3" fillId="3" borderId="0" xfId="0" applyNumberFormat="1" applyFont="1" applyFill="1" applyAlignment="1">
      <alignment horizontal="center" vertical="top" wrapText="1"/>
    </xf>
    <xf numFmtId="49" fontId="3" fillId="3" borderId="0" xfId="0" applyNumberFormat="1" applyFont="1" applyFill="1" applyBorder="1" applyAlignment="1">
      <alignment horizontal="center" vertical="top" wrapText="1"/>
    </xf>
    <xf numFmtId="2" fontId="3" fillId="3" borderId="0" xfId="0" applyNumberFormat="1" applyFont="1" applyFill="1" applyAlignment="1">
      <alignment horizontal="center" vertical="top" wrapText="1"/>
    </xf>
    <xf numFmtId="2" fontId="4" fillId="3" borderId="0" xfId="0" applyNumberFormat="1" applyFont="1" applyFill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center" vertical="top" wrapText="1"/>
    </xf>
    <xf numFmtId="2" fontId="1" fillId="3" borderId="1" xfId="0" applyNumberFormat="1" applyFont="1" applyFill="1" applyBorder="1" applyAlignment="1">
      <alignment horizontal="center" vertical="top" wrapText="1"/>
    </xf>
    <xf numFmtId="1" fontId="1" fillId="3" borderId="1" xfId="0" applyNumberFormat="1" applyFont="1" applyFill="1" applyBorder="1" applyAlignment="1">
      <alignment horizontal="center" vertical="top" wrapText="1"/>
    </xf>
    <xf numFmtId="178" fontId="1" fillId="3" borderId="1" xfId="0" applyNumberFormat="1" applyFont="1" applyFill="1" applyBorder="1" applyAlignment="1">
      <alignment horizontal="center" vertical="top" wrapText="1"/>
    </xf>
    <xf numFmtId="0" fontId="1" fillId="3" borderId="0" xfId="0" applyFont="1" applyFill="1" applyAlignment="1">
      <alignment horizontal="center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49" fontId="1" fillId="3" borderId="0" xfId="0" applyNumberFormat="1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right" vertical="top"/>
    </xf>
    <xf numFmtId="0" fontId="2" fillId="3" borderId="4" xfId="0" applyFont="1" applyFill="1" applyBorder="1" applyAlignment="1">
      <alignment horizontal="right" vertical="top"/>
    </xf>
    <xf numFmtId="0" fontId="2" fillId="3" borderId="8" xfId="0" applyFont="1" applyFill="1" applyBorder="1" applyAlignment="1">
      <alignment horizontal="right" vertical="top"/>
    </xf>
    <xf numFmtId="178" fontId="2" fillId="3" borderId="1" xfId="0" applyNumberFormat="1" applyFont="1" applyFill="1" applyBorder="1" applyAlignment="1">
      <alignment horizontal="left" vertical="top"/>
    </xf>
    <xf numFmtId="49" fontId="1" fillId="3" borderId="0" xfId="0" applyNumberFormat="1" applyFont="1" applyFill="1" applyAlignment="1">
      <alignment horizontal="left" vertical="top" wrapText="1"/>
    </xf>
    <xf numFmtId="2" fontId="1" fillId="3" borderId="0" xfId="0" applyNumberFormat="1" applyFont="1" applyFill="1" applyAlignment="1">
      <alignment horizontal="left" vertical="top" wrapText="1"/>
    </xf>
    <xf numFmtId="1" fontId="1" fillId="3" borderId="0" xfId="0" applyNumberFormat="1" applyFont="1" applyFill="1" applyAlignment="1">
      <alignment horizontal="left" vertical="top" wrapText="1"/>
    </xf>
    <xf numFmtId="178" fontId="1" fillId="3" borderId="0" xfId="0" applyNumberFormat="1" applyFont="1" applyFill="1" applyAlignment="1">
      <alignment horizontal="left" vertical="top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177" fontId="1" fillId="0" borderId="1" xfId="0" applyNumberFormat="1" applyFont="1" applyFill="1" applyBorder="1" applyAlignment="1">
      <alignment horizontal="left" vertical="top"/>
    </xf>
    <xf numFmtId="177" fontId="1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right" vertical="top"/>
    </xf>
    <xf numFmtId="4" fontId="12" fillId="0" borderId="1" xfId="0" applyNumberFormat="1" applyFont="1" applyFill="1" applyBorder="1" applyAlignment="1">
      <alignment horizontal="left" vertical="top"/>
    </xf>
    <xf numFmtId="4" fontId="12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4" fontId="4" fillId="0" borderId="0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 vertical="top"/>
    </xf>
    <xf numFmtId="4" fontId="1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1" fontId="1" fillId="0" borderId="1" xfId="0" applyNumberFormat="1" applyFont="1" applyFill="1" applyBorder="1" applyAlignment="1">
      <alignment horizontal="left" vertical="top"/>
    </xf>
    <xf numFmtId="4" fontId="1" fillId="0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77" fontId="1" fillId="3" borderId="1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181" fontId="1" fillId="3" borderId="1" xfId="1" applyNumberFormat="1" applyFont="1" applyFill="1" applyBorder="1" applyAlignment="1">
      <alignment horizontal="left" vertical="center" wrapText="1"/>
    </xf>
    <xf numFmtId="181" fontId="1" fillId="0" borderId="1" xfId="1" applyNumberFormat="1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right" vertical="center"/>
    </xf>
    <xf numFmtId="0" fontId="12" fillId="0" borderId="8" xfId="0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left" vertical="top" wrapText="1"/>
    </xf>
    <xf numFmtId="4" fontId="1" fillId="0" borderId="5" xfId="0" applyNumberFormat="1" applyFont="1" applyFill="1" applyBorder="1" applyAlignment="1">
      <alignment horizontal="left" vertical="top"/>
    </xf>
    <xf numFmtId="4" fontId="3" fillId="0" borderId="1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/>
    </xf>
    <xf numFmtId="0" fontId="17" fillId="0" borderId="1" xfId="0" applyFont="1" applyBorder="1" applyAlignment="1">
      <alignment vertical="top"/>
    </xf>
    <xf numFmtId="0" fontId="1" fillId="0" borderId="0" xfId="0" applyFont="1" applyFill="1" applyAlignment="1">
      <alignment horizontal="center" vertical="top"/>
    </xf>
    <xf numFmtId="4" fontId="1" fillId="3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left" wrapText="1"/>
    </xf>
    <xf numFmtId="4" fontId="4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wrapText="1"/>
    </xf>
    <xf numFmtId="4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4" fontId="1" fillId="0" borderId="0" xfId="0" applyNumberFormat="1" applyFont="1" applyFill="1" applyAlignment="1">
      <alignment horizontal="left" wrapText="1"/>
    </xf>
    <xf numFmtId="180" fontId="1" fillId="0" borderId="5" xfId="0" applyNumberFormat="1" applyFont="1" applyFill="1" applyBorder="1" applyAlignment="1">
      <alignment horizontal="center" vertical="top" wrapText="1"/>
    </xf>
    <xf numFmtId="180" fontId="1" fillId="0" borderId="7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/>
    </xf>
    <xf numFmtId="14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 applyProtection="1">
      <alignment horizontal="left" vertical="top" wrapText="1"/>
      <protection locked="0"/>
    </xf>
    <xf numFmtId="4" fontId="1" fillId="0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left" vertical="top"/>
    </xf>
    <xf numFmtId="180" fontId="1" fillId="0" borderId="1" xfId="0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 applyProtection="1">
      <alignment horizontal="left" vertical="top" wrapText="1"/>
      <protection locked="0"/>
    </xf>
    <xf numFmtId="2" fontId="1" fillId="0" borderId="1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14" fontId="1" fillId="0" borderId="1" xfId="0" applyNumberFormat="1" applyFont="1" applyFill="1" applyBorder="1" applyAlignment="1" applyProtection="1">
      <alignment horizontal="left" vertical="top" wrapText="1"/>
      <protection locked="0"/>
    </xf>
    <xf numFmtId="18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49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1" fillId="0" borderId="1" xfId="0" applyNumberFormat="1" applyFont="1" applyFill="1" applyBorder="1" applyAlignment="1">
      <alignment horizontal="left" vertical="top"/>
    </xf>
    <xf numFmtId="178" fontId="1" fillId="0" borderId="7" xfId="0" applyNumberFormat="1" applyFont="1" applyFill="1" applyBorder="1" applyAlignment="1">
      <alignment horizontal="left" vertical="top"/>
    </xf>
    <xf numFmtId="178" fontId="3" fillId="0" borderId="7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3" borderId="0" xfId="0" applyFont="1" applyFill="1" applyAlignment="1">
      <alignment horizontal="center" vertical="top"/>
    </xf>
    <xf numFmtId="0" fontId="4" fillId="3" borderId="0" xfId="0" applyNumberFormat="1" applyFont="1" applyFill="1" applyAlignment="1">
      <alignment horizontal="center" vertical="top" wrapText="1"/>
    </xf>
    <xf numFmtId="3" fontId="4" fillId="3" borderId="0" xfId="0" applyNumberFormat="1" applyFont="1" applyFill="1" applyAlignment="1">
      <alignment horizontal="center" vertical="top" wrapText="1"/>
    </xf>
    <xf numFmtId="4" fontId="4" fillId="3" borderId="0" xfId="0" applyNumberFormat="1" applyFont="1" applyFill="1" applyAlignment="1">
      <alignment horizontal="right" vertical="top"/>
    </xf>
    <xf numFmtId="0" fontId="4" fillId="3" borderId="0" xfId="0" applyFont="1" applyFill="1" applyAlignment="1">
      <alignment vertical="top"/>
    </xf>
    <xf numFmtId="0" fontId="3" fillId="3" borderId="0" xfId="0" applyNumberFormat="1" applyFont="1" applyFill="1" applyAlignment="1">
      <alignment horizontal="center" vertical="top" wrapText="1"/>
    </xf>
    <xf numFmtId="3" fontId="3" fillId="3" borderId="0" xfId="0" applyNumberFormat="1" applyFont="1" applyFill="1" applyAlignment="1">
      <alignment horizontal="center" vertical="top" wrapText="1"/>
    </xf>
    <xf numFmtId="4" fontId="3" fillId="3" borderId="0" xfId="0" applyNumberFormat="1" applyFont="1" applyFill="1" applyAlignment="1">
      <alignment horizontal="center" vertical="top"/>
    </xf>
    <xf numFmtId="0" fontId="3" fillId="3" borderId="0" xfId="0" applyNumberFormat="1" applyFont="1" applyFill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3" fontId="1" fillId="3" borderId="1" xfId="0" applyNumberFormat="1" applyFont="1" applyFill="1" applyBorder="1" applyAlignment="1">
      <alignment horizontal="left" vertical="top" wrapText="1"/>
    </xf>
    <xf numFmtId="179" fontId="1" fillId="3" borderId="1" xfId="0" applyNumberFormat="1" applyFont="1" applyFill="1" applyBorder="1" applyAlignment="1">
      <alignment horizontal="left" vertical="top" wrapText="1"/>
    </xf>
    <xf numFmtId="4" fontId="1" fillId="3" borderId="0" xfId="0" applyNumberFormat="1" applyFont="1" applyFill="1" applyBorder="1" applyAlignment="1">
      <alignment horizontal="left" vertical="top"/>
    </xf>
    <xf numFmtId="0" fontId="1" fillId="3" borderId="0" xfId="0" applyFont="1" applyFill="1" applyAlignment="1">
      <alignment vertical="top"/>
    </xf>
    <xf numFmtId="4" fontId="2" fillId="3" borderId="1" xfId="0" applyNumberFormat="1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right" vertical="top"/>
    </xf>
    <xf numFmtId="4" fontId="2" fillId="3" borderId="0" xfId="0" applyNumberFormat="1" applyFont="1" applyFill="1" applyBorder="1" applyAlignment="1">
      <alignment horizontal="center" vertical="top"/>
    </xf>
    <xf numFmtId="49" fontId="1" fillId="3" borderId="0" xfId="0" applyNumberFormat="1" applyFont="1" applyFill="1" applyAlignment="1">
      <alignment horizontal="center" vertical="top" wrapText="1"/>
    </xf>
    <xf numFmtId="0" fontId="1" fillId="3" borderId="0" xfId="0" applyNumberFormat="1" applyFont="1" applyFill="1" applyAlignment="1">
      <alignment horizontal="center" vertical="top" wrapText="1"/>
    </xf>
    <xf numFmtId="3" fontId="1" fillId="3" borderId="0" xfId="0" applyNumberFormat="1" applyFont="1" applyFill="1" applyAlignment="1">
      <alignment horizontal="center" vertical="top" wrapText="1"/>
    </xf>
    <xf numFmtId="4" fontId="1" fillId="3" borderId="0" xfId="0" applyNumberFormat="1" applyFont="1" applyFill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4" fontId="3" fillId="0" borderId="0" xfId="0" applyNumberFormat="1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NumberFormat="1" applyFont="1" applyAlignment="1">
      <alignment horizontal="left" vertical="top" wrapText="1"/>
    </xf>
    <xf numFmtId="0" fontId="11" fillId="0" borderId="0" xfId="0" applyNumberFormat="1" applyFont="1" applyAlignment="1">
      <alignment horizontal="left" vertical="top" wrapText="1"/>
    </xf>
    <xf numFmtId="4" fontId="11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 wrapText="1"/>
    </xf>
    <xf numFmtId="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18" fillId="0" borderId="4" xfId="0" applyFont="1" applyFill="1" applyBorder="1" applyAlignment="1">
      <alignment horizontal="right" vertical="center" wrapText="1"/>
    </xf>
    <xf numFmtId="0" fontId="18" fillId="0" borderId="8" xfId="0" applyFont="1" applyFill="1" applyBorder="1" applyAlignment="1">
      <alignment horizontal="right" vertical="center" wrapText="1"/>
    </xf>
    <xf numFmtId="4" fontId="18" fillId="0" borderId="1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vertical="center"/>
    </xf>
    <xf numFmtId="2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right" vertical="top" wrapText="1"/>
    </xf>
    <xf numFmtId="178" fontId="11" fillId="0" borderId="0" xfId="0" applyNumberFormat="1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/>
    </xf>
    <xf numFmtId="178" fontId="12" fillId="0" borderId="0" xfId="0" applyNumberFormat="1" applyFont="1" applyFill="1" applyAlignment="1">
      <alignment horizontal="center" vertical="top"/>
    </xf>
    <xf numFmtId="179" fontId="12" fillId="0" borderId="0" xfId="0" applyNumberFormat="1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8" fontId="2" fillId="0" borderId="5" xfId="0" applyNumberFormat="1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179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178" fontId="2" fillId="0" borderId="6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178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vertical="top" wrapText="1"/>
    </xf>
    <xf numFmtId="49" fontId="1" fillId="0" borderId="7" xfId="0" applyNumberFormat="1" applyFont="1" applyFill="1" applyBorder="1" applyAlignment="1">
      <alignment horizontal="left" vertical="top" wrapText="1"/>
    </xf>
    <xf numFmtId="0" fontId="1" fillId="0" borderId="7" xfId="0" applyNumberFormat="1" applyFont="1" applyFill="1" applyBorder="1" applyAlignment="1">
      <alignment horizontal="left" vertical="top" wrapText="1"/>
    </xf>
    <xf numFmtId="2" fontId="1" fillId="0" borderId="7" xfId="0" applyNumberFormat="1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center" wrapText="1"/>
    </xf>
    <xf numFmtId="178" fontId="1" fillId="0" borderId="7" xfId="0" applyNumberFormat="1" applyFont="1" applyFill="1" applyBorder="1" applyAlignment="1">
      <alignment horizontal="left" vertical="top" wrapText="1"/>
    </xf>
    <xf numFmtId="179" fontId="1" fillId="0" borderId="10" xfId="0" applyNumberFormat="1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 wrapText="1"/>
    </xf>
    <xf numFmtId="179" fontId="1" fillId="0" borderId="3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 shrinkToFit="1"/>
    </xf>
    <xf numFmtId="14" fontId="1" fillId="0" borderId="1" xfId="0" applyNumberFormat="1" applyFont="1" applyFill="1" applyBorder="1" applyAlignment="1">
      <alignment horizontal="center" vertical="center" wrapText="1"/>
    </xf>
    <xf numFmtId="178" fontId="1" fillId="0" borderId="3" xfId="0" applyNumberFormat="1" applyFont="1" applyFill="1" applyBorder="1" applyAlignment="1">
      <alignment horizontal="left" vertical="top"/>
    </xf>
    <xf numFmtId="49" fontId="1" fillId="0" borderId="1" xfId="0" applyNumberFormat="1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4" fontId="1" fillId="0" borderId="3" xfId="0" applyNumberFormat="1" applyFont="1" applyFill="1" applyBorder="1" applyAlignment="1">
      <alignment horizontal="left" vertical="top"/>
    </xf>
    <xf numFmtId="2" fontId="1" fillId="0" borderId="3" xfId="0" applyNumberFormat="1" applyFont="1" applyFill="1" applyBorder="1" applyAlignment="1">
      <alignment horizontal="left" vertical="top"/>
    </xf>
    <xf numFmtId="14" fontId="1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0" fontId="1" fillId="0" borderId="5" xfId="0" applyFont="1" applyFill="1" applyBorder="1" applyAlignment="1">
      <alignment horizontal="left" vertical="center" wrapText="1"/>
    </xf>
    <xf numFmtId="14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top"/>
    </xf>
    <xf numFmtId="14" fontId="1" fillId="0" borderId="1" xfId="0" applyNumberFormat="1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179" fontId="1" fillId="0" borderId="3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2" fontId="1" fillId="0" borderId="3" xfId="0" applyNumberFormat="1" applyFont="1" applyFill="1" applyBorder="1" applyAlignment="1">
      <alignment horizontal="left" vertical="top" wrapText="1"/>
    </xf>
    <xf numFmtId="14" fontId="1" fillId="0" borderId="3" xfId="0" applyNumberFormat="1" applyFont="1" applyFill="1" applyBorder="1" applyAlignment="1">
      <alignment horizontal="left" vertical="top" wrapText="1"/>
    </xf>
    <xf numFmtId="14" fontId="1" fillId="0" borderId="5" xfId="0" applyNumberFormat="1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2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2" fontId="7" fillId="0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left" vertical="top"/>
    </xf>
    <xf numFmtId="14" fontId="7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left" vertical="top" wrapText="1"/>
    </xf>
    <xf numFmtId="178" fontId="7" fillId="0" borderId="1" xfId="0" applyNumberFormat="1" applyFont="1" applyFill="1" applyBorder="1" applyAlignment="1">
      <alignment horizontal="left" vertical="top"/>
    </xf>
    <xf numFmtId="179" fontId="7" fillId="0" borderId="3" xfId="0" applyNumberFormat="1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1" fillId="0" borderId="3" xfId="0" applyNumberFormat="1" applyFont="1" applyFill="1" applyBorder="1" applyAlignment="1">
      <alignment horizontal="left" vertical="top"/>
    </xf>
    <xf numFmtId="0" fontId="19" fillId="0" borderId="3" xfId="0" applyFont="1" applyFill="1" applyBorder="1" applyAlignment="1">
      <alignment horizontal="left" vertical="top" wrapText="1"/>
    </xf>
    <xf numFmtId="14" fontId="15" fillId="0" borderId="1" xfId="0" applyNumberFormat="1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1" fillId="0" borderId="5" xfId="0" applyFont="1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top"/>
    </xf>
    <xf numFmtId="14" fontId="1" fillId="0" borderId="7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 wrapText="1" shrinkToFit="1"/>
    </xf>
    <xf numFmtId="0" fontId="1" fillId="0" borderId="1" xfId="0" applyFont="1" applyFill="1" applyBorder="1" applyAlignment="1">
      <alignment horizontal="center" vertical="top" wrapText="1" shrinkToFit="1"/>
    </xf>
    <xf numFmtId="2" fontId="1" fillId="0" borderId="1" xfId="0" applyNumberFormat="1" applyFont="1" applyFill="1" applyBorder="1" applyAlignment="1">
      <alignment horizontal="center" vertical="top"/>
    </xf>
    <xf numFmtId="0" fontId="22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178" fontId="7" fillId="0" borderId="3" xfId="0" applyNumberFormat="1" applyFont="1" applyFill="1" applyBorder="1" applyAlignment="1">
      <alignment horizontal="left" vertical="top"/>
    </xf>
    <xf numFmtId="14" fontId="7" fillId="0" borderId="1" xfId="0" applyNumberFormat="1" applyFont="1" applyFill="1" applyBorder="1" applyAlignment="1">
      <alignment horizontal="left"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14" fontId="1" fillId="0" borderId="3" xfId="0" applyNumberFormat="1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right" vertical="top"/>
    </xf>
    <xf numFmtId="0" fontId="3" fillId="0" borderId="14" xfId="0" applyFont="1" applyFill="1" applyBorder="1" applyAlignment="1">
      <alignment horizontal="right" vertical="top"/>
    </xf>
    <xf numFmtId="0" fontId="3" fillId="0" borderId="15" xfId="0" applyFont="1" applyFill="1" applyBorder="1" applyAlignment="1">
      <alignment horizontal="right" vertical="top"/>
    </xf>
    <xf numFmtId="178" fontId="3" fillId="0" borderId="15" xfId="0" applyNumberFormat="1" applyFont="1" applyFill="1" applyBorder="1" applyAlignment="1">
      <alignment horizontal="right" vertical="top"/>
    </xf>
    <xf numFmtId="178" fontId="3" fillId="0" borderId="16" xfId="0" applyNumberFormat="1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178" fontId="1" fillId="0" borderId="0" xfId="0" applyNumberFormat="1" applyFont="1" applyFill="1" applyBorder="1" applyAlignment="1">
      <alignment horizontal="center" vertical="top" wrapText="1"/>
    </xf>
    <xf numFmtId="179" fontId="1" fillId="0" borderId="0" xfId="0" applyNumberFormat="1" applyFont="1" applyFill="1" applyAlignment="1">
      <alignment horizontal="center" vertical="top"/>
    </xf>
    <xf numFmtId="2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178" fontId="1" fillId="0" borderId="0" xfId="0" applyNumberFormat="1" applyFont="1" applyFill="1" applyAlignment="1">
      <alignment horizontal="center" vertical="top" wrapText="1"/>
    </xf>
    <xf numFmtId="0" fontId="3" fillId="3" borderId="0" xfId="0" applyFont="1" applyFill="1" applyAlignment="1" applyProtection="1">
      <alignment horizontal="left" vertical="top" wrapText="1"/>
      <protection locked="0"/>
    </xf>
    <xf numFmtId="49" fontId="3" fillId="3" borderId="0" xfId="0" applyNumberFormat="1" applyFont="1" applyFill="1" applyAlignment="1" applyProtection="1">
      <alignment horizontal="center" vertical="top" wrapText="1"/>
      <protection locked="0"/>
    </xf>
    <xf numFmtId="49" fontId="3" fillId="3" borderId="0" xfId="0" applyNumberFormat="1" applyFont="1" applyFill="1" applyAlignment="1" applyProtection="1">
      <alignment vertical="top" wrapText="1"/>
      <protection locked="0"/>
    </xf>
    <xf numFmtId="0" fontId="3" fillId="3" borderId="0" xfId="0" applyNumberFormat="1" applyFont="1" applyFill="1" applyAlignment="1" applyProtection="1">
      <alignment horizontal="center" vertical="top" wrapText="1"/>
      <protection locked="0"/>
    </xf>
    <xf numFmtId="4" fontId="3" fillId="3" borderId="0" xfId="0" applyNumberFormat="1" applyFont="1" applyFill="1" applyAlignment="1" applyProtection="1">
      <alignment horizontal="center" vertical="top" wrapText="1"/>
      <protection locked="0"/>
    </xf>
    <xf numFmtId="14" fontId="3" fillId="3" borderId="0" xfId="0" applyNumberFormat="1" applyFont="1" applyFill="1" applyAlignment="1" applyProtection="1">
      <alignment horizontal="center" vertical="top" wrapText="1"/>
      <protection locked="0"/>
    </xf>
    <xf numFmtId="0" fontId="3" fillId="3" borderId="0" xfId="0" applyFont="1" applyFill="1" applyAlignment="1" applyProtection="1">
      <alignment horizontal="center" vertical="top" wrapText="1"/>
      <protection locked="0"/>
    </xf>
    <xf numFmtId="49" fontId="3" fillId="3" borderId="0" xfId="0" applyNumberFormat="1" applyFont="1" applyFill="1" applyAlignment="1" applyProtection="1">
      <alignment horizontal="left" vertical="top" wrapText="1"/>
      <protection locked="0"/>
    </xf>
    <xf numFmtId="49" fontId="4" fillId="3" borderId="0" xfId="0" applyNumberFormat="1" applyFont="1" applyFill="1" applyAlignment="1" applyProtection="1">
      <alignment horizontal="center" vertical="top" wrapText="1"/>
      <protection locked="0"/>
    </xf>
    <xf numFmtId="0" fontId="3" fillId="3" borderId="0" xfId="0" applyFont="1" applyFill="1" applyBorder="1" applyAlignment="1" applyProtection="1">
      <alignment horizontal="left" vertical="top" wrapText="1"/>
      <protection locked="0"/>
    </xf>
    <xf numFmtId="49" fontId="3" fillId="3" borderId="0" xfId="0" applyNumberFormat="1" applyFont="1" applyFill="1" applyBorder="1" applyAlignment="1" applyProtection="1">
      <alignment horizontal="center" vertical="top" wrapText="1"/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9" fontId="3" fillId="3" borderId="0" xfId="0" applyNumberFormat="1" applyFont="1" applyFill="1" applyBorder="1" applyAlignment="1" applyProtection="1">
      <alignment horizontal="center" vertical="top" wrapText="1"/>
      <protection locked="0"/>
    </xf>
    <xf numFmtId="49" fontId="3" fillId="3" borderId="0" xfId="0" applyNumberFormat="1" applyFont="1" applyFill="1" applyBorder="1" applyAlignment="1" applyProtection="1">
      <alignment vertical="top" wrapText="1"/>
      <protection locked="0"/>
    </xf>
    <xf numFmtId="14" fontId="3" fillId="3" borderId="0" xfId="0" applyNumberFormat="1" applyFont="1" applyFill="1" applyBorder="1" applyAlignment="1" applyProtection="1">
      <alignment horizontal="center" vertical="top" wrapText="1"/>
      <protection locked="0"/>
    </xf>
    <xf numFmtId="180" fontId="3" fillId="3" borderId="0" xfId="0" applyNumberFormat="1" applyFont="1" applyFill="1" applyBorder="1" applyAlignment="1" applyProtection="1">
      <alignment horizontal="center" vertical="top" wrapText="1"/>
      <protection locked="0"/>
    </xf>
    <xf numFmtId="180" fontId="3" fillId="3" borderId="0" xfId="0" applyNumberFormat="1" applyFont="1" applyFill="1" applyBorder="1" applyAlignment="1" applyProtection="1">
      <alignment horizontal="left" vertical="top" wrapText="1"/>
      <protection locked="0"/>
    </xf>
    <xf numFmtId="0" fontId="4" fillId="3" borderId="0" xfId="0" applyFont="1" applyFill="1" applyBorder="1" applyAlignment="1" applyProtection="1">
      <alignment horizontal="left" vertical="top" wrapText="1"/>
      <protection locked="0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9" fontId="3" fillId="3" borderId="0" xfId="0" applyNumberFormat="1" applyFont="1" applyFill="1" applyBorder="1" applyAlignment="1" applyProtection="1">
      <alignment horizontal="left" vertical="top" wrapText="1"/>
      <protection locked="0"/>
    </xf>
    <xf numFmtId="0" fontId="1" fillId="3" borderId="0" xfId="0" applyFont="1" applyFill="1" applyAlignment="1" applyProtection="1">
      <alignment horizontal="left" vertical="top" wrapText="1"/>
      <protection locked="0"/>
    </xf>
    <xf numFmtId="49" fontId="1" fillId="3" borderId="0" xfId="0" applyNumberFormat="1" applyFont="1" applyFill="1" applyAlignment="1" applyProtection="1">
      <alignment horizontal="left" vertical="top" wrapText="1"/>
      <protection locked="0"/>
    </xf>
    <xf numFmtId="49" fontId="1" fillId="3" borderId="0" xfId="0" applyNumberFormat="1" applyFont="1" applyFill="1" applyBorder="1" applyAlignment="1" applyProtection="1">
      <alignment horizontal="left" vertical="top" wrapText="1"/>
      <protection locked="0"/>
    </xf>
    <xf numFmtId="14" fontId="1" fillId="3" borderId="0" xfId="0" applyNumberFormat="1" applyFont="1" applyFill="1" applyBorder="1" applyAlignment="1" applyProtection="1">
      <alignment horizontal="left" vertical="top" wrapText="1"/>
      <protection locked="0"/>
    </xf>
    <xf numFmtId="49" fontId="1" fillId="3" borderId="0" xfId="0" applyNumberFormat="1" applyFont="1" applyFill="1" applyBorder="1" applyAlignment="1" applyProtection="1">
      <alignment horizontal="left" vertical="top" wrapText="1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49" fontId="1" fillId="3" borderId="1" xfId="0" applyNumberFormat="1" applyFont="1" applyFill="1" applyBorder="1" applyAlignment="1" applyProtection="1">
      <alignment horizontal="center" vertical="top" wrapText="1"/>
      <protection locked="0"/>
    </xf>
    <xf numFmtId="49" fontId="1" fillId="3" borderId="1" xfId="0" applyNumberFormat="1" applyFont="1" applyFill="1" applyBorder="1" applyAlignment="1" applyProtection="1">
      <alignment vertical="top" wrapText="1"/>
      <protection locked="0"/>
    </xf>
    <xf numFmtId="0" fontId="1" fillId="3" borderId="1" xfId="0" applyNumberFormat="1" applyFont="1" applyFill="1" applyBorder="1" applyAlignment="1" applyProtection="1">
      <alignment horizontal="center" vertical="top" wrapText="1"/>
      <protection locked="0"/>
    </xf>
    <xf numFmtId="4" fontId="1" fillId="3" borderId="1" xfId="0" applyNumberFormat="1" applyFont="1" applyFill="1" applyBorder="1" applyAlignment="1" applyProtection="1">
      <alignment horizontal="center" vertical="top" wrapText="1"/>
      <protection locked="0"/>
    </xf>
    <xf numFmtId="14" fontId="1" fillId="3" borderId="1" xfId="0" applyNumberFormat="1" applyFont="1" applyFill="1" applyBorder="1" applyAlignment="1" applyProtection="1">
      <alignment horizontal="center" vertical="top" wrapText="1"/>
      <protection locked="0"/>
    </xf>
    <xf numFmtId="49" fontId="1" fillId="3" borderId="1" xfId="0" applyNumberFormat="1" applyFont="1" applyFill="1" applyBorder="1" applyAlignment="1" applyProtection="1">
      <alignment horizontal="left" vertical="top" wrapText="1"/>
      <protection locked="0"/>
    </xf>
    <xf numFmtId="0" fontId="1" fillId="3" borderId="0" xfId="0" applyFont="1" applyFill="1" applyAlignment="1" applyProtection="1">
      <alignment horizontal="center" vertical="top" wrapText="1"/>
      <protection locked="0"/>
    </xf>
    <xf numFmtId="49" fontId="1" fillId="3" borderId="1" xfId="0" applyNumberFormat="1" applyFont="1" applyFill="1" applyBorder="1" applyAlignment="1" applyProtection="1">
      <alignment horizontal="center" vertical="top" wrapText="1"/>
      <protection locked="0"/>
    </xf>
    <xf numFmtId="49" fontId="1" fillId="3" borderId="1" xfId="0" applyNumberFormat="1" applyFont="1" applyFill="1" applyBorder="1" applyAlignment="1" applyProtection="1">
      <alignment vertical="top" wrapText="1"/>
      <protection locked="0"/>
    </xf>
    <xf numFmtId="180" fontId="1" fillId="3" borderId="1" xfId="0" applyNumberFormat="1" applyFont="1" applyFill="1" applyBorder="1" applyAlignment="1">
      <alignment horizontal="center" vertical="top" wrapText="1"/>
    </xf>
    <xf numFmtId="14" fontId="1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49" fontId="1" fillId="3" borderId="1" xfId="0" applyNumberFormat="1" applyFont="1" applyFill="1" applyBorder="1" applyAlignment="1" applyProtection="1">
      <alignment horizontal="left" vertical="top" wrapText="1"/>
      <protection locked="0"/>
    </xf>
    <xf numFmtId="0" fontId="1" fillId="3" borderId="1" xfId="0" applyNumberFormat="1" applyFont="1" applyFill="1" applyBorder="1" applyAlignment="1" applyProtection="1">
      <alignment horizontal="left" vertical="top" wrapText="1"/>
      <protection locked="0"/>
    </xf>
    <xf numFmtId="4" fontId="1" fillId="3" borderId="1" xfId="0" applyNumberFormat="1" applyFont="1" applyFill="1" applyBorder="1" applyAlignment="1" applyProtection="1">
      <alignment horizontal="left" vertical="top" wrapText="1"/>
      <protection locked="0"/>
    </xf>
    <xf numFmtId="14" fontId="1" fillId="3" borderId="1" xfId="0" applyNumberFormat="1" applyFont="1" applyFill="1" applyBorder="1" applyAlignment="1" applyProtection="1">
      <alignment horizontal="left" vertical="top" wrapText="1"/>
      <protection locked="0"/>
    </xf>
    <xf numFmtId="0" fontId="1" fillId="3" borderId="3" xfId="0" applyNumberFormat="1" applyFont="1" applyFill="1" applyBorder="1" applyAlignment="1" applyProtection="1">
      <alignment horizontal="left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0" xfId="0" applyFont="1" applyFill="1" applyBorder="1" applyAlignment="1" applyProtection="1">
      <alignment vertical="top" wrapText="1"/>
      <protection locked="0"/>
    </xf>
    <xf numFmtId="180" fontId="1" fillId="3" borderId="1" xfId="0" applyNumberFormat="1" applyFont="1" applyFill="1" applyBorder="1" applyAlignment="1">
      <alignment horizontal="left" vertical="top" wrapText="1"/>
    </xf>
    <xf numFmtId="2" fontId="1" fillId="3" borderId="3" xfId="0" applyNumberFormat="1" applyFont="1" applyFill="1" applyBorder="1" applyAlignment="1" applyProtection="1">
      <alignment horizontal="left" vertical="top" wrapText="1"/>
      <protection locked="0"/>
    </xf>
    <xf numFmtId="49" fontId="1" fillId="3" borderId="1" xfId="0" applyNumberFormat="1" applyFont="1" applyFill="1" applyBorder="1" applyAlignment="1">
      <alignment vertical="top" wrapText="1"/>
    </xf>
    <xf numFmtId="0" fontId="1" fillId="3" borderId="19" xfId="0" applyFont="1" applyFill="1" applyBorder="1" applyAlignment="1" applyProtection="1">
      <alignment horizontal="left" vertical="top" wrapText="1"/>
      <protection locked="0"/>
    </xf>
    <xf numFmtId="49" fontId="1" fillId="3" borderId="5" xfId="0" applyNumberFormat="1" applyFont="1" applyFill="1" applyBorder="1" applyAlignment="1" applyProtection="1">
      <alignment horizontal="left" vertical="top" wrapText="1"/>
      <protection locked="0"/>
    </xf>
    <xf numFmtId="49" fontId="1" fillId="3" borderId="5" xfId="0" applyNumberFormat="1" applyFont="1" applyFill="1" applyBorder="1" applyAlignment="1" applyProtection="1">
      <alignment vertical="top" wrapText="1"/>
      <protection locked="0"/>
    </xf>
    <xf numFmtId="49" fontId="1" fillId="3" borderId="5" xfId="0" applyNumberFormat="1" applyFont="1" applyFill="1" applyBorder="1" applyAlignment="1">
      <alignment horizontal="left" vertical="top" wrapText="1"/>
    </xf>
    <xf numFmtId="49" fontId="1" fillId="3" borderId="5" xfId="0" applyNumberFormat="1" applyFont="1" applyFill="1" applyBorder="1" applyAlignment="1">
      <alignment vertical="top" wrapText="1"/>
    </xf>
    <xf numFmtId="0" fontId="1" fillId="3" borderId="5" xfId="0" applyNumberFormat="1" applyFont="1" applyFill="1" applyBorder="1" applyAlignment="1" applyProtection="1">
      <alignment horizontal="left" vertical="top" wrapText="1"/>
      <protection locked="0"/>
    </xf>
    <xf numFmtId="0" fontId="1" fillId="3" borderId="5" xfId="0" applyNumberFormat="1" applyFont="1" applyFill="1" applyBorder="1" applyAlignment="1">
      <alignment horizontal="left" vertical="top" wrapText="1"/>
    </xf>
    <xf numFmtId="4" fontId="1" fillId="3" borderId="5" xfId="0" applyNumberFormat="1" applyFont="1" applyFill="1" applyBorder="1" applyAlignment="1">
      <alignment horizontal="left" vertical="top" wrapText="1"/>
    </xf>
    <xf numFmtId="14" fontId="1" fillId="3" borderId="5" xfId="0" applyNumberFormat="1" applyFont="1" applyFill="1" applyBorder="1" applyAlignment="1" applyProtection="1">
      <alignment horizontal="left" vertical="top" wrapText="1"/>
      <protection locked="0"/>
    </xf>
    <xf numFmtId="2" fontId="1" fillId="3" borderId="12" xfId="0" applyNumberFormat="1" applyFont="1" applyFill="1" applyBorder="1" applyAlignment="1">
      <alignment horizontal="left" vertical="top" wrapText="1"/>
    </xf>
    <xf numFmtId="0" fontId="1" fillId="3" borderId="20" xfId="0" applyFont="1" applyFill="1" applyBorder="1" applyAlignment="1" applyProtection="1">
      <alignment horizontal="left" vertical="top" wrapText="1"/>
      <protection locked="0"/>
    </xf>
    <xf numFmtId="49" fontId="1" fillId="3" borderId="7" xfId="0" applyNumberFormat="1" applyFont="1" applyFill="1" applyBorder="1" applyAlignment="1" applyProtection="1">
      <alignment horizontal="left" vertical="top" wrapText="1"/>
      <protection locked="0"/>
    </xf>
    <xf numFmtId="49" fontId="1" fillId="3" borderId="7" xfId="0" applyNumberFormat="1" applyFont="1" applyFill="1" applyBorder="1" applyAlignment="1" applyProtection="1">
      <alignment vertical="top" wrapText="1"/>
      <protection locked="0"/>
    </xf>
    <xf numFmtId="49" fontId="1" fillId="3" borderId="7" xfId="0" applyNumberFormat="1" applyFont="1" applyFill="1" applyBorder="1" applyAlignment="1">
      <alignment horizontal="left" vertical="top" wrapText="1"/>
    </xf>
    <xf numFmtId="49" fontId="1" fillId="3" borderId="7" xfId="0" applyNumberFormat="1" applyFont="1" applyFill="1" applyBorder="1" applyAlignment="1">
      <alignment vertical="top" wrapText="1"/>
    </xf>
    <xf numFmtId="0" fontId="1" fillId="3" borderId="7" xfId="0" applyNumberFormat="1" applyFont="1" applyFill="1" applyBorder="1" applyAlignment="1" applyProtection="1">
      <alignment horizontal="left" vertical="top" wrapText="1"/>
      <protection locked="0"/>
    </xf>
    <xf numFmtId="0" fontId="1" fillId="3" borderId="7" xfId="0" applyNumberFormat="1" applyFont="1" applyFill="1" applyBorder="1" applyAlignment="1">
      <alignment horizontal="left" vertical="top" wrapText="1"/>
    </xf>
    <xf numFmtId="4" fontId="1" fillId="3" borderId="7" xfId="0" applyNumberFormat="1" applyFont="1" applyFill="1" applyBorder="1" applyAlignment="1">
      <alignment horizontal="left" vertical="top" wrapText="1"/>
    </xf>
    <xf numFmtId="14" fontId="1" fillId="3" borderId="7" xfId="0" applyNumberFormat="1" applyFont="1" applyFill="1" applyBorder="1" applyAlignment="1" applyProtection="1">
      <alignment horizontal="left" vertical="top" wrapText="1"/>
      <protection locked="0"/>
    </xf>
    <xf numFmtId="2" fontId="1" fillId="3" borderId="10" xfId="0" applyNumberFormat="1" applyFont="1" applyFill="1" applyBorder="1" applyAlignment="1">
      <alignment horizontal="left" vertical="top" wrapText="1"/>
    </xf>
    <xf numFmtId="2" fontId="1" fillId="3" borderId="3" xfId="0" applyNumberFormat="1" applyFont="1" applyFill="1" applyBorder="1" applyAlignment="1">
      <alignment horizontal="left" vertical="top" wrapText="1"/>
    </xf>
    <xf numFmtId="0" fontId="1" fillId="3" borderId="1" xfId="0" applyNumberFormat="1" applyFont="1" applyFill="1" applyBorder="1" applyAlignment="1" applyProtection="1">
      <alignment horizontal="left" vertical="top" wrapText="1"/>
      <protection locked="0"/>
    </xf>
    <xf numFmtId="4" fontId="1" fillId="3" borderId="1" xfId="0" applyNumberFormat="1" applyFont="1" applyFill="1" applyBorder="1" applyAlignment="1" applyProtection="1">
      <alignment horizontal="left" vertical="top" wrapText="1"/>
      <protection locked="0"/>
    </xf>
    <xf numFmtId="14" fontId="1" fillId="3" borderId="1" xfId="0" applyNumberFormat="1" applyFont="1" applyFill="1" applyBorder="1" applyAlignment="1" applyProtection="1">
      <alignment horizontal="left" vertical="top" wrapText="1"/>
      <protection locked="0"/>
    </xf>
    <xf numFmtId="0" fontId="1" fillId="3" borderId="3" xfId="0" applyNumberFormat="1" applyFont="1" applyFill="1" applyBorder="1" applyAlignment="1" applyProtection="1">
      <alignment horizontal="left" vertical="top" wrapText="1"/>
      <protection locked="0"/>
    </xf>
    <xf numFmtId="2" fontId="1" fillId="3" borderId="1" xfId="0" applyNumberFormat="1" applyFont="1" applyFill="1" applyBorder="1" applyAlignment="1" applyProtection="1">
      <alignment horizontal="left" vertical="top" wrapText="1"/>
      <protection locked="0"/>
    </xf>
    <xf numFmtId="0" fontId="1" fillId="3" borderId="3" xfId="0" applyNumberFormat="1" applyFont="1" applyFill="1" applyBorder="1" applyAlignment="1">
      <alignment horizontal="left" vertical="top" wrapText="1"/>
    </xf>
    <xf numFmtId="49" fontId="17" fillId="3" borderId="1" xfId="0" applyNumberFormat="1" applyFont="1" applyFill="1" applyBorder="1" applyAlignment="1">
      <alignment horizontal="left" vertical="top" wrapText="1"/>
    </xf>
    <xf numFmtId="0" fontId="23" fillId="3" borderId="0" xfId="0" applyFont="1" applyFill="1"/>
    <xf numFmtId="0" fontId="1" fillId="3" borderId="5" xfId="0" applyFont="1" applyFill="1" applyBorder="1" applyAlignment="1" applyProtection="1">
      <alignment horizontal="left" vertical="top" wrapText="1"/>
      <protection locked="0"/>
    </xf>
    <xf numFmtId="49" fontId="1" fillId="3" borderId="5" xfId="0" applyNumberFormat="1" applyFont="1" applyFill="1" applyBorder="1" applyAlignment="1" applyProtection="1">
      <alignment horizontal="left" vertical="top" wrapText="1"/>
      <protection locked="0"/>
    </xf>
    <xf numFmtId="0" fontId="1" fillId="3" borderId="5" xfId="0" applyFont="1" applyFill="1" applyBorder="1" applyAlignment="1">
      <alignment horizontal="left" vertical="top" wrapText="1"/>
    </xf>
    <xf numFmtId="49" fontId="1" fillId="3" borderId="5" xfId="0" applyNumberFormat="1" applyFont="1" applyFill="1" applyBorder="1" applyAlignment="1" applyProtection="1">
      <alignment vertical="top" wrapText="1"/>
      <protection locked="0"/>
    </xf>
    <xf numFmtId="0" fontId="1" fillId="3" borderId="5" xfId="0" applyNumberFormat="1" applyFont="1" applyFill="1" applyBorder="1" applyAlignment="1" applyProtection="1">
      <alignment horizontal="left" vertical="top" wrapText="1"/>
      <protection locked="0"/>
    </xf>
    <xf numFmtId="4" fontId="1" fillId="3" borderId="5" xfId="0" applyNumberFormat="1" applyFont="1" applyFill="1" applyBorder="1" applyAlignment="1" applyProtection="1">
      <alignment horizontal="left" vertical="top" wrapText="1"/>
      <protection locked="0"/>
    </xf>
    <xf numFmtId="14" fontId="1" fillId="3" borderId="5" xfId="0" applyNumberFormat="1" applyFont="1" applyFill="1" applyBorder="1" applyAlignment="1" applyProtection="1">
      <alignment horizontal="left" vertical="top" wrapText="1"/>
      <protection locked="0"/>
    </xf>
    <xf numFmtId="0" fontId="1" fillId="3" borderId="12" xfId="0" applyNumberFormat="1" applyFont="1" applyFill="1" applyBorder="1" applyAlignment="1" applyProtection="1">
      <alignment horizontal="left" vertical="top" wrapText="1"/>
      <protection locked="0"/>
    </xf>
    <xf numFmtId="0" fontId="1" fillId="3" borderId="3" xfId="0" applyFont="1" applyFill="1" applyBorder="1" applyAlignment="1" applyProtection="1">
      <alignment horizontal="left" vertical="top" wrapText="1"/>
      <protection locked="0"/>
    </xf>
    <xf numFmtId="49" fontId="1" fillId="3" borderId="3" xfId="0" applyNumberFormat="1" applyFont="1" applyFill="1" applyBorder="1" applyAlignment="1" applyProtection="1">
      <alignment horizontal="left" vertical="top" wrapText="1"/>
      <protection locked="0"/>
    </xf>
    <xf numFmtId="180" fontId="1" fillId="3" borderId="1" xfId="0" applyNumberFormat="1" applyFont="1" applyFill="1" applyBorder="1" applyAlignment="1" applyProtection="1">
      <alignment horizontal="left" vertical="top" wrapText="1"/>
      <protection locked="0"/>
    </xf>
    <xf numFmtId="14" fontId="1" fillId="3" borderId="1" xfId="0" applyNumberFormat="1" applyFont="1" applyFill="1" applyBorder="1" applyAlignment="1">
      <alignment horizontal="left" vertical="top"/>
    </xf>
    <xf numFmtId="0" fontId="1" fillId="3" borderId="0" xfId="0" applyFont="1" applyFill="1" applyBorder="1" applyAlignment="1" applyProtection="1">
      <alignment horizontal="left" vertical="top" wrapText="1"/>
      <protection locked="0"/>
    </xf>
    <xf numFmtId="49" fontId="1" fillId="3" borderId="3" xfId="0" applyNumberFormat="1" applyFont="1" applyFill="1" applyBorder="1" applyAlignment="1">
      <alignment horizontal="left" vertical="top" wrapText="1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49" fontId="1" fillId="3" borderId="5" xfId="0" applyNumberFormat="1" applyFont="1" applyFill="1" applyBorder="1" applyAlignment="1" applyProtection="1">
      <alignment horizontal="center" vertical="top" wrapText="1"/>
      <protection locked="0"/>
    </xf>
    <xf numFmtId="0" fontId="1" fillId="3" borderId="5" xfId="0" applyFont="1" applyFill="1" applyBorder="1" applyAlignment="1">
      <alignment horizontal="left" vertical="top" wrapText="1"/>
    </xf>
    <xf numFmtId="0" fontId="1" fillId="3" borderId="5" xfId="0" applyNumberFormat="1" applyFont="1" applyFill="1" applyBorder="1" applyAlignment="1" applyProtection="1">
      <alignment horizontal="center" vertical="top" wrapText="1"/>
      <protection locked="0"/>
    </xf>
    <xf numFmtId="4" fontId="1" fillId="3" borderId="5" xfId="0" applyNumberFormat="1" applyFont="1" applyFill="1" applyBorder="1" applyAlignment="1" applyProtection="1">
      <alignment horizontal="center" vertical="top" wrapText="1"/>
      <protection locked="0"/>
    </xf>
    <xf numFmtId="14" fontId="1" fillId="3" borderId="5" xfId="0" applyNumberFormat="1" applyFont="1" applyFill="1" applyBorder="1" applyAlignment="1" applyProtection="1">
      <alignment horizontal="center" vertical="top" wrapText="1"/>
      <protection locked="0"/>
    </xf>
    <xf numFmtId="2" fontId="1" fillId="3" borderId="5" xfId="0" applyNumberFormat="1" applyFont="1" applyFill="1" applyBorder="1" applyAlignment="1" applyProtection="1">
      <alignment horizontal="left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49" fontId="1" fillId="3" borderId="7" xfId="0" applyNumberFormat="1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>
      <alignment horizontal="left" vertical="top" wrapText="1"/>
    </xf>
    <xf numFmtId="0" fontId="1" fillId="3" borderId="7" xfId="0" applyNumberFormat="1" applyFont="1" applyFill="1" applyBorder="1" applyAlignment="1" applyProtection="1">
      <alignment horizontal="center" vertical="top" wrapText="1"/>
      <protection locked="0"/>
    </xf>
    <xf numFmtId="4" fontId="1" fillId="3" borderId="7" xfId="0" applyNumberFormat="1" applyFont="1" applyFill="1" applyBorder="1" applyAlignment="1" applyProtection="1">
      <alignment horizontal="center" vertical="top" wrapText="1"/>
      <protection locked="0"/>
    </xf>
    <xf numFmtId="14" fontId="1" fillId="3" borderId="7" xfId="0" applyNumberFormat="1" applyFont="1" applyFill="1" applyBorder="1" applyAlignment="1" applyProtection="1">
      <alignment horizontal="center" vertical="top" wrapText="1"/>
      <protection locked="0"/>
    </xf>
    <xf numFmtId="2" fontId="1" fillId="3" borderId="7" xfId="0" applyNumberFormat="1" applyFont="1" applyFill="1" applyBorder="1" applyAlignment="1" applyProtection="1">
      <alignment horizontal="left" vertical="top" wrapText="1"/>
      <protection locked="0"/>
    </xf>
    <xf numFmtId="4" fontId="1" fillId="3" borderId="5" xfId="0" applyNumberFormat="1" applyFont="1" applyFill="1" applyBorder="1" applyAlignment="1" applyProtection="1">
      <alignment horizontal="left" vertical="top" wrapText="1"/>
      <protection locked="0"/>
    </xf>
    <xf numFmtId="2" fontId="1" fillId="3" borderId="12" xfId="0" applyNumberFormat="1" applyFont="1" applyFill="1" applyBorder="1" applyAlignment="1" applyProtection="1">
      <alignment horizontal="left" vertical="top" wrapText="1"/>
      <protection locked="0"/>
    </xf>
    <xf numFmtId="4" fontId="1" fillId="3" borderId="6" xfId="0" applyNumberFormat="1" applyFont="1" applyFill="1" applyBorder="1" applyAlignment="1" applyProtection="1">
      <alignment horizontal="left" vertical="top" wrapText="1"/>
      <protection locked="0"/>
    </xf>
    <xf numFmtId="14" fontId="1" fillId="3" borderId="6" xfId="0" applyNumberFormat="1" applyFont="1" applyFill="1" applyBorder="1" applyAlignment="1" applyProtection="1">
      <alignment horizontal="left" vertical="top" wrapText="1"/>
      <protection locked="0"/>
    </xf>
    <xf numFmtId="2" fontId="1" fillId="3" borderId="21" xfId="0" applyNumberFormat="1" applyFont="1" applyFill="1" applyBorder="1" applyAlignment="1" applyProtection="1">
      <alignment horizontal="left" vertical="top" wrapText="1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0" fontId="1" fillId="3" borderId="6" xfId="0" applyFont="1" applyFill="1" applyBorder="1" applyAlignment="1" applyProtection="1">
      <alignment horizontal="left" vertical="top" wrapText="1"/>
      <protection locked="0"/>
    </xf>
    <xf numFmtId="49" fontId="1" fillId="3" borderId="6" xfId="0" applyNumberFormat="1" applyFont="1" applyFill="1" applyBorder="1" applyAlignment="1" applyProtection="1">
      <alignment horizontal="left" vertical="top" wrapText="1"/>
      <protection locked="0"/>
    </xf>
    <xf numFmtId="0" fontId="1" fillId="3" borderId="6" xfId="0" applyFont="1" applyFill="1" applyBorder="1" applyAlignment="1">
      <alignment horizontal="left" vertical="top" wrapText="1"/>
    </xf>
    <xf numFmtId="49" fontId="1" fillId="3" borderId="6" xfId="0" applyNumberFormat="1" applyFont="1" applyFill="1" applyBorder="1" applyAlignment="1" applyProtection="1">
      <alignment vertical="top" wrapText="1"/>
      <protection locked="0"/>
    </xf>
    <xf numFmtId="0" fontId="1" fillId="3" borderId="6" xfId="0" applyNumberFormat="1" applyFont="1" applyFill="1" applyBorder="1" applyAlignment="1" applyProtection="1">
      <alignment horizontal="left" vertical="top" wrapText="1"/>
      <protection locked="0"/>
    </xf>
    <xf numFmtId="0" fontId="1" fillId="3" borderId="7" xfId="0" applyFont="1" applyFill="1" applyBorder="1" applyAlignment="1" applyProtection="1">
      <alignment horizontal="left" vertical="top" wrapText="1"/>
      <protection locked="0"/>
    </xf>
    <xf numFmtId="4" fontId="1" fillId="3" borderId="7" xfId="0" applyNumberFormat="1" applyFont="1" applyFill="1" applyBorder="1" applyAlignment="1" applyProtection="1">
      <alignment horizontal="left" vertical="top" wrapText="1"/>
      <protection locked="0"/>
    </xf>
    <xf numFmtId="2" fontId="1" fillId="3" borderId="10" xfId="0" applyNumberFormat="1" applyFont="1" applyFill="1" applyBorder="1" applyAlignment="1" applyProtection="1">
      <alignment horizontal="left" vertical="top" wrapText="1"/>
      <protection locked="0"/>
    </xf>
    <xf numFmtId="182" fontId="1" fillId="3" borderId="1" xfId="0" applyNumberFormat="1" applyFont="1" applyFill="1" applyBorder="1" applyAlignment="1" applyProtection="1">
      <alignment horizontal="left" vertical="top" wrapText="1"/>
      <protection locked="0"/>
    </xf>
    <xf numFmtId="4" fontId="1" fillId="3" borderId="1" xfId="2" applyNumberFormat="1" applyFont="1" applyFill="1" applyBorder="1" applyAlignment="1">
      <alignment horizontal="left" vertical="top" wrapText="1"/>
    </xf>
    <xf numFmtId="4" fontId="1" fillId="3" borderId="1" xfId="2" applyNumberFormat="1" applyFont="1" applyFill="1" applyBorder="1" applyAlignment="1">
      <alignment horizontal="left" vertical="top"/>
    </xf>
    <xf numFmtId="0" fontId="1" fillId="3" borderId="5" xfId="0" applyNumberFormat="1" applyFont="1" applyFill="1" applyBorder="1" applyAlignment="1" applyProtection="1">
      <alignment vertical="top" wrapText="1"/>
      <protection locked="0"/>
    </xf>
    <xf numFmtId="0" fontId="1" fillId="3" borderId="0" xfId="0" applyFont="1" applyFill="1" applyAlignment="1" applyProtection="1">
      <alignment vertical="top" wrapText="1"/>
      <protection locked="0"/>
    </xf>
    <xf numFmtId="0" fontId="1" fillId="3" borderId="6" xfId="0" applyNumberFormat="1" applyFont="1" applyFill="1" applyBorder="1" applyAlignment="1" applyProtection="1">
      <alignment vertical="top" wrapText="1"/>
      <protection locked="0"/>
    </xf>
    <xf numFmtId="0" fontId="1" fillId="3" borderId="7" xfId="0" applyNumberFormat="1" applyFont="1" applyFill="1" applyBorder="1" applyAlignment="1" applyProtection="1">
      <alignment vertical="top" wrapText="1"/>
      <protection locked="0"/>
    </xf>
    <xf numFmtId="0" fontId="1" fillId="3" borderId="1" xfId="0" applyNumberFormat="1" applyFont="1" applyFill="1" applyBorder="1" applyAlignment="1" applyProtection="1">
      <alignment vertical="top" wrapText="1"/>
      <protection locked="0"/>
    </xf>
    <xf numFmtId="0" fontId="1" fillId="3" borderId="0" xfId="0" applyNumberFormat="1" applyFont="1" applyFill="1" applyBorder="1" applyAlignment="1" applyProtection="1">
      <alignment vertical="top" wrapText="1"/>
      <protection locked="0"/>
    </xf>
    <xf numFmtId="2" fontId="1" fillId="3" borderId="5" xfId="0" applyNumberFormat="1" applyFont="1" applyFill="1" applyBorder="1" applyAlignment="1">
      <alignment horizontal="left" vertical="top" wrapText="1"/>
    </xf>
    <xf numFmtId="2" fontId="1" fillId="3" borderId="5" xfId="0" applyNumberFormat="1" applyFont="1" applyFill="1" applyBorder="1" applyAlignment="1">
      <alignment horizontal="center" vertical="top" wrapText="1"/>
    </xf>
    <xf numFmtId="2" fontId="1" fillId="3" borderId="7" xfId="0" applyNumberFormat="1" applyFont="1" applyFill="1" applyBorder="1" applyAlignment="1">
      <alignment horizontal="left" vertical="top" wrapText="1"/>
    </xf>
    <xf numFmtId="2" fontId="1" fillId="3" borderId="7" xfId="0" applyNumberFormat="1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0" xfId="0" applyFont="1" applyFill="1" applyAlignment="1">
      <alignment vertical="top" wrapText="1"/>
    </xf>
    <xf numFmtId="49" fontId="1" fillId="3" borderId="1" xfId="0" applyNumberFormat="1" applyFont="1" applyFill="1" applyBorder="1" applyAlignment="1">
      <alignment horizontal="left" vertical="top" wrapText="1"/>
    </xf>
    <xf numFmtId="0" fontId="1" fillId="3" borderId="20" xfId="0" applyNumberFormat="1" applyFont="1" applyFill="1" applyBorder="1" applyAlignment="1" applyProtection="1">
      <alignment horizontal="left" vertical="top" wrapText="1"/>
      <protection locked="0"/>
    </xf>
    <xf numFmtId="14" fontId="1" fillId="3" borderId="7" xfId="0" applyNumberFormat="1" applyFont="1" applyFill="1" applyBorder="1" applyAlignment="1" applyProtection="1">
      <alignment horizontal="left" vertical="top" wrapText="1"/>
      <protection locked="0"/>
    </xf>
    <xf numFmtId="0" fontId="1" fillId="3" borderId="7" xfId="0" applyNumberFormat="1" applyFont="1" applyFill="1" applyBorder="1" applyAlignment="1" applyProtection="1">
      <alignment horizontal="left" vertical="top" wrapText="1"/>
      <protection locked="0"/>
    </xf>
    <xf numFmtId="0" fontId="1" fillId="3" borderId="22" xfId="0" applyNumberFormat="1" applyFont="1" applyFill="1" applyBorder="1" applyAlignment="1" applyProtection="1">
      <alignment horizontal="left" vertical="top" wrapText="1"/>
      <protection locked="0"/>
    </xf>
    <xf numFmtId="2" fontId="1" fillId="3" borderId="6" xfId="0" applyNumberFormat="1" applyFont="1" applyFill="1" applyBorder="1" applyAlignment="1" applyProtection="1">
      <alignment horizontal="left" vertical="top" wrapText="1"/>
      <protection locked="0"/>
    </xf>
    <xf numFmtId="0" fontId="1" fillId="3" borderId="8" xfId="0" applyNumberFormat="1" applyFont="1" applyFill="1" applyBorder="1" applyAlignment="1" applyProtection="1">
      <alignment horizontal="left" vertical="top" wrapText="1"/>
      <protection locked="0"/>
    </xf>
    <xf numFmtId="0" fontId="1" fillId="3" borderId="23" xfId="0" applyNumberFormat="1" applyFont="1" applyFill="1" applyBorder="1" applyAlignment="1" applyProtection="1">
      <alignment horizontal="left" vertical="top" wrapText="1"/>
      <protection locked="0"/>
    </xf>
    <xf numFmtId="0" fontId="1" fillId="3" borderId="8" xfId="0" applyFont="1" applyFill="1" applyBorder="1" applyAlignment="1" applyProtection="1">
      <alignment horizontal="left" vertical="top" wrapText="1"/>
      <protection locked="0"/>
    </xf>
    <xf numFmtId="0" fontId="1" fillId="3" borderId="5" xfId="0" applyFont="1" applyFill="1" applyBorder="1" applyAlignment="1" applyProtection="1">
      <alignment vertical="top" wrapText="1"/>
      <protection locked="0"/>
    </xf>
    <xf numFmtId="2" fontId="1" fillId="3" borderId="5" xfId="0" applyNumberFormat="1" applyFont="1" applyFill="1" applyBorder="1" applyAlignment="1" applyProtection="1">
      <alignment vertical="top" wrapText="1"/>
      <protection locked="0"/>
    </xf>
    <xf numFmtId="0" fontId="1" fillId="3" borderId="8" xfId="0" applyNumberFormat="1" applyFont="1" applyFill="1" applyBorder="1" applyAlignment="1" applyProtection="1">
      <alignment vertical="top" wrapText="1"/>
      <protection locked="0"/>
    </xf>
    <xf numFmtId="14" fontId="1" fillId="3" borderId="1" xfId="0" applyNumberFormat="1" applyFont="1" applyFill="1" applyBorder="1" applyAlignment="1" applyProtection="1">
      <alignment vertical="top" wrapText="1"/>
      <protection locked="0"/>
    </xf>
    <xf numFmtId="0" fontId="1" fillId="3" borderId="3" xfId="0" applyFont="1" applyFill="1" applyBorder="1" applyAlignment="1" applyProtection="1">
      <alignment vertical="top" wrapText="1"/>
      <protection locked="0"/>
    </xf>
    <xf numFmtId="0" fontId="1" fillId="3" borderId="7" xfId="0" applyFont="1" applyFill="1" applyBorder="1" applyAlignment="1" applyProtection="1">
      <alignment vertical="top" wrapText="1"/>
      <protection locked="0"/>
    </xf>
    <xf numFmtId="2" fontId="1" fillId="3" borderId="7" xfId="0" applyNumberFormat="1" applyFont="1" applyFill="1" applyBorder="1" applyAlignment="1" applyProtection="1">
      <alignment vertical="top" wrapText="1"/>
      <protection locked="0"/>
    </xf>
    <xf numFmtId="0" fontId="1" fillId="3" borderId="23" xfId="0" applyFont="1" applyFill="1" applyBorder="1" applyAlignment="1" applyProtection="1">
      <alignment vertical="top" wrapText="1"/>
      <protection locked="0"/>
    </xf>
    <xf numFmtId="2" fontId="1" fillId="3" borderId="1" xfId="0" applyNumberFormat="1" applyFont="1" applyFill="1" applyBorder="1" applyAlignment="1" applyProtection="1">
      <alignment vertical="top" wrapText="1"/>
      <protection locked="0"/>
    </xf>
    <xf numFmtId="2" fontId="1" fillId="3" borderId="0" xfId="0" applyNumberFormat="1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5" xfId="0" applyFont="1" applyFill="1" applyBorder="1" applyAlignment="1" applyProtection="1">
      <alignment vertical="top" wrapText="1"/>
      <protection locked="0"/>
    </xf>
    <xf numFmtId="2" fontId="1" fillId="3" borderId="5" xfId="0" applyNumberFormat="1" applyFont="1" applyFill="1" applyBorder="1" applyAlignment="1" applyProtection="1">
      <alignment horizontal="left" vertical="top" wrapText="1"/>
      <protection locked="0"/>
    </xf>
    <xf numFmtId="180" fontId="1" fillId="3" borderId="5" xfId="0" applyNumberFormat="1" applyFont="1" applyFill="1" applyBorder="1" applyAlignment="1" applyProtection="1">
      <alignment horizontal="left" vertical="top" wrapText="1"/>
      <protection locked="0"/>
    </xf>
    <xf numFmtId="0" fontId="1" fillId="3" borderId="5" xfId="0" applyNumberFormat="1" applyFont="1" applyFill="1" applyBorder="1" applyAlignment="1" applyProtection="1">
      <alignment vertical="top" wrapText="1"/>
      <protection locked="0"/>
    </xf>
    <xf numFmtId="14" fontId="1" fillId="3" borderId="5" xfId="0" applyNumberFormat="1" applyFont="1" applyFill="1" applyBorder="1" applyAlignment="1" applyProtection="1">
      <alignment horizontal="center" vertical="top" wrapText="1"/>
      <protection locked="0"/>
    </xf>
    <xf numFmtId="0" fontId="1" fillId="3" borderId="5" xfId="0" applyNumberFormat="1" applyFont="1" applyFill="1" applyBorder="1" applyAlignment="1" applyProtection="1">
      <alignment horizontal="center" vertical="top" wrapText="1"/>
      <protection locked="0"/>
    </xf>
    <xf numFmtId="0" fontId="1" fillId="3" borderId="19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>
      <alignment vertical="top" wrapText="1"/>
    </xf>
    <xf numFmtId="14" fontId="1" fillId="3" borderId="5" xfId="0" applyNumberFormat="1" applyFont="1" applyFill="1" applyBorder="1" applyAlignment="1" applyProtection="1">
      <alignment vertical="top" wrapText="1"/>
      <protection locked="0"/>
    </xf>
    <xf numFmtId="0" fontId="1" fillId="3" borderId="24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>
      <alignment vertical="top" wrapText="1"/>
    </xf>
    <xf numFmtId="0" fontId="1" fillId="3" borderId="6" xfId="0" applyFont="1" applyFill="1" applyBorder="1" applyAlignment="1" applyProtection="1">
      <alignment vertical="top" wrapText="1"/>
      <protection locked="0"/>
    </xf>
    <xf numFmtId="14" fontId="1" fillId="3" borderId="6" xfId="0" applyNumberFormat="1" applyFont="1" applyFill="1" applyBorder="1" applyAlignment="1" applyProtection="1">
      <alignment vertical="top" wrapText="1"/>
      <protection locked="0"/>
    </xf>
    <xf numFmtId="2" fontId="1" fillId="3" borderId="6" xfId="0" applyNumberFormat="1" applyFont="1" applyFill="1" applyBorder="1" applyAlignment="1" applyProtection="1">
      <alignment vertical="top" wrapText="1"/>
      <protection locked="0"/>
    </xf>
    <xf numFmtId="0" fontId="1" fillId="3" borderId="24" xfId="0" applyFont="1" applyFill="1" applyBorder="1" applyAlignment="1" applyProtection="1">
      <alignment horizontal="left" vertical="top" wrapText="1"/>
      <protection locked="0"/>
    </xf>
    <xf numFmtId="0" fontId="1" fillId="3" borderId="3" xfId="0" applyNumberFormat="1" applyFont="1" applyFill="1" applyBorder="1" applyAlignment="1" applyProtection="1">
      <alignment horizontal="center" vertical="top" wrapText="1"/>
      <protection locked="0"/>
    </xf>
    <xf numFmtId="0" fontId="1" fillId="3" borderId="4" xfId="0" applyNumberFormat="1" applyFont="1" applyFill="1" applyBorder="1" applyAlignment="1" applyProtection="1">
      <alignment horizontal="center" vertical="top" wrapText="1"/>
      <protection locked="0"/>
    </xf>
    <xf numFmtId="0" fontId="1" fillId="3" borderId="8" xfId="0" applyNumberFormat="1" applyFont="1" applyFill="1" applyBorder="1" applyAlignment="1" applyProtection="1">
      <alignment horizontal="center" vertical="top" wrapText="1"/>
      <protection locked="0"/>
    </xf>
    <xf numFmtId="0" fontId="1" fillId="3" borderId="15" xfId="0" applyFont="1" applyFill="1" applyBorder="1" applyAlignment="1" applyProtection="1">
      <alignment horizontal="left" vertical="top" wrapText="1"/>
      <protection locked="0"/>
    </xf>
    <xf numFmtId="14" fontId="1" fillId="3" borderId="16" xfId="0" applyNumberFormat="1" applyFont="1" applyFill="1" applyBorder="1" applyAlignment="1" applyProtection="1">
      <alignment horizontal="left" vertical="top" wrapText="1"/>
      <protection locked="0"/>
    </xf>
    <xf numFmtId="0" fontId="1" fillId="3" borderId="16" xfId="0" applyNumberFormat="1" applyFont="1" applyFill="1" applyBorder="1" applyAlignment="1" applyProtection="1">
      <alignment horizontal="left" vertical="top" wrapText="1"/>
      <protection locked="0"/>
    </xf>
    <xf numFmtId="0" fontId="1" fillId="3" borderId="25" xfId="0" applyNumberFormat="1" applyFont="1" applyFill="1" applyBorder="1" applyAlignment="1" applyProtection="1">
      <alignment horizontal="left" vertical="top" wrapText="1"/>
      <protection locked="0"/>
    </xf>
    <xf numFmtId="0" fontId="1" fillId="3" borderId="24" xfId="0" applyFont="1" applyFill="1" applyBorder="1" applyAlignment="1" applyProtection="1">
      <alignment horizontal="left" vertical="top" wrapText="1"/>
      <protection locked="0"/>
    </xf>
    <xf numFmtId="14" fontId="1" fillId="3" borderId="6" xfId="0" applyNumberFormat="1" applyFont="1" applyFill="1" applyBorder="1" applyAlignment="1" applyProtection="1">
      <alignment horizontal="left" vertical="top" wrapText="1"/>
      <protection locked="0"/>
    </xf>
    <xf numFmtId="0" fontId="1" fillId="3" borderId="6" xfId="0" applyFont="1" applyFill="1" applyBorder="1" applyAlignment="1">
      <alignment horizontal="left" vertical="top" wrapText="1"/>
    </xf>
    <xf numFmtId="0" fontId="1" fillId="3" borderId="26" xfId="0" applyNumberFormat="1" applyFont="1" applyFill="1" applyBorder="1" applyAlignment="1" applyProtection="1">
      <alignment horizontal="left" vertical="top" wrapText="1"/>
      <protection locked="0"/>
    </xf>
    <xf numFmtId="0" fontId="1" fillId="3" borderId="6" xfId="0" applyNumberFormat="1" applyFont="1" applyFill="1" applyBorder="1" applyAlignment="1" applyProtection="1">
      <alignment horizontal="left" vertical="top" wrapText="1"/>
      <protection locked="0"/>
    </xf>
    <xf numFmtId="0" fontId="2" fillId="3" borderId="3" xfId="0" applyFont="1" applyFill="1" applyBorder="1" applyAlignment="1" applyProtection="1">
      <alignment horizontal="right" vertical="top" wrapText="1"/>
      <protection locked="0"/>
    </xf>
    <xf numFmtId="0" fontId="2" fillId="3" borderId="4" xfId="0" applyFont="1" applyFill="1" applyBorder="1" applyAlignment="1" applyProtection="1">
      <alignment horizontal="right" vertical="top" wrapText="1"/>
      <protection locked="0"/>
    </xf>
    <xf numFmtId="0" fontId="2" fillId="3" borderId="8" xfId="0" applyFont="1" applyFill="1" applyBorder="1" applyAlignment="1" applyProtection="1">
      <alignment horizontal="right" vertical="top" wrapText="1"/>
      <protection locked="0"/>
    </xf>
    <xf numFmtId="4" fontId="2" fillId="3" borderId="1" xfId="0" applyNumberFormat="1" applyFont="1" applyFill="1" applyBorder="1" applyAlignment="1" applyProtection="1">
      <alignment horizontal="left" vertical="top" wrapText="1"/>
      <protection locked="0"/>
    </xf>
    <xf numFmtId="4" fontId="2" fillId="3" borderId="7" xfId="0" applyNumberFormat="1" applyFont="1" applyFill="1" applyBorder="1" applyAlignment="1" applyProtection="1">
      <alignment horizontal="left" vertical="top" wrapText="1"/>
      <protection locked="0"/>
    </xf>
    <xf numFmtId="49" fontId="1" fillId="3" borderId="0" xfId="0" applyNumberFormat="1" applyFont="1" applyFill="1" applyBorder="1" applyAlignment="1" applyProtection="1">
      <alignment vertical="top" wrapText="1"/>
      <protection locked="0"/>
    </xf>
    <xf numFmtId="0" fontId="1" fillId="3" borderId="0" xfId="0" applyNumberFormat="1" applyFont="1" applyFill="1" applyBorder="1" applyAlignment="1" applyProtection="1">
      <alignment horizontal="left" vertical="top" wrapText="1"/>
      <protection locked="0"/>
    </xf>
    <xf numFmtId="4" fontId="1" fillId="3" borderId="0" xfId="0" applyNumberFormat="1" applyFont="1" applyFill="1" applyBorder="1" applyAlignment="1" applyProtection="1">
      <alignment horizontal="left" vertical="top" wrapText="1"/>
      <protection locked="0"/>
    </xf>
    <xf numFmtId="49" fontId="1" fillId="3" borderId="0" xfId="0" applyNumberFormat="1" applyFont="1" applyFill="1" applyAlignment="1" applyProtection="1">
      <alignment vertical="top" wrapText="1"/>
      <protection locked="0"/>
    </xf>
    <xf numFmtId="0" fontId="1" fillId="3" borderId="0" xfId="0" applyNumberFormat="1" applyFont="1" applyFill="1" applyAlignment="1" applyProtection="1">
      <alignment horizontal="left" vertical="top" wrapText="1"/>
      <protection locked="0"/>
    </xf>
    <xf numFmtId="4" fontId="1" fillId="3" borderId="0" xfId="0" applyNumberFormat="1" applyFont="1" applyFill="1" applyAlignment="1" applyProtection="1">
      <alignment horizontal="left" vertical="top" wrapText="1"/>
      <protection locked="0"/>
    </xf>
    <xf numFmtId="14" fontId="1" fillId="3" borderId="0" xfId="0" applyNumberFormat="1" applyFont="1" applyFill="1" applyAlignment="1" applyProtection="1">
      <alignment horizontal="left" vertical="top" wrapText="1"/>
      <protection locked="0"/>
    </xf>
    <xf numFmtId="49" fontId="1" fillId="3" borderId="0" xfId="0" applyNumberFormat="1" applyFont="1" applyFill="1" applyAlignment="1" applyProtection="1">
      <alignment horizontal="left" vertical="top" wrapText="1"/>
      <protection locked="0"/>
    </xf>
    <xf numFmtId="49" fontId="4" fillId="3" borderId="0" xfId="0" applyNumberFormat="1" applyFont="1" applyFill="1" applyBorder="1" applyAlignment="1">
      <alignment horizontal="left" vertical="top" wrapText="1"/>
    </xf>
    <xf numFmtId="49" fontId="4" fillId="3" borderId="0" xfId="0" applyNumberFormat="1" applyFont="1" applyFill="1" applyBorder="1" applyAlignment="1">
      <alignment vertical="top" wrapText="1"/>
    </xf>
    <xf numFmtId="49" fontId="4" fillId="3" borderId="0" xfId="0" applyNumberFormat="1" applyFont="1" applyFill="1" applyBorder="1" applyAlignment="1">
      <alignment horizontal="center" vertical="top" wrapText="1"/>
    </xf>
    <xf numFmtId="49" fontId="4" fillId="3" borderId="0" xfId="0" applyNumberFormat="1" applyFont="1" applyFill="1" applyBorder="1" applyAlignment="1">
      <alignment horizontal="right" wrapText="1"/>
    </xf>
    <xf numFmtId="49" fontId="3" fillId="3" borderId="0" xfId="0" applyNumberFormat="1" applyFont="1" applyFill="1" applyBorder="1" applyAlignment="1">
      <alignment horizontal="center" vertical="top" wrapText="1"/>
    </xf>
    <xf numFmtId="49" fontId="3" fillId="3" borderId="0" xfId="0" applyNumberFormat="1" applyFont="1" applyFill="1" applyBorder="1" applyAlignment="1">
      <alignment vertical="top" wrapText="1"/>
    </xf>
    <xf numFmtId="49" fontId="3" fillId="3" borderId="0" xfId="0" applyNumberFormat="1" applyFont="1" applyFill="1" applyBorder="1" applyAlignment="1">
      <alignment horizontal="left" vertical="top" wrapText="1"/>
    </xf>
    <xf numFmtId="4" fontId="3" fillId="3" borderId="0" xfId="0" applyNumberFormat="1" applyFont="1" applyFill="1" applyBorder="1" applyAlignment="1">
      <alignment horizontal="left" vertical="top" wrapText="1"/>
    </xf>
    <xf numFmtId="4" fontId="4" fillId="3" borderId="0" xfId="0" applyNumberFormat="1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center" vertical="top" wrapText="1"/>
    </xf>
    <xf numFmtId="0" fontId="1" fillId="3" borderId="5" xfId="0" applyNumberFormat="1" applyFont="1" applyFill="1" applyBorder="1" applyAlignment="1">
      <alignment horizontal="center" vertical="top" wrapText="1"/>
    </xf>
    <xf numFmtId="4" fontId="1" fillId="3" borderId="1" xfId="0" applyNumberFormat="1" applyFont="1" applyFill="1" applyBorder="1" applyAlignment="1">
      <alignment horizontal="center" vertical="top" wrapText="1"/>
    </xf>
    <xf numFmtId="49" fontId="1" fillId="3" borderId="3" xfId="0" applyNumberFormat="1" applyFont="1" applyFill="1" applyBorder="1" applyAlignment="1">
      <alignment horizontal="center" vertical="top" wrapText="1"/>
    </xf>
    <xf numFmtId="49" fontId="1" fillId="3" borderId="4" xfId="0" applyNumberFormat="1" applyFont="1" applyFill="1" applyBorder="1" applyAlignment="1">
      <alignment horizontal="center" vertical="top" wrapText="1"/>
    </xf>
    <xf numFmtId="49" fontId="1" fillId="3" borderId="8" xfId="0" applyNumberFormat="1" applyFont="1" applyFill="1" applyBorder="1" applyAlignment="1">
      <alignment horizontal="center" vertical="top" wrapText="1"/>
    </xf>
    <xf numFmtId="49" fontId="1" fillId="3" borderId="5" xfId="0" applyNumberFormat="1" applyFont="1" applyFill="1" applyBorder="1" applyAlignment="1">
      <alignment horizontal="center" vertical="top" wrapText="1"/>
    </xf>
    <xf numFmtId="49" fontId="1" fillId="3" borderId="0" xfId="0" applyNumberFormat="1" applyFont="1" applyFill="1" applyBorder="1" applyAlignment="1">
      <alignment horizontal="center" vertical="top" wrapText="1"/>
    </xf>
    <xf numFmtId="0" fontId="1" fillId="3" borderId="7" xfId="0" applyNumberFormat="1" applyFont="1" applyFill="1" applyBorder="1" applyAlignment="1">
      <alignment horizontal="center" vertical="top" wrapText="1"/>
    </xf>
    <xf numFmtId="49" fontId="1" fillId="3" borderId="7" xfId="0" applyNumberFormat="1" applyFont="1" applyFill="1" applyBorder="1" applyAlignment="1">
      <alignment horizontal="center" vertical="top" wrapText="1"/>
    </xf>
    <xf numFmtId="14" fontId="1" fillId="3" borderId="1" xfId="0" applyNumberFormat="1" applyFont="1" applyFill="1" applyBorder="1" applyAlignment="1">
      <alignment vertical="top" wrapText="1"/>
    </xf>
    <xf numFmtId="49" fontId="1" fillId="3" borderId="27" xfId="0" applyNumberFormat="1" applyFont="1" applyFill="1" applyBorder="1" applyAlignment="1">
      <alignment horizontal="center" vertical="top" wrapText="1"/>
    </xf>
    <xf numFmtId="0" fontId="1" fillId="3" borderId="5" xfId="0" applyNumberFormat="1" applyFont="1" applyFill="1" applyBorder="1" applyAlignment="1">
      <alignment vertical="top" wrapText="1"/>
    </xf>
    <xf numFmtId="49" fontId="1" fillId="3" borderId="6" xfId="0" applyNumberFormat="1" applyFont="1" applyFill="1" applyBorder="1" applyAlignment="1">
      <alignment horizontal="center" vertical="top" wrapText="1"/>
    </xf>
    <xf numFmtId="0" fontId="1" fillId="3" borderId="6" xfId="0" applyNumberFormat="1" applyFont="1" applyFill="1" applyBorder="1" applyAlignment="1">
      <alignment vertical="top" wrapText="1"/>
    </xf>
    <xf numFmtId="49" fontId="1" fillId="3" borderId="6" xfId="0" applyNumberFormat="1" applyFont="1" applyFill="1" applyBorder="1" applyAlignment="1">
      <alignment vertical="top" wrapText="1"/>
    </xf>
    <xf numFmtId="2" fontId="1" fillId="3" borderId="6" xfId="0" applyNumberFormat="1" applyFont="1" applyFill="1" applyBorder="1" applyAlignment="1">
      <alignment horizontal="center" vertical="top" wrapText="1"/>
    </xf>
    <xf numFmtId="0" fontId="1" fillId="3" borderId="7" xfId="0" applyNumberFormat="1" applyFont="1" applyFill="1" applyBorder="1" applyAlignment="1">
      <alignment vertical="top" wrapText="1"/>
    </xf>
    <xf numFmtId="49" fontId="1" fillId="3" borderId="7" xfId="0" applyNumberFormat="1" applyFont="1" applyFill="1" applyBorder="1" applyAlignment="1">
      <alignment horizontal="left" vertical="top" wrapText="1"/>
    </xf>
    <xf numFmtId="49" fontId="1" fillId="3" borderId="7" xfId="0" applyNumberFormat="1" applyFont="1" applyFill="1" applyBorder="1" applyAlignment="1">
      <alignment vertical="top" wrapText="1"/>
    </xf>
    <xf numFmtId="0" fontId="1" fillId="3" borderId="7" xfId="0" applyNumberFormat="1" applyFont="1" applyFill="1" applyBorder="1" applyAlignment="1">
      <alignment vertical="top" wrapText="1"/>
    </xf>
    <xf numFmtId="2" fontId="1" fillId="3" borderId="7" xfId="0" applyNumberFormat="1" applyFont="1" applyFill="1" applyBorder="1" applyAlignment="1">
      <alignment horizontal="left" vertical="top" wrapText="1"/>
    </xf>
    <xf numFmtId="49" fontId="1" fillId="3" borderId="7" xfId="0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horizontal="right" vertical="top" wrapText="1"/>
    </xf>
    <xf numFmtId="49" fontId="2" fillId="3" borderId="0" xfId="0" applyNumberFormat="1" applyFont="1" applyFill="1" applyBorder="1" applyAlignment="1">
      <alignment horizontal="right" vertical="top" wrapText="1"/>
    </xf>
    <xf numFmtId="49" fontId="1" fillId="3" borderId="1" xfId="0" applyNumberFormat="1" applyFont="1" applyFill="1" applyBorder="1" applyAlignment="1">
      <alignment vertical="center" wrapText="1"/>
    </xf>
    <xf numFmtId="49" fontId="2" fillId="3" borderId="0" xfId="0" applyNumberFormat="1" applyFont="1" applyFill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 wrapText="1"/>
    </xf>
    <xf numFmtId="49" fontId="2" fillId="3" borderId="4" xfId="0" applyNumberFormat="1" applyFont="1" applyFill="1" applyBorder="1" applyAlignment="1">
      <alignment horizontal="right" vertical="top" wrapText="1"/>
    </xf>
    <xf numFmtId="49" fontId="2" fillId="3" borderId="8" xfId="0" applyNumberFormat="1" applyFont="1" applyFill="1" applyBorder="1" applyAlignment="1">
      <alignment horizontal="right" vertical="top" wrapText="1"/>
    </xf>
    <xf numFmtId="49" fontId="2" fillId="3" borderId="0" xfId="0" applyNumberFormat="1" applyFont="1" applyFill="1" applyBorder="1" applyAlignment="1">
      <alignment horizontal="left" vertical="top" wrapText="1"/>
    </xf>
    <xf numFmtId="4" fontId="2" fillId="3" borderId="0" xfId="0" applyNumberFormat="1" applyFont="1" applyFill="1" applyBorder="1" applyAlignment="1">
      <alignment horizontal="left" vertical="top" wrapText="1"/>
    </xf>
    <xf numFmtId="49" fontId="1" fillId="3" borderId="0" xfId="0" applyNumberFormat="1" applyFont="1" applyFill="1" applyBorder="1" applyAlignment="1">
      <alignment vertical="top" wrapText="1"/>
    </xf>
    <xf numFmtId="4" fontId="1" fillId="3" borderId="0" xfId="0" applyNumberFormat="1" applyFont="1" applyFill="1" applyBorder="1" applyAlignment="1">
      <alignment horizontal="left" vertical="top" wrapText="1"/>
    </xf>
    <xf numFmtId="4" fontId="1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4" fontId="2" fillId="0" borderId="0" xfId="0" applyNumberFormat="1" applyFont="1" applyFill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4" fontId="2" fillId="0" borderId="5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4" fontId="2" fillId="0" borderId="6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4" fontId="2" fillId="0" borderId="7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left" vertical="top" wrapText="1"/>
    </xf>
    <xf numFmtId="14" fontId="22" fillId="0" borderId="1" xfId="0" applyNumberFormat="1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14" fontId="26" fillId="0" borderId="1" xfId="0" applyNumberFormat="1" applyFont="1" applyFill="1" applyBorder="1" applyAlignment="1">
      <alignment horizontal="left" vertical="top" wrapText="1"/>
    </xf>
    <xf numFmtId="14" fontId="5" fillId="0" borderId="1" xfId="0" applyNumberFormat="1" applyFont="1" applyFill="1" applyBorder="1" applyAlignment="1">
      <alignment horizontal="left" vertical="top" wrapText="1"/>
    </xf>
    <xf numFmtId="22" fontId="1" fillId="0" borderId="1" xfId="0" applyNumberFormat="1" applyFont="1" applyFill="1" applyBorder="1" applyAlignment="1">
      <alignment horizontal="left" vertical="top" wrapText="1"/>
    </xf>
    <xf numFmtId="16" fontId="1" fillId="0" borderId="1" xfId="0" applyNumberFormat="1" applyFont="1" applyFill="1" applyBorder="1" applyAlignment="1">
      <alignment horizontal="left" vertical="top" wrapText="1"/>
    </xf>
    <xf numFmtId="14" fontId="5" fillId="0" borderId="1" xfId="0" applyNumberFormat="1" applyFont="1" applyFill="1" applyBorder="1" applyAlignment="1">
      <alignment horizontal="left" vertical="top"/>
    </xf>
    <xf numFmtId="14" fontId="27" fillId="0" borderId="1" xfId="0" applyNumberFormat="1" applyFont="1" applyFill="1" applyBorder="1" applyAlignment="1">
      <alignment horizontal="left" vertical="top" wrapText="1"/>
    </xf>
    <xf numFmtId="14" fontId="27" fillId="0" borderId="1" xfId="0" applyNumberFormat="1" applyFont="1" applyFill="1" applyBorder="1" applyAlignment="1">
      <alignment horizontal="left" vertical="top"/>
    </xf>
    <xf numFmtId="14" fontId="28" fillId="0" borderId="1" xfId="0" applyNumberFormat="1" applyFont="1" applyFill="1" applyBorder="1" applyAlignment="1">
      <alignment horizontal="left" vertical="top"/>
    </xf>
    <xf numFmtId="14" fontId="28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horizontal="left" vertical="top" wrapText="1"/>
    </xf>
    <xf numFmtId="14" fontId="29" fillId="0" borderId="1" xfId="0" applyNumberFormat="1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left" vertical="top" wrapText="1"/>
    </xf>
    <xf numFmtId="14" fontId="31" fillId="0" borderId="1" xfId="0" applyNumberFormat="1" applyFont="1" applyFill="1" applyBorder="1" applyAlignment="1">
      <alignment horizontal="left" vertical="top" wrapText="1"/>
    </xf>
    <xf numFmtId="46" fontId="1" fillId="0" borderId="1" xfId="0" applyNumberFormat="1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 wrapText="1"/>
    </xf>
    <xf numFmtId="14" fontId="3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 vertical="top" wrapText="1"/>
    </xf>
    <xf numFmtId="14" fontId="33" fillId="0" borderId="1" xfId="0" applyNumberFormat="1" applyFont="1" applyFill="1" applyBorder="1" applyAlignment="1">
      <alignment horizontal="left" vertical="top"/>
    </xf>
    <xf numFmtId="0" fontId="34" fillId="0" borderId="1" xfId="0" applyFont="1" applyFill="1" applyBorder="1" applyAlignment="1">
      <alignment horizontal="left" vertical="top" wrapText="1"/>
    </xf>
    <xf numFmtId="14" fontId="34" fillId="0" borderId="1" xfId="0" applyNumberFormat="1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right" vertical="top" wrapText="1"/>
    </xf>
    <xf numFmtId="0" fontId="2" fillId="0" borderId="8" xfId="0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left" vertical="top" wrapText="1"/>
    </xf>
    <xf numFmtId="0" fontId="11" fillId="3" borderId="0" xfId="0" applyFont="1" applyFill="1" applyAlignment="1">
      <alignment horizontal="left" vertical="top"/>
    </xf>
    <xf numFmtId="0" fontId="11" fillId="3" borderId="0" xfId="0" applyNumberFormat="1" applyFont="1" applyFill="1" applyAlignment="1">
      <alignment horizontal="left" vertical="top" wrapText="1"/>
    </xf>
    <xf numFmtId="0" fontId="11" fillId="3" borderId="0" xfId="0" applyFont="1" applyFill="1" applyAlignment="1">
      <alignment horizontal="left" vertical="top" wrapText="1"/>
    </xf>
    <xf numFmtId="49" fontId="11" fillId="3" borderId="0" xfId="0" applyNumberFormat="1" applyFont="1" applyFill="1" applyAlignment="1">
      <alignment horizontal="left" vertical="top" wrapText="1"/>
    </xf>
    <xf numFmtId="4" fontId="12" fillId="3" borderId="0" xfId="0" applyNumberFormat="1" applyFont="1" applyFill="1" applyAlignment="1">
      <alignment horizontal="left" vertical="top" wrapText="1"/>
    </xf>
    <xf numFmtId="0" fontId="12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right" vertical="top" wrapText="1"/>
    </xf>
    <xf numFmtId="0" fontId="12" fillId="3" borderId="0" xfId="0" applyFont="1" applyFill="1" applyAlignment="1">
      <alignment horizontal="center" vertical="top"/>
    </xf>
    <xf numFmtId="0" fontId="3" fillId="3" borderId="0" xfId="0" applyFont="1" applyFill="1" applyAlignment="1">
      <alignment horizontal="center" vertical="top" wrapText="1"/>
    </xf>
    <xf numFmtId="0" fontId="12" fillId="3" borderId="0" xfId="0" applyFont="1" applyFill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4" fontId="3" fillId="3" borderId="0" xfId="0" applyNumberFormat="1" applyFont="1" applyFill="1" applyAlignment="1">
      <alignment horizontal="center" vertical="top" wrapText="1"/>
    </xf>
    <xf numFmtId="0" fontId="1" fillId="3" borderId="0" xfId="0" applyNumberFormat="1" applyFont="1" applyFill="1" applyAlignment="1">
      <alignment horizontal="left" vertical="top" wrapText="1"/>
    </xf>
    <xf numFmtId="4" fontId="1" fillId="3" borderId="0" xfId="0" applyNumberFormat="1" applyFont="1" applyFill="1" applyAlignment="1">
      <alignment horizontal="left" vertical="top" wrapText="1"/>
    </xf>
    <xf numFmtId="0" fontId="1" fillId="3" borderId="1" xfId="0" applyNumberFormat="1" applyFont="1" applyFill="1" applyBorder="1" applyAlignment="1">
      <alignment horizontal="center" vertical="top" wrapText="1"/>
    </xf>
    <xf numFmtId="4" fontId="1" fillId="3" borderId="1" xfId="0" applyNumberFormat="1" applyFont="1" applyFill="1" applyBorder="1" applyAlignment="1">
      <alignment horizontal="center" vertical="top" wrapText="1"/>
    </xf>
    <xf numFmtId="4" fontId="1" fillId="3" borderId="12" xfId="0" applyNumberFormat="1" applyFont="1" applyFill="1" applyBorder="1" applyAlignment="1">
      <alignment horizontal="center" vertical="top" wrapText="1"/>
    </xf>
    <xf numFmtId="4" fontId="1" fillId="3" borderId="28" xfId="0" applyNumberFormat="1" applyFont="1" applyFill="1" applyBorder="1" applyAlignment="1">
      <alignment horizontal="center" vertical="top" wrapText="1"/>
    </xf>
    <xf numFmtId="4" fontId="1" fillId="3" borderId="19" xfId="0" applyNumberFormat="1" applyFont="1" applyFill="1" applyBorder="1" applyAlignment="1">
      <alignment horizontal="center" vertical="top" wrapText="1"/>
    </xf>
    <xf numFmtId="4" fontId="1" fillId="3" borderId="21" xfId="0" applyNumberFormat="1" applyFont="1" applyFill="1" applyBorder="1" applyAlignment="1">
      <alignment horizontal="center" vertical="top" wrapText="1"/>
    </xf>
    <xf numFmtId="4" fontId="1" fillId="3" borderId="0" xfId="0" applyNumberFormat="1" applyFont="1" applyFill="1" applyBorder="1" applyAlignment="1">
      <alignment horizontal="center" vertical="top" wrapText="1"/>
    </xf>
    <xf numFmtId="4" fontId="1" fillId="3" borderId="24" xfId="0" applyNumberFormat="1" applyFont="1" applyFill="1" applyBorder="1" applyAlignment="1">
      <alignment horizontal="center" vertical="top" wrapText="1"/>
    </xf>
    <xf numFmtId="4" fontId="1" fillId="3" borderId="10" xfId="0" applyNumberFormat="1" applyFont="1" applyFill="1" applyBorder="1" applyAlignment="1">
      <alignment horizontal="center" vertical="top" wrapText="1"/>
    </xf>
    <xf numFmtId="4" fontId="1" fillId="3" borderId="27" xfId="0" applyNumberFormat="1" applyFont="1" applyFill="1" applyBorder="1" applyAlignment="1">
      <alignment horizontal="center" vertical="top" wrapText="1"/>
    </xf>
    <xf numFmtId="4" fontId="1" fillId="3" borderId="20" xfId="0" applyNumberFormat="1" applyFont="1" applyFill="1" applyBorder="1" applyAlignment="1">
      <alignment horizontal="center" vertical="top" wrapText="1"/>
    </xf>
    <xf numFmtId="4" fontId="1" fillId="3" borderId="12" xfId="0" applyNumberFormat="1" applyFont="1" applyFill="1" applyBorder="1" applyAlignment="1">
      <alignment vertical="top" wrapText="1"/>
    </xf>
    <xf numFmtId="4" fontId="1" fillId="3" borderId="28" xfId="0" applyNumberFormat="1" applyFont="1" applyFill="1" applyBorder="1" applyAlignment="1">
      <alignment vertical="top" wrapText="1"/>
    </xf>
    <xf numFmtId="4" fontId="1" fillId="3" borderId="19" xfId="0" applyNumberFormat="1" applyFont="1" applyFill="1" applyBorder="1" applyAlignment="1">
      <alignment vertical="top" wrapText="1"/>
    </xf>
    <xf numFmtId="4" fontId="1" fillId="3" borderId="21" xfId="0" applyNumberFormat="1" applyFont="1" applyFill="1" applyBorder="1" applyAlignment="1">
      <alignment vertical="top" wrapText="1"/>
    </xf>
    <xf numFmtId="4" fontId="1" fillId="3" borderId="0" xfId="0" applyNumberFormat="1" applyFont="1" applyFill="1" applyBorder="1" applyAlignment="1">
      <alignment vertical="top" wrapText="1"/>
    </xf>
    <xf numFmtId="4" fontId="1" fillId="3" borderId="24" xfId="0" applyNumberFormat="1" applyFont="1" applyFill="1" applyBorder="1" applyAlignment="1">
      <alignment vertical="top" wrapText="1"/>
    </xf>
    <xf numFmtId="0" fontId="35" fillId="3" borderId="1" xfId="0" applyFont="1" applyFill="1" applyBorder="1" applyAlignment="1">
      <alignment vertical="top" wrapText="1"/>
    </xf>
    <xf numFmtId="3" fontId="1" fillId="3" borderId="1" xfId="0" applyNumberFormat="1" applyFont="1" applyFill="1" applyBorder="1" applyAlignment="1">
      <alignment vertical="top" wrapText="1"/>
    </xf>
    <xf numFmtId="4" fontId="1" fillId="3" borderId="10" xfId="0" applyNumberFormat="1" applyFont="1" applyFill="1" applyBorder="1" applyAlignment="1">
      <alignment vertical="top" wrapText="1"/>
    </xf>
    <xf numFmtId="4" fontId="1" fillId="3" borderId="27" xfId="0" applyNumberFormat="1" applyFont="1" applyFill="1" applyBorder="1" applyAlignment="1">
      <alignment vertical="top" wrapText="1"/>
    </xf>
    <xf numFmtId="4" fontId="1" fillId="3" borderId="20" xfId="0" applyNumberFormat="1" applyFont="1" applyFill="1" applyBorder="1" applyAlignment="1">
      <alignment vertical="top" wrapText="1"/>
    </xf>
    <xf numFmtId="0" fontId="35" fillId="3" borderId="1" xfId="0" applyFont="1" applyFill="1" applyBorder="1" applyAlignment="1">
      <alignment horizontal="left" vertical="top" wrapText="1"/>
    </xf>
    <xf numFmtId="4" fontId="2" fillId="3" borderId="1" xfId="0" applyNumberFormat="1" applyFont="1" applyFill="1" applyBorder="1" applyAlignment="1">
      <alignment horizontal="left" vertical="top" wrapText="1"/>
    </xf>
    <xf numFmtId="4" fontId="2" fillId="3" borderId="0" xfId="0" applyNumberFormat="1" applyFont="1" applyFill="1" applyAlignment="1">
      <alignment horizontal="right" vertical="top" wrapText="1"/>
    </xf>
    <xf numFmtId="0" fontId="2" fillId="3" borderId="0" xfId="0" applyFont="1" applyFill="1" applyAlignment="1">
      <alignment horizontal="right" vertical="top" wrapText="1"/>
    </xf>
    <xf numFmtId="0" fontId="2" fillId="3" borderId="0" xfId="0" applyFont="1" applyFill="1" applyAlignment="1">
      <alignment horizontal="right" vertical="top"/>
    </xf>
    <xf numFmtId="0" fontId="1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49" fontId="1" fillId="3" borderId="0" xfId="0" applyNumberFormat="1" applyFont="1" applyFill="1" applyAlignment="1">
      <alignment horizontal="left" vertical="center" wrapText="1"/>
    </xf>
    <xf numFmtId="49" fontId="11" fillId="3" borderId="0" xfId="0" applyNumberFormat="1" applyFont="1" applyFill="1" applyAlignment="1">
      <alignment horizontal="left" vertical="center" wrapText="1"/>
    </xf>
    <xf numFmtId="4" fontId="1" fillId="3" borderId="0" xfId="0" applyNumberFormat="1" applyFont="1" applyFill="1" applyAlignment="1">
      <alignment horizontal="left" vertical="center" wrapText="1"/>
    </xf>
    <xf numFmtId="4" fontId="2" fillId="3" borderId="0" xfId="0" applyNumberFormat="1" applyFont="1" applyFill="1" applyAlignment="1">
      <alignment horizontal="left" vertical="center" wrapText="1"/>
    </xf>
    <xf numFmtId="4" fontId="1" fillId="3" borderId="0" xfId="0" applyNumberFormat="1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4" fontId="3" fillId="3" borderId="0" xfId="0" applyNumberFormat="1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4" fontId="3" fillId="3" borderId="0" xfId="0" applyNumberFormat="1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/>
    </xf>
    <xf numFmtId="4" fontId="1" fillId="3" borderId="0" xfId="0" applyNumberFormat="1" applyFont="1" applyFill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1" xfId="3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177" fontId="1" fillId="3" borderId="1" xfId="0" applyNumberFormat="1" applyFont="1" applyFill="1" applyBorder="1" applyAlignment="1">
      <alignment horizontal="left" vertical="center"/>
    </xf>
    <xf numFmtId="14" fontId="1" fillId="3" borderId="1" xfId="4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 applyProtection="1">
      <alignment horizontal="left" vertical="center" wrapText="1"/>
      <protection locked="0"/>
    </xf>
    <xf numFmtId="2" fontId="1" fillId="3" borderId="1" xfId="3" applyNumberFormat="1" applyFont="1" applyFill="1" applyBorder="1" applyAlignment="1">
      <alignment horizontal="left" vertical="center" wrapText="1"/>
    </xf>
    <xf numFmtId="2" fontId="1" fillId="3" borderId="5" xfId="3" applyNumberFormat="1" applyFont="1" applyFill="1" applyBorder="1" applyAlignment="1">
      <alignment horizontal="left" vertical="center" wrapText="1"/>
    </xf>
    <xf numFmtId="0" fontId="1" fillId="3" borderId="1" xfId="5" applyFont="1" applyFill="1" applyBorder="1" applyAlignment="1">
      <alignment horizontal="left" vertical="center" wrapText="1"/>
    </xf>
    <xf numFmtId="2" fontId="1" fillId="4" borderId="1" xfId="1" applyNumberFormat="1" applyFont="1" applyFill="1" applyBorder="1" applyAlignment="1">
      <alignment horizontal="left" vertical="center" wrapText="1"/>
    </xf>
    <xf numFmtId="0" fontId="1" fillId="3" borderId="1" xfId="0" applyNumberFormat="1" applyFont="1" applyFill="1" applyBorder="1" applyAlignment="1">
      <alignment horizontal="left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1" fontId="1" fillId="3" borderId="1" xfId="0" applyNumberFormat="1" applyFont="1" applyFill="1" applyBorder="1" applyAlignment="1">
      <alignment horizontal="left" vertical="center"/>
    </xf>
    <xf numFmtId="0" fontId="39" fillId="3" borderId="1" xfId="6" applyNumberFormat="1" applyFont="1" applyFill="1" applyBorder="1" applyAlignment="1">
      <alignment horizontal="left" vertical="center" wrapText="1"/>
    </xf>
    <xf numFmtId="0" fontId="39" fillId="3" borderId="1" xfId="0" applyFont="1" applyFill="1" applyBorder="1" applyAlignment="1">
      <alignment horizontal="left" vertical="center" wrapText="1"/>
    </xf>
    <xf numFmtId="2" fontId="1" fillId="3" borderId="1" xfId="6" applyNumberFormat="1" applyFont="1" applyFill="1" applyBorder="1" applyAlignment="1">
      <alignment horizontal="left" vertical="center" wrapText="1"/>
    </xf>
    <xf numFmtId="2" fontId="1" fillId="3" borderId="1" xfId="0" applyNumberFormat="1" applyFont="1" applyFill="1" applyBorder="1" applyAlignment="1">
      <alignment horizontal="left" vertical="center"/>
    </xf>
    <xf numFmtId="2" fontId="1" fillId="3" borderId="1" xfId="7" applyNumberFormat="1" applyFont="1" applyFill="1" applyBorder="1" applyAlignment="1">
      <alignment horizontal="left" vertical="center" wrapText="1"/>
    </xf>
    <xf numFmtId="0" fontId="4" fillId="3" borderId="1" xfId="6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4" fontId="1" fillId="3" borderId="0" xfId="0" applyNumberFormat="1" applyFont="1" applyFill="1" applyBorder="1" applyAlignment="1">
      <alignment horizontal="left" vertical="center" wrapText="1"/>
    </xf>
    <xf numFmtId="4" fontId="1" fillId="3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 applyProtection="1">
      <alignment horizontal="center" vertical="top" wrapText="1"/>
      <protection locked="0"/>
    </xf>
    <xf numFmtId="49" fontId="3" fillId="0" borderId="0" xfId="0" applyNumberFormat="1" applyFont="1" applyFill="1" applyAlignment="1" applyProtection="1">
      <alignment horizontal="left" vertical="top" wrapText="1"/>
      <protection locked="0"/>
    </xf>
    <xf numFmtId="4" fontId="3" fillId="0" borderId="0" xfId="0" applyNumberFormat="1" applyFont="1" applyFill="1" applyAlignment="1" applyProtection="1">
      <alignment horizontal="left" vertical="top" wrapText="1"/>
      <protection locked="0"/>
    </xf>
    <xf numFmtId="49" fontId="3" fillId="0" borderId="0" xfId="0" applyNumberFormat="1" applyFont="1" applyFill="1" applyAlignment="1" applyProtection="1">
      <alignment vertical="top"/>
      <protection locked="0"/>
    </xf>
    <xf numFmtId="49" fontId="4" fillId="0" borderId="0" xfId="0" applyNumberFormat="1" applyFont="1" applyFill="1" applyAlignment="1" applyProtection="1">
      <alignment vertical="top" wrapText="1"/>
      <protection locked="0"/>
    </xf>
    <xf numFmtId="0" fontId="3" fillId="0" borderId="0" xfId="0" applyFont="1" applyFill="1" applyAlignment="1" applyProtection="1">
      <alignment horizontal="center" vertical="top" wrapText="1"/>
      <protection locked="0"/>
    </xf>
    <xf numFmtId="49" fontId="3" fillId="0" borderId="0" xfId="0" applyNumberFormat="1" applyFont="1" applyFill="1" applyAlignment="1" applyProtection="1">
      <alignment vertical="top" wrapText="1"/>
      <protection locked="0"/>
    </xf>
    <xf numFmtId="49" fontId="3" fillId="0" borderId="0" xfId="0" applyNumberFormat="1" applyFont="1" applyFill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horizontal="center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49" fontId="1" fillId="0" borderId="1" xfId="0" applyNumberFormat="1" applyFont="1" applyFill="1" applyBorder="1" applyAlignment="1" applyProtection="1">
      <alignment horizontal="center" vertical="top" wrapText="1"/>
      <protection locked="0"/>
    </xf>
    <xf numFmtId="4" fontId="1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4" fontId="1" fillId="0" borderId="1" xfId="0" applyNumberFormat="1" applyFont="1" applyFill="1" applyBorder="1" applyAlignment="1" applyProtection="1">
      <alignment horizontal="left" vertical="top" wrapText="1"/>
      <protection locked="0"/>
    </xf>
    <xf numFmtId="4" fontId="1" fillId="0" borderId="1" xfId="0" applyNumberFormat="1" applyFont="1" applyFill="1" applyBorder="1" applyAlignment="1" applyProtection="1">
      <alignment vertical="top" wrapText="1"/>
      <protection locked="0"/>
    </xf>
    <xf numFmtId="0" fontId="1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3" xfId="0" applyFont="1" applyFill="1" applyBorder="1" applyAlignment="1" applyProtection="1">
      <alignment horizontal="right" vertical="top" wrapText="1"/>
      <protection locked="0"/>
    </xf>
    <xf numFmtId="0" fontId="2" fillId="0" borderId="4" xfId="0" applyFont="1" applyFill="1" applyBorder="1" applyAlignment="1" applyProtection="1">
      <alignment horizontal="right" vertical="top" wrapText="1"/>
      <protection locked="0"/>
    </xf>
    <xf numFmtId="0" fontId="2" fillId="0" borderId="8" xfId="0" applyFont="1" applyFill="1" applyBorder="1" applyAlignment="1" applyProtection="1">
      <alignment horizontal="right" vertical="top" wrapText="1"/>
      <protection locked="0"/>
    </xf>
    <xf numFmtId="4" fontId="2" fillId="0" borderId="1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horizontal="center" vertical="top" wrapText="1"/>
      <protection locked="0"/>
    </xf>
    <xf numFmtId="49" fontId="1" fillId="0" borderId="0" xfId="0" applyNumberFormat="1" applyFont="1" applyFill="1" applyAlignment="1" applyProtection="1">
      <alignment horizontal="left" vertical="top" wrapText="1"/>
      <protection locked="0"/>
    </xf>
    <xf numFmtId="4" fontId="1" fillId="0" borderId="0" xfId="0" applyNumberFormat="1" applyFont="1" applyFill="1" applyAlignment="1" applyProtection="1">
      <alignment horizontal="left" vertical="top" wrapText="1"/>
      <protection locked="0"/>
    </xf>
    <xf numFmtId="49" fontId="1" fillId="0" borderId="0" xfId="0" applyNumberFormat="1" applyFont="1" applyFill="1" applyAlignment="1" applyProtection="1">
      <alignment vertical="top" wrapText="1"/>
      <protection locked="0"/>
    </xf>
    <xf numFmtId="4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center" vertical="top" wrapText="1"/>
      <protection locked="0"/>
    </xf>
    <xf numFmtId="0" fontId="11" fillId="0" borderId="0" xfId="0" applyFont="1" applyFill="1" applyAlignment="1" applyProtection="1">
      <alignment horizontal="center" vertical="top" wrapText="1"/>
      <protection locked="0"/>
    </xf>
    <xf numFmtId="4" fontId="3" fillId="3" borderId="0" xfId="0" applyNumberFormat="1" applyFont="1" applyFill="1" applyAlignment="1" applyProtection="1">
      <alignment horizontal="left" vertical="top" wrapText="1"/>
      <protection locked="0"/>
    </xf>
    <xf numFmtId="49" fontId="3" fillId="3" borderId="0" xfId="0" applyNumberFormat="1" applyFont="1" applyFill="1" applyAlignment="1" applyProtection="1">
      <alignment vertical="top"/>
      <protection locked="0"/>
    </xf>
    <xf numFmtId="49" fontId="4" fillId="3" borderId="0" xfId="0" applyNumberFormat="1" applyFont="1" applyFill="1" applyAlignment="1" applyProtection="1">
      <alignment vertical="top" wrapText="1"/>
      <protection locked="0"/>
    </xf>
    <xf numFmtId="0" fontId="3" fillId="3" borderId="0" xfId="0" applyFont="1" applyFill="1" applyAlignment="1" applyProtection="1">
      <alignment horizontal="center" vertical="top" wrapText="1"/>
      <protection locked="0"/>
    </xf>
    <xf numFmtId="0" fontId="4" fillId="3" borderId="0" xfId="0" applyFont="1" applyFill="1" applyAlignment="1" applyProtection="1">
      <alignment horizontal="center" vertical="top" wrapText="1"/>
      <protection locked="0"/>
    </xf>
    <xf numFmtId="49" fontId="4" fillId="3" borderId="0" xfId="0" applyNumberFormat="1" applyFont="1" applyFill="1" applyAlignment="1" applyProtection="1">
      <alignment horizontal="left" vertical="top" wrapText="1"/>
      <protection locked="0"/>
    </xf>
    <xf numFmtId="49" fontId="4" fillId="3" borderId="0" xfId="0" applyNumberFormat="1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4" fontId="1" fillId="3" borderId="1" xfId="0" applyNumberFormat="1" applyFont="1" applyFill="1" applyBorder="1" applyAlignment="1" applyProtection="1">
      <alignment vertical="top" wrapText="1"/>
      <protection locked="0"/>
    </xf>
    <xf numFmtId="0" fontId="1" fillId="3" borderId="3" xfId="0" applyFont="1" applyFill="1" applyBorder="1" applyAlignment="1">
      <alignment horizontal="left" vertical="center" wrapText="1"/>
    </xf>
    <xf numFmtId="3" fontId="1" fillId="3" borderId="1" xfId="0" applyNumberFormat="1" applyFont="1" applyFill="1" applyBorder="1" applyAlignment="1">
      <alignment horizontal="left" vertical="top"/>
    </xf>
    <xf numFmtId="1" fontId="1" fillId="3" borderId="1" xfId="0" applyNumberFormat="1" applyFont="1" applyFill="1" applyBorder="1" applyAlignment="1">
      <alignment horizontal="left" vertical="top"/>
    </xf>
    <xf numFmtId="4" fontId="1" fillId="3" borderId="0" xfId="0" applyNumberFormat="1" applyFont="1" applyFill="1" applyBorder="1" applyAlignment="1" applyProtection="1">
      <alignment vertical="top" wrapText="1"/>
      <protection locked="0"/>
    </xf>
    <xf numFmtId="0" fontId="2" fillId="3" borderId="0" xfId="0" applyFont="1" applyFill="1" applyBorder="1" applyAlignment="1" applyProtection="1">
      <alignment horizontal="right" vertical="top" wrapText="1"/>
      <protection locked="0"/>
    </xf>
    <xf numFmtId="4" fontId="2" fillId="3" borderId="0" xfId="0" applyNumberFormat="1" applyFont="1" applyFill="1" applyBorder="1" applyAlignment="1" applyProtection="1">
      <alignment horizontal="left" vertical="top" wrapText="1"/>
      <protection locked="0"/>
    </xf>
    <xf numFmtId="0" fontId="1" fillId="3" borderId="0" xfId="0" applyFont="1" applyFill="1" applyBorder="1" applyAlignment="1" applyProtection="1">
      <alignment horizontal="center" vertical="top" wrapText="1"/>
      <protection locked="0"/>
    </xf>
    <xf numFmtId="0" fontId="11" fillId="3" borderId="0" xfId="0" applyFont="1" applyFill="1" applyAlignment="1" applyProtection="1">
      <alignment horizontal="center" vertical="top" wrapText="1"/>
      <protection locked="0"/>
    </xf>
    <xf numFmtId="4" fontId="4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right" vertical="center"/>
    </xf>
    <xf numFmtId="4" fontId="4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4" fontId="11" fillId="0" borderId="0" xfId="0" applyNumberFormat="1" applyFont="1" applyFill="1" applyAlignment="1">
      <alignment horizontal="left" vertical="center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NumberFormat="1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vertical="center"/>
    </xf>
    <xf numFmtId="0" fontId="1" fillId="3" borderId="0" xfId="0" applyFont="1" applyFill="1" applyBorder="1" applyAlignment="1">
      <alignment horizontal="center" vertical="center" wrapText="1"/>
    </xf>
    <xf numFmtId="0" fontId="17" fillId="3" borderId="0" xfId="0" applyNumberFormat="1" applyFont="1" applyFill="1" applyAlignment="1">
      <alignment horizontal="center" vertical="center"/>
    </xf>
    <xf numFmtId="14" fontId="1" fillId="3" borderId="1" xfId="0" applyNumberFormat="1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left" vertical="center" wrapText="1"/>
    </xf>
    <xf numFmtId="0" fontId="17" fillId="3" borderId="0" xfId="0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0" fontId="2" fillId="3" borderId="3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14" fontId="1" fillId="3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4" fontId="3" fillId="0" borderId="0" xfId="0" applyNumberFormat="1" applyFont="1" applyFill="1" applyAlignment="1">
      <alignment horizontal="center" vertical="top"/>
    </xf>
    <xf numFmtId="4" fontId="1" fillId="0" borderId="0" xfId="0" applyNumberFormat="1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right" vertical="top"/>
    </xf>
    <xf numFmtId="0" fontId="3" fillId="0" borderId="4" xfId="0" applyFont="1" applyFill="1" applyBorder="1" applyAlignment="1">
      <alignment horizontal="right" vertical="top"/>
    </xf>
    <xf numFmtId="0" fontId="3" fillId="0" borderId="8" xfId="0" applyFont="1" applyFill="1" applyBorder="1" applyAlignment="1">
      <alignment horizontal="right" vertical="top"/>
    </xf>
    <xf numFmtId="4" fontId="18" fillId="0" borderId="1" xfId="0" applyNumberFormat="1" applyFont="1" applyFill="1" applyBorder="1" applyAlignment="1">
      <alignment horizontal="left" vertical="top"/>
    </xf>
    <xf numFmtId="0" fontId="12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center" vertical="top"/>
    </xf>
    <xf numFmtId="49" fontId="11" fillId="0" borderId="0" xfId="0" applyNumberFormat="1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horizontal="center" vertical="top" wrapText="1"/>
    </xf>
    <xf numFmtId="4" fontId="1" fillId="0" borderId="0" xfId="0" applyNumberFormat="1" applyFont="1" applyFill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>
      <alignment horizontal="left" vertical="top" wrapText="1"/>
    </xf>
    <xf numFmtId="49" fontId="1" fillId="0" borderId="5" xfId="0" applyNumberFormat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top" wrapText="1"/>
    </xf>
    <xf numFmtId="4" fontId="4" fillId="3" borderId="0" xfId="0" applyNumberFormat="1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left" vertical="top" wrapText="1"/>
    </xf>
    <xf numFmtId="4" fontId="2" fillId="3" borderId="0" xfId="0" applyNumberFormat="1" applyFont="1" applyFill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vertical="top" wrapText="1"/>
    </xf>
    <xf numFmtId="4" fontId="1" fillId="3" borderId="0" xfId="0" applyNumberFormat="1" applyFont="1" applyFill="1" applyAlignment="1">
      <alignment horizontal="center" vertical="top" wrapText="1"/>
    </xf>
    <xf numFmtId="0" fontId="3" fillId="3" borderId="1" xfId="0" applyFont="1" applyFill="1" applyBorder="1" applyAlignment="1">
      <alignment horizontal="right" vertical="top"/>
    </xf>
    <xf numFmtId="4" fontId="3" fillId="3" borderId="1" xfId="0" applyNumberFormat="1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right" vertical="top"/>
    </xf>
    <xf numFmtId="0" fontId="4" fillId="3" borderId="0" xfId="0" applyFont="1" applyFill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4" fontId="4" fillId="3" borderId="0" xfId="0" applyNumberFormat="1" applyFont="1" applyFill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0" fontId="11" fillId="3" borderId="0" xfId="0" applyFont="1" applyFill="1" applyAlignment="1">
      <alignment horizontal="center" vertical="top"/>
    </xf>
    <xf numFmtId="0" fontId="11" fillId="3" borderId="0" xfId="0" applyFont="1" applyFill="1" applyBorder="1" applyAlignment="1">
      <alignment vertical="top" wrapText="1"/>
    </xf>
    <xf numFmtId="184" fontId="1" fillId="3" borderId="1" xfId="0" applyNumberFormat="1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right" vertical="top" wrapText="1"/>
    </xf>
    <xf numFmtId="0" fontId="4" fillId="3" borderId="4" xfId="0" applyFont="1" applyFill="1" applyBorder="1" applyAlignment="1">
      <alignment horizontal="right" vertical="top" wrapText="1"/>
    </xf>
    <xf numFmtId="0" fontId="4" fillId="3" borderId="8" xfId="0" applyFont="1" applyFill="1" applyBorder="1" applyAlignment="1">
      <alignment horizontal="right" vertical="top" wrapText="1"/>
    </xf>
    <xf numFmtId="1" fontId="1" fillId="3" borderId="0" xfId="0" applyNumberFormat="1" applyFont="1" applyFill="1" applyBorder="1" applyAlignment="1">
      <alignment horizontal="center" vertical="top" wrapText="1"/>
    </xf>
    <xf numFmtId="4" fontId="1" fillId="3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3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top"/>
    </xf>
    <xf numFmtId="0" fontId="38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right" vertical="center"/>
    </xf>
    <xf numFmtId="0" fontId="38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vertical="top"/>
    </xf>
    <xf numFmtId="0" fontId="4" fillId="3" borderId="0" xfId="0" applyFont="1" applyFill="1" applyAlignment="1">
      <alignment horizontal="right" vertical="top"/>
    </xf>
    <xf numFmtId="0" fontId="2" fillId="3" borderId="0" xfId="0" applyFont="1" applyFill="1" applyAlignment="1">
      <alignment horizontal="center" vertical="top" wrapText="1"/>
    </xf>
    <xf numFmtId="0" fontId="1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right" vertical="top" wrapText="1"/>
    </xf>
    <xf numFmtId="4" fontId="3" fillId="3" borderId="7" xfId="0" applyNumberFormat="1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right" vertical="top" wrapText="1"/>
    </xf>
    <xf numFmtId="4" fontId="2" fillId="3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0" xfId="0" applyNumberFormat="1" applyFont="1" applyAlignment="1">
      <alignment horizontal="center" vertical="top" wrapText="1"/>
    </xf>
    <xf numFmtId="4" fontId="4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1" xfId="0" applyNumberFormat="1" applyFont="1" applyFill="1" applyBorder="1" applyAlignment="1">
      <alignment horizontal="left" vertical="top" wrapText="1"/>
    </xf>
    <xf numFmtId="0" fontId="30" fillId="0" borderId="1" xfId="0" applyNumberFormat="1" applyFont="1" applyFill="1" applyBorder="1" applyAlignment="1">
      <alignment horizontal="left" vertical="top"/>
    </xf>
    <xf numFmtId="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30" fillId="0" borderId="0" xfId="0" applyFont="1" applyFill="1" applyBorder="1" applyAlignment="1">
      <alignment horizontal="left" vertical="top"/>
    </xf>
    <xf numFmtId="49" fontId="1" fillId="0" borderId="1" xfId="0" applyNumberFormat="1" applyFont="1" applyFill="1" applyBorder="1" applyAlignment="1">
      <alignment vertical="top" wrapText="1"/>
    </xf>
    <xf numFmtId="49" fontId="1" fillId="0" borderId="8" xfId="0" applyNumberFormat="1" applyFont="1" applyFill="1" applyBorder="1" applyAlignment="1">
      <alignment horizontal="left" vertical="top" wrapText="1"/>
    </xf>
    <xf numFmtId="49" fontId="1" fillId="0" borderId="27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right" vertical="top"/>
    </xf>
    <xf numFmtId="0" fontId="3" fillId="0" borderId="27" xfId="0" applyFont="1" applyFill="1" applyBorder="1" applyAlignment="1">
      <alignment horizontal="right" vertical="top"/>
    </xf>
    <xf numFmtId="0" fontId="3" fillId="0" borderId="20" xfId="0" applyFont="1" applyFill="1" applyBorder="1" applyAlignment="1">
      <alignment horizontal="right" vertical="top"/>
    </xf>
    <xf numFmtId="4" fontId="3" fillId="0" borderId="7" xfId="0" applyNumberFormat="1" applyFont="1" applyFill="1" applyBorder="1" applyAlignment="1">
      <alignment horizontal="left" vertical="top"/>
    </xf>
    <xf numFmtId="4" fontId="12" fillId="0" borderId="0" xfId="0" applyNumberFormat="1" applyFont="1" applyFill="1" applyBorder="1" applyAlignment="1">
      <alignment horizontal="center" vertical="top"/>
    </xf>
    <xf numFmtId="0" fontId="1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 wrapText="1"/>
    </xf>
  </cellXfs>
  <cellStyles count="8">
    <cellStyle name="TableStyleLight1" xfId="5"/>
    <cellStyle name="Обычный" xfId="0" builtinId="0"/>
    <cellStyle name="Обычный_2 недв. им." xfId="2"/>
    <cellStyle name="Обычный_4 особ. ценн. движ. имущ. " xfId="4"/>
    <cellStyle name="Обычный_вновь введеные" xfId="6"/>
    <cellStyle name="Обычный_движ раб." xfId="7"/>
    <cellStyle name="Обычный_Лист1" xfId="3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3"/>
  <sheetViews>
    <sheetView zoomScale="75" zoomScaleNormal="75" workbookViewId="0">
      <selection activeCell="I1" sqref="I1:J1"/>
    </sheetView>
  </sheetViews>
  <sheetFormatPr defaultRowHeight="12.75"/>
  <cols>
    <col min="1" max="1" width="6.28515625" style="9" customWidth="1"/>
    <col min="2" max="2" width="30.85546875" style="9" customWidth="1"/>
    <col min="3" max="3" width="9.7109375" style="9" customWidth="1"/>
    <col min="4" max="4" width="10" style="9" customWidth="1"/>
    <col min="5" max="7" width="17.5703125" style="9" customWidth="1"/>
    <col min="8" max="8" width="16.28515625" style="9" customWidth="1"/>
    <col min="9" max="9" width="15.5703125" style="9" customWidth="1"/>
    <col min="10" max="10" width="35.7109375" style="9" customWidth="1"/>
    <col min="11" max="16384" width="9.140625" style="9"/>
  </cols>
  <sheetData>
    <row r="1" spans="1:16" ht="15.75">
      <c r="I1" s="65"/>
      <c r="J1" s="65"/>
    </row>
    <row r="2" spans="1:16" ht="15.6" customHeight="1">
      <c r="A2" s="66" t="s">
        <v>535</v>
      </c>
      <c r="B2" s="66"/>
      <c r="C2" s="66"/>
      <c r="D2" s="66"/>
      <c r="E2" s="66"/>
      <c r="F2" s="66"/>
      <c r="G2" s="66"/>
      <c r="H2" s="66"/>
      <c r="I2" s="66"/>
      <c r="J2" s="66"/>
      <c r="K2" s="28"/>
      <c r="L2" s="28"/>
      <c r="M2" s="28"/>
      <c r="N2" s="28"/>
      <c r="O2" s="28"/>
      <c r="P2" s="28"/>
    </row>
    <row r="3" spans="1:16">
      <c r="I3" s="11"/>
      <c r="J3" s="11"/>
    </row>
    <row r="4" spans="1:16" ht="15.6" customHeight="1">
      <c r="A4" s="66" t="s">
        <v>536</v>
      </c>
      <c r="B4" s="66"/>
      <c r="C4" s="66"/>
      <c r="D4" s="66"/>
      <c r="E4" s="66"/>
      <c r="F4" s="66"/>
      <c r="G4" s="66"/>
      <c r="H4" s="66"/>
      <c r="I4" s="66"/>
      <c r="J4" s="66"/>
      <c r="K4" s="28"/>
      <c r="L4" s="28"/>
      <c r="M4" s="28"/>
      <c r="N4" s="28"/>
      <c r="O4" s="28"/>
      <c r="P4" s="28"/>
    </row>
    <row r="5" spans="1:16" ht="15.6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8"/>
      <c r="L5" s="28"/>
      <c r="M5" s="28"/>
      <c r="N5" s="28"/>
      <c r="O5" s="28"/>
      <c r="P5" s="28"/>
    </row>
    <row r="6" spans="1:16" ht="15.6" customHeight="1">
      <c r="A6" s="66" t="s">
        <v>537</v>
      </c>
      <c r="B6" s="66"/>
      <c r="C6" s="66"/>
      <c r="D6" s="66"/>
      <c r="E6" s="66"/>
      <c r="F6" s="66"/>
      <c r="G6" s="66"/>
      <c r="H6" s="66"/>
      <c r="I6" s="66"/>
      <c r="J6" s="66"/>
      <c r="K6" s="28"/>
      <c r="L6" s="28"/>
      <c r="M6" s="28"/>
      <c r="N6" s="28"/>
      <c r="O6" s="28"/>
      <c r="P6" s="28"/>
    </row>
    <row r="7" spans="1:16">
      <c r="I7" s="11"/>
      <c r="J7" s="11"/>
    </row>
    <row r="8" spans="1:16" s="25" customFormat="1" ht="15.75">
      <c r="A8" s="36" t="s">
        <v>13</v>
      </c>
    </row>
    <row r="9" spans="1:16">
      <c r="A9" s="61"/>
      <c r="B9" s="61"/>
      <c r="C9" s="39"/>
      <c r="D9" s="39"/>
    </row>
    <row r="10" spans="1:16" s="11" customFormat="1" ht="44.45" customHeight="1">
      <c r="A10" s="10" t="s">
        <v>0</v>
      </c>
      <c r="B10" s="10" t="s">
        <v>510</v>
      </c>
      <c r="C10" s="10" t="s">
        <v>147</v>
      </c>
      <c r="D10" s="10" t="s">
        <v>17</v>
      </c>
      <c r="E10" s="40" t="s">
        <v>534</v>
      </c>
      <c r="F10" s="10" t="s">
        <v>230</v>
      </c>
      <c r="G10" s="10" t="s">
        <v>12</v>
      </c>
      <c r="H10" s="10" t="s">
        <v>532</v>
      </c>
      <c r="I10" s="10" t="s">
        <v>533</v>
      </c>
      <c r="J10" s="22" t="s">
        <v>513</v>
      </c>
      <c r="K10" s="21"/>
    </row>
    <row r="11" spans="1:16" ht="55.9" customHeight="1">
      <c r="A11" s="40">
        <v>1</v>
      </c>
      <c r="B11" s="40" t="s">
        <v>18</v>
      </c>
      <c r="C11" s="40">
        <v>380</v>
      </c>
      <c r="D11" s="40">
        <v>1967</v>
      </c>
      <c r="E11" s="40" t="s">
        <v>515</v>
      </c>
      <c r="F11" s="40" t="s">
        <v>232</v>
      </c>
      <c r="G11" s="40" t="s">
        <v>14</v>
      </c>
      <c r="H11" s="13">
        <v>50025</v>
      </c>
      <c r="I11" s="2">
        <v>7860.98</v>
      </c>
      <c r="J11" s="40" t="s">
        <v>512</v>
      </c>
    </row>
    <row r="12" spans="1:16" ht="56.45" customHeight="1">
      <c r="A12" s="40">
        <v>2</v>
      </c>
      <c r="B12" s="40" t="s">
        <v>16</v>
      </c>
      <c r="C12" s="40">
        <v>55</v>
      </c>
      <c r="D12" s="40">
        <v>1967</v>
      </c>
      <c r="E12" s="40" t="s">
        <v>516</v>
      </c>
      <c r="F12" s="40" t="s">
        <v>231</v>
      </c>
      <c r="G12" s="40" t="s">
        <v>15</v>
      </c>
      <c r="H12" s="2">
        <v>588901</v>
      </c>
      <c r="I12" s="2">
        <v>82771.02</v>
      </c>
      <c r="J12" s="40" t="s">
        <v>512</v>
      </c>
    </row>
    <row r="13" spans="1:16" ht="58.15" customHeight="1">
      <c r="A13" s="40">
        <v>3</v>
      </c>
      <c r="B13" s="40" t="s">
        <v>19</v>
      </c>
      <c r="C13" s="40">
        <v>27</v>
      </c>
      <c r="D13" s="40">
        <v>1967</v>
      </c>
      <c r="E13" s="40" t="s">
        <v>517</v>
      </c>
      <c r="F13" s="40" t="s">
        <v>274</v>
      </c>
      <c r="G13" s="40" t="s">
        <v>20</v>
      </c>
      <c r="H13" s="2">
        <v>7036</v>
      </c>
      <c r="I13" s="2">
        <v>1103.21</v>
      </c>
      <c r="J13" s="40" t="s">
        <v>512</v>
      </c>
    </row>
    <row r="14" spans="1:16" ht="27.75" customHeight="1">
      <c r="A14" s="56">
        <v>4</v>
      </c>
      <c r="B14" s="40" t="s">
        <v>32</v>
      </c>
      <c r="C14" s="40">
        <v>57951</v>
      </c>
      <c r="D14" s="40"/>
      <c r="E14" s="56" t="s">
        <v>518</v>
      </c>
      <c r="F14" s="40" t="s">
        <v>275</v>
      </c>
      <c r="G14" s="56" t="s">
        <v>31</v>
      </c>
      <c r="H14" s="2"/>
      <c r="I14" s="2"/>
      <c r="J14" s="60" t="s">
        <v>512</v>
      </c>
    </row>
    <row r="15" spans="1:16">
      <c r="A15" s="56"/>
      <c r="B15" s="15" t="s">
        <v>33</v>
      </c>
      <c r="C15" s="40"/>
      <c r="D15" s="40">
        <v>1958</v>
      </c>
      <c r="E15" s="56"/>
      <c r="F15" s="40" t="s">
        <v>276</v>
      </c>
      <c r="G15" s="56"/>
      <c r="H15" s="2">
        <v>107961</v>
      </c>
      <c r="I15" s="2">
        <v>0</v>
      </c>
      <c r="J15" s="60"/>
    </row>
    <row r="16" spans="1:16" ht="25.5">
      <c r="A16" s="56"/>
      <c r="B16" s="15" t="s">
        <v>34</v>
      </c>
      <c r="C16" s="40"/>
      <c r="D16" s="40">
        <v>1956</v>
      </c>
      <c r="E16" s="56"/>
      <c r="F16" s="40" t="s">
        <v>277</v>
      </c>
      <c r="G16" s="56"/>
      <c r="H16" s="2">
        <v>86398</v>
      </c>
      <c r="I16" s="2">
        <v>0</v>
      </c>
      <c r="J16" s="60"/>
    </row>
    <row r="17" spans="1:10" ht="27" customHeight="1">
      <c r="A17" s="56"/>
      <c r="B17" s="15" t="s">
        <v>35</v>
      </c>
      <c r="C17" s="40"/>
      <c r="D17" s="40">
        <v>1962</v>
      </c>
      <c r="E17" s="56"/>
      <c r="F17" s="40" t="s">
        <v>278</v>
      </c>
      <c r="G17" s="56"/>
      <c r="H17" s="2">
        <v>1607</v>
      </c>
      <c r="I17" s="2">
        <v>138.04</v>
      </c>
      <c r="J17" s="60"/>
    </row>
    <row r="18" spans="1:10" ht="27.75" customHeight="1">
      <c r="A18" s="56"/>
      <c r="B18" s="15" t="s">
        <v>36</v>
      </c>
      <c r="C18" s="40"/>
      <c r="D18" s="40">
        <v>1965</v>
      </c>
      <c r="E18" s="56"/>
      <c r="F18" s="40" t="s">
        <v>279</v>
      </c>
      <c r="G18" s="56"/>
      <c r="H18" s="2">
        <v>810</v>
      </c>
      <c r="I18" s="2">
        <v>109.95</v>
      </c>
      <c r="J18" s="60"/>
    </row>
    <row r="19" spans="1:10" ht="25.5">
      <c r="A19" s="56"/>
      <c r="B19" s="15" t="s">
        <v>229</v>
      </c>
      <c r="C19" s="40"/>
      <c r="D19" s="40">
        <v>1963</v>
      </c>
      <c r="E19" s="56"/>
      <c r="F19" s="40" t="s">
        <v>280</v>
      </c>
      <c r="G19" s="56"/>
      <c r="H19" s="2">
        <v>2250</v>
      </c>
      <c r="I19" s="2">
        <v>205.67</v>
      </c>
      <c r="J19" s="60"/>
    </row>
    <row r="20" spans="1:10" ht="25.5">
      <c r="A20" s="56"/>
      <c r="B20" s="15" t="s">
        <v>37</v>
      </c>
      <c r="C20" s="40"/>
      <c r="D20" s="40">
        <v>1993</v>
      </c>
      <c r="E20" s="56"/>
      <c r="F20" s="40" t="s">
        <v>281</v>
      </c>
      <c r="G20" s="56"/>
      <c r="H20" s="2">
        <v>3398</v>
      </c>
      <c r="I20" s="2">
        <v>0</v>
      </c>
      <c r="J20" s="60"/>
    </row>
    <row r="21" spans="1:10" ht="25.5">
      <c r="A21" s="56"/>
      <c r="B21" s="15" t="s">
        <v>38</v>
      </c>
      <c r="C21" s="40"/>
      <c r="D21" s="40">
        <v>1958</v>
      </c>
      <c r="E21" s="56"/>
      <c r="F21" s="40" t="s">
        <v>282</v>
      </c>
      <c r="G21" s="56"/>
      <c r="H21" s="2">
        <v>4029</v>
      </c>
      <c r="I21" s="2">
        <v>0</v>
      </c>
      <c r="J21" s="60"/>
    </row>
    <row r="22" spans="1:10">
      <c r="A22" s="56"/>
      <c r="B22" s="15" t="s">
        <v>39</v>
      </c>
      <c r="C22" s="40"/>
      <c r="D22" s="40">
        <v>1997</v>
      </c>
      <c r="E22" s="56"/>
      <c r="F22" s="40" t="s">
        <v>283</v>
      </c>
      <c r="G22" s="56"/>
      <c r="H22" s="2">
        <v>31699</v>
      </c>
      <c r="I22" s="2">
        <v>0</v>
      </c>
      <c r="J22" s="60"/>
    </row>
    <row r="23" spans="1:10" ht="25.5">
      <c r="A23" s="56"/>
      <c r="B23" s="15" t="s">
        <v>40</v>
      </c>
      <c r="C23" s="40"/>
      <c r="D23" s="40">
        <v>1962</v>
      </c>
      <c r="E23" s="56"/>
      <c r="F23" s="40" t="s">
        <v>284</v>
      </c>
      <c r="G23" s="56"/>
      <c r="H23" s="2">
        <v>7071</v>
      </c>
      <c r="I23" s="2">
        <v>450.86</v>
      </c>
      <c r="J23" s="60"/>
    </row>
    <row r="24" spans="1:10">
      <c r="A24" s="56"/>
      <c r="B24" s="15" t="s">
        <v>41</v>
      </c>
      <c r="C24" s="40"/>
      <c r="D24" s="40">
        <v>1966</v>
      </c>
      <c r="E24" s="56"/>
      <c r="F24" s="40" t="s">
        <v>285</v>
      </c>
      <c r="G24" s="56"/>
      <c r="H24" s="2">
        <v>1612</v>
      </c>
      <c r="I24" s="2">
        <v>248.04</v>
      </c>
      <c r="J24" s="60"/>
    </row>
    <row r="25" spans="1:10">
      <c r="A25" s="56"/>
      <c r="B25" s="15" t="s">
        <v>42</v>
      </c>
      <c r="C25" s="40"/>
      <c r="D25" s="40">
        <v>1962</v>
      </c>
      <c r="E25" s="56"/>
      <c r="F25" s="40" t="s">
        <v>286</v>
      </c>
      <c r="G25" s="56"/>
      <c r="H25" s="2">
        <v>4567</v>
      </c>
      <c r="I25" s="2">
        <v>351.71</v>
      </c>
      <c r="J25" s="60"/>
    </row>
    <row r="26" spans="1:10" ht="28.5" customHeight="1">
      <c r="A26" s="56"/>
      <c r="B26" s="15" t="s">
        <v>43</v>
      </c>
      <c r="C26" s="40"/>
      <c r="D26" s="40">
        <v>1990</v>
      </c>
      <c r="E26" s="56"/>
      <c r="F26" s="40" t="s">
        <v>287</v>
      </c>
      <c r="G26" s="56"/>
      <c r="H26" s="2">
        <v>875</v>
      </c>
      <c r="I26" s="2">
        <v>503.32</v>
      </c>
      <c r="J26" s="60"/>
    </row>
    <row r="27" spans="1:10" ht="30" customHeight="1">
      <c r="A27" s="56"/>
      <c r="B27" s="15" t="s">
        <v>44</v>
      </c>
      <c r="C27" s="40"/>
      <c r="D27" s="40">
        <v>1990</v>
      </c>
      <c r="E27" s="56"/>
      <c r="F27" s="40" t="s">
        <v>288</v>
      </c>
      <c r="G27" s="56"/>
      <c r="H27" s="2">
        <v>1031</v>
      </c>
      <c r="I27" s="2">
        <v>616.78</v>
      </c>
      <c r="J27" s="60"/>
    </row>
    <row r="28" spans="1:10" ht="25.5">
      <c r="A28" s="56"/>
      <c r="B28" s="15" t="s">
        <v>40</v>
      </c>
      <c r="C28" s="40"/>
      <c r="D28" s="40">
        <v>1962</v>
      </c>
      <c r="E28" s="56"/>
      <c r="F28" s="40" t="s">
        <v>289</v>
      </c>
      <c r="G28" s="56"/>
      <c r="H28" s="2">
        <v>95067</v>
      </c>
      <c r="I28" s="2">
        <v>5993.38</v>
      </c>
      <c r="J28" s="60"/>
    </row>
    <row r="29" spans="1:10" ht="25.5">
      <c r="A29" s="56"/>
      <c r="B29" s="15" t="s">
        <v>45</v>
      </c>
      <c r="C29" s="40"/>
      <c r="D29" s="40">
        <v>1958</v>
      </c>
      <c r="E29" s="56"/>
      <c r="F29" s="40" t="s">
        <v>290</v>
      </c>
      <c r="G29" s="56"/>
      <c r="H29" s="2">
        <v>62054</v>
      </c>
      <c r="I29" s="2">
        <v>0</v>
      </c>
      <c r="J29" s="60"/>
    </row>
    <row r="30" spans="1:10" ht="25.5">
      <c r="A30" s="56"/>
      <c r="B30" s="15" t="s">
        <v>45</v>
      </c>
      <c r="C30" s="40"/>
      <c r="D30" s="40">
        <v>1962</v>
      </c>
      <c r="E30" s="56"/>
      <c r="F30" s="40" t="s">
        <v>291</v>
      </c>
      <c r="G30" s="56"/>
      <c r="H30" s="2">
        <v>49269</v>
      </c>
      <c r="I30" s="2">
        <v>3101.47</v>
      </c>
      <c r="J30" s="60"/>
    </row>
    <row r="31" spans="1:10" ht="26.25" customHeight="1">
      <c r="A31" s="56"/>
      <c r="B31" s="15" t="s">
        <v>46</v>
      </c>
      <c r="C31" s="40"/>
      <c r="D31" s="40">
        <v>1965</v>
      </c>
      <c r="E31" s="56"/>
      <c r="F31" s="40" t="s">
        <v>292</v>
      </c>
      <c r="G31" s="56"/>
      <c r="H31" s="2">
        <v>113072</v>
      </c>
      <c r="I31" s="2">
        <v>12969.88</v>
      </c>
      <c r="J31" s="60"/>
    </row>
    <row r="32" spans="1:10" ht="25.5" customHeight="1">
      <c r="A32" s="56"/>
      <c r="B32" s="15" t="s">
        <v>47</v>
      </c>
      <c r="C32" s="40"/>
      <c r="D32" s="40">
        <v>1963</v>
      </c>
      <c r="E32" s="56"/>
      <c r="F32" s="40" t="s">
        <v>293</v>
      </c>
      <c r="G32" s="56"/>
      <c r="H32" s="2">
        <v>64054</v>
      </c>
      <c r="I32" s="2">
        <v>5121.8900000000003</v>
      </c>
      <c r="J32" s="60"/>
    </row>
    <row r="33" spans="1:10" ht="25.5">
      <c r="A33" s="56"/>
      <c r="B33" s="15" t="s">
        <v>48</v>
      </c>
      <c r="C33" s="40"/>
      <c r="D33" s="40">
        <v>1966</v>
      </c>
      <c r="E33" s="56"/>
      <c r="F33" s="40" t="s">
        <v>294</v>
      </c>
      <c r="G33" s="56"/>
      <c r="H33" s="2">
        <v>4821</v>
      </c>
      <c r="I33" s="2">
        <v>611.19000000000005</v>
      </c>
      <c r="J33" s="60"/>
    </row>
    <row r="34" spans="1:10" ht="25.5">
      <c r="A34" s="56"/>
      <c r="B34" s="15" t="s">
        <v>49</v>
      </c>
      <c r="C34" s="40"/>
      <c r="D34" s="40">
        <v>1983</v>
      </c>
      <c r="E34" s="56"/>
      <c r="F34" s="40" t="s">
        <v>295</v>
      </c>
      <c r="G34" s="56"/>
      <c r="H34" s="2">
        <v>1794</v>
      </c>
      <c r="I34" s="2">
        <v>694.22</v>
      </c>
      <c r="J34" s="60"/>
    </row>
    <row r="35" spans="1:10" ht="27.75" customHeight="1">
      <c r="A35" s="56"/>
      <c r="B35" s="15" t="s">
        <v>50</v>
      </c>
      <c r="C35" s="40"/>
      <c r="D35" s="40">
        <v>1987</v>
      </c>
      <c r="E35" s="56"/>
      <c r="F35" s="40" t="s">
        <v>296</v>
      </c>
      <c r="G35" s="56"/>
      <c r="H35" s="2">
        <v>11604</v>
      </c>
      <c r="I35" s="2">
        <v>5725.92</v>
      </c>
      <c r="J35" s="60"/>
    </row>
    <row r="36" spans="1:10" ht="25.5">
      <c r="A36" s="56"/>
      <c r="B36" s="15" t="s">
        <v>51</v>
      </c>
      <c r="C36" s="40"/>
      <c r="D36" s="40">
        <v>1969</v>
      </c>
      <c r="E36" s="56"/>
      <c r="F36" s="40" t="s">
        <v>297</v>
      </c>
      <c r="G36" s="56"/>
      <c r="H36" s="2">
        <v>3694</v>
      </c>
      <c r="I36" s="2">
        <v>705.39</v>
      </c>
      <c r="J36" s="60"/>
    </row>
    <row r="37" spans="1:10">
      <c r="A37" s="56"/>
      <c r="B37" s="15" t="s">
        <v>52</v>
      </c>
      <c r="C37" s="40"/>
      <c r="D37" s="40">
        <v>1970</v>
      </c>
      <c r="E37" s="56"/>
      <c r="F37" s="40" t="s">
        <v>298</v>
      </c>
      <c r="G37" s="56"/>
      <c r="H37" s="2">
        <v>79842</v>
      </c>
      <c r="I37" s="2">
        <v>35632.370000000003</v>
      </c>
      <c r="J37" s="60"/>
    </row>
    <row r="38" spans="1:10" ht="27.75" customHeight="1">
      <c r="A38" s="56"/>
      <c r="B38" s="15" t="s">
        <v>53</v>
      </c>
      <c r="C38" s="40"/>
      <c r="D38" s="40">
        <v>1989</v>
      </c>
      <c r="E38" s="56"/>
      <c r="F38" s="40" t="s">
        <v>299</v>
      </c>
      <c r="G38" s="56"/>
      <c r="H38" s="2">
        <v>5452</v>
      </c>
      <c r="I38" s="2">
        <v>2812.96</v>
      </c>
      <c r="J38" s="60"/>
    </row>
    <row r="39" spans="1:10" ht="25.5">
      <c r="A39" s="56"/>
      <c r="B39" s="15" t="s">
        <v>54</v>
      </c>
      <c r="C39" s="40"/>
      <c r="D39" s="40">
        <v>1973</v>
      </c>
      <c r="E39" s="56"/>
      <c r="F39" s="40" t="s">
        <v>300</v>
      </c>
      <c r="G39" s="56"/>
      <c r="H39" s="2">
        <v>42577</v>
      </c>
      <c r="I39" s="2">
        <v>10876.83</v>
      </c>
      <c r="J39" s="60"/>
    </row>
    <row r="40" spans="1:10" ht="27.75" customHeight="1">
      <c r="A40" s="56"/>
      <c r="B40" s="15" t="s">
        <v>55</v>
      </c>
      <c r="C40" s="40"/>
      <c r="D40" s="40">
        <v>1973</v>
      </c>
      <c r="E40" s="56"/>
      <c r="F40" s="40" t="s">
        <v>301</v>
      </c>
      <c r="G40" s="56"/>
      <c r="H40" s="2">
        <v>42118</v>
      </c>
      <c r="I40" s="2">
        <v>10885.38</v>
      </c>
      <c r="J40" s="60"/>
    </row>
    <row r="41" spans="1:10" ht="36.75" customHeight="1">
      <c r="A41" s="56"/>
      <c r="B41" s="15" t="s">
        <v>56</v>
      </c>
      <c r="C41" s="40"/>
      <c r="D41" s="40">
        <v>1973</v>
      </c>
      <c r="E41" s="56"/>
      <c r="F41" s="40" t="s">
        <v>302</v>
      </c>
      <c r="G41" s="56"/>
      <c r="H41" s="2">
        <v>746</v>
      </c>
      <c r="I41" s="2">
        <v>193.58</v>
      </c>
      <c r="J41" s="60"/>
    </row>
    <row r="42" spans="1:10">
      <c r="A42" s="56"/>
      <c r="B42" s="15" t="s">
        <v>57</v>
      </c>
      <c r="C42" s="40"/>
      <c r="D42" s="40">
        <v>1989</v>
      </c>
      <c r="E42" s="56"/>
      <c r="F42" s="40" t="s">
        <v>303</v>
      </c>
      <c r="G42" s="56"/>
      <c r="H42" s="2">
        <v>1655</v>
      </c>
      <c r="I42" s="2">
        <v>910.62</v>
      </c>
      <c r="J42" s="60"/>
    </row>
    <row r="43" spans="1:10">
      <c r="A43" s="56"/>
      <c r="B43" s="15" t="s">
        <v>58</v>
      </c>
      <c r="C43" s="40"/>
      <c r="D43" s="40">
        <v>1969</v>
      </c>
      <c r="E43" s="56"/>
      <c r="F43" s="40" t="s">
        <v>304</v>
      </c>
      <c r="G43" s="56"/>
      <c r="H43" s="2">
        <v>33445</v>
      </c>
      <c r="I43" s="2">
        <v>6153.41</v>
      </c>
      <c r="J43" s="60"/>
    </row>
    <row r="44" spans="1:10" ht="25.5">
      <c r="A44" s="56"/>
      <c r="B44" s="15" t="s">
        <v>59</v>
      </c>
      <c r="C44" s="40"/>
      <c r="D44" s="40">
        <v>1970</v>
      </c>
      <c r="E44" s="56"/>
      <c r="F44" s="40" t="s">
        <v>305</v>
      </c>
      <c r="G44" s="56"/>
      <c r="H44" s="2">
        <v>101049</v>
      </c>
      <c r="I44" s="2">
        <v>20178.09</v>
      </c>
      <c r="J44" s="60"/>
    </row>
    <row r="45" spans="1:10" ht="33.75" customHeight="1">
      <c r="A45" s="56"/>
      <c r="B45" s="15" t="s">
        <v>54</v>
      </c>
      <c r="C45" s="40"/>
      <c r="D45" s="40">
        <v>1972</v>
      </c>
      <c r="E45" s="56"/>
      <c r="F45" s="40" t="s">
        <v>306</v>
      </c>
      <c r="G45" s="56"/>
      <c r="H45" s="2">
        <v>6334</v>
      </c>
      <c r="I45" s="2">
        <v>1475.21</v>
      </c>
      <c r="J45" s="60"/>
    </row>
    <row r="46" spans="1:10" ht="25.5">
      <c r="A46" s="56"/>
      <c r="B46" s="15" t="s">
        <v>60</v>
      </c>
      <c r="C46" s="40"/>
      <c r="D46" s="40">
        <v>1993</v>
      </c>
      <c r="E46" s="56"/>
      <c r="F46" s="40" t="s">
        <v>307</v>
      </c>
      <c r="G46" s="56"/>
      <c r="H46" s="2">
        <v>9581</v>
      </c>
      <c r="I46" s="2">
        <v>0</v>
      </c>
      <c r="J46" s="60"/>
    </row>
    <row r="47" spans="1:10" ht="29.25" customHeight="1">
      <c r="A47" s="56"/>
      <c r="B47" s="15" t="s">
        <v>61</v>
      </c>
      <c r="C47" s="40"/>
      <c r="D47" s="40">
        <v>1984</v>
      </c>
      <c r="E47" s="56"/>
      <c r="F47" s="40" t="s">
        <v>308</v>
      </c>
      <c r="G47" s="56"/>
      <c r="H47" s="2">
        <v>1511</v>
      </c>
      <c r="I47" s="2">
        <v>679.02</v>
      </c>
      <c r="J47" s="60"/>
    </row>
    <row r="48" spans="1:10" ht="25.5">
      <c r="A48" s="56"/>
      <c r="B48" s="15" t="s">
        <v>62</v>
      </c>
      <c r="C48" s="40"/>
      <c r="D48" s="40">
        <v>1984</v>
      </c>
      <c r="E48" s="56"/>
      <c r="F48" s="40" t="s">
        <v>309</v>
      </c>
      <c r="G48" s="56"/>
      <c r="H48" s="2">
        <v>8613</v>
      </c>
      <c r="I48" s="2">
        <v>3794.6</v>
      </c>
      <c r="J48" s="60"/>
    </row>
    <row r="49" spans="1:10" ht="32.25" customHeight="1">
      <c r="A49" s="56"/>
      <c r="B49" s="15" t="s">
        <v>63</v>
      </c>
      <c r="C49" s="40"/>
      <c r="D49" s="40">
        <v>1997</v>
      </c>
      <c r="E49" s="56"/>
      <c r="F49" s="40" t="s">
        <v>310</v>
      </c>
      <c r="G49" s="56"/>
      <c r="H49" s="2">
        <v>247721</v>
      </c>
      <c r="I49" s="2">
        <v>0</v>
      </c>
      <c r="J49" s="60"/>
    </row>
    <row r="50" spans="1:10" ht="25.5">
      <c r="A50" s="56"/>
      <c r="B50" s="15" t="s">
        <v>64</v>
      </c>
      <c r="C50" s="40"/>
      <c r="D50" s="40">
        <v>1970</v>
      </c>
      <c r="E50" s="56"/>
      <c r="F50" s="40" t="s">
        <v>311</v>
      </c>
      <c r="G50" s="56"/>
      <c r="H50" s="2">
        <v>2821</v>
      </c>
      <c r="I50" s="2">
        <v>562</v>
      </c>
      <c r="J50" s="60"/>
    </row>
    <row r="51" spans="1:10" ht="27.75" customHeight="1">
      <c r="A51" s="56"/>
      <c r="B51" s="15" t="s">
        <v>65</v>
      </c>
      <c r="C51" s="40"/>
      <c r="D51" s="40">
        <v>1993</v>
      </c>
      <c r="E51" s="56"/>
      <c r="F51" s="40" t="s">
        <v>312</v>
      </c>
      <c r="G51" s="56"/>
      <c r="H51" s="2">
        <v>1415</v>
      </c>
      <c r="I51" s="2">
        <v>0</v>
      </c>
      <c r="J51" s="60"/>
    </row>
    <row r="52" spans="1:10" ht="25.5">
      <c r="A52" s="56"/>
      <c r="B52" s="15" t="s">
        <v>66</v>
      </c>
      <c r="C52" s="40"/>
      <c r="D52" s="40">
        <v>1993</v>
      </c>
      <c r="E52" s="56"/>
      <c r="F52" s="40" t="s">
        <v>313</v>
      </c>
      <c r="G52" s="56"/>
      <c r="H52" s="2">
        <v>343</v>
      </c>
      <c r="I52" s="2">
        <v>0</v>
      </c>
      <c r="J52" s="60"/>
    </row>
    <row r="53" spans="1:10" ht="27" customHeight="1">
      <c r="A53" s="56"/>
      <c r="B53" s="15" t="s">
        <v>67</v>
      </c>
      <c r="C53" s="40"/>
      <c r="D53" s="40">
        <v>1975</v>
      </c>
      <c r="E53" s="56"/>
      <c r="F53" s="40" t="s">
        <v>314</v>
      </c>
      <c r="G53" s="56"/>
      <c r="H53" s="2">
        <v>9474</v>
      </c>
      <c r="I53" s="2">
        <v>2750.06</v>
      </c>
      <c r="J53" s="60"/>
    </row>
    <row r="54" spans="1:10" ht="25.5" customHeight="1">
      <c r="A54" s="56"/>
      <c r="B54" s="15" t="s">
        <v>68</v>
      </c>
      <c r="C54" s="40"/>
      <c r="D54" s="40">
        <v>1975</v>
      </c>
      <c r="E54" s="56"/>
      <c r="F54" s="40" t="s">
        <v>315</v>
      </c>
      <c r="G54" s="56"/>
      <c r="H54" s="2">
        <v>12853</v>
      </c>
      <c r="I54" s="2">
        <v>3683.53</v>
      </c>
      <c r="J54" s="60"/>
    </row>
    <row r="55" spans="1:10" ht="27.75" customHeight="1">
      <c r="A55" s="56"/>
      <c r="B55" s="15" t="s">
        <v>69</v>
      </c>
      <c r="C55" s="40"/>
      <c r="D55" s="40">
        <v>1976</v>
      </c>
      <c r="E55" s="56"/>
      <c r="F55" s="40" t="s">
        <v>316</v>
      </c>
      <c r="G55" s="56"/>
      <c r="H55" s="2">
        <v>9838</v>
      </c>
      <c r="I55" s="2">
        <v>2958.49</v>
      </c>
      <c r="J55" s="60"/>
    </row>
    <row r="56" spans="1:10" ht="29.25" customHeight="1">
      <c r="A56" s="56"/>
      <c r="B56" s="15" t="s">
        <v>318</v>
      </c>
      <c r="C56" s="40"/>
      <c r="D56" s="40">
        <v>1976</v>
      </c>
      <c r="E56" s="56"/>
      <c r="F56" s="40" t="s">
        <v>317</v>
      </c>
      <c r="G56" s="56"/>
      <c r="H56" s="2">
        <v>4545</v>
      </c>
      <c r="I56" s="2">
        <v>1427.92</v>
      </c>
      <c r="J56" s="60"/>
    </row>
    <row r="57" spans="1:10" ht="25.5">
      <c r="A57" s="56"/>
      <c r="B57" s="15" t="s">
        <v>70</v>
      </c>
      <c r="C57" s="40"/>
      <c r="D57" s="40">
        <v>1976</v>
      </c>
      <c r="E57" s="56"/>
      <c r="F57" s="40" t="s">
        <v>319</v>
      </c>
      <c r="G57" s="56"/>
      <c r="H57" s="2">
        <v>33613</v>
      </c>
      <c r="I57" s="2">
        <v>10084.73</v>
      </c>
      <c r="J57" s="60"/>
    </row>
    <row r="58" spans="1:10" ht="29.25" customHeight="1">
      <c r="A58" s="56"/>
      <c r="B58" s="15" t="s">
        <v>71</v>
      </c>
      <c r="C58" s="40"/>
      <c r="D58" s="40">
        <v>1977</v>
      </c>
      <c r="E58" s="56"/>
      <c r="F58" s="40" t="s">
        <v>320</v>
      </c>
      <c r="G58" s="56"/>
      <c r="H58" s="2">
        <v>5186</v>
      </c>
      <c r="I58" s="2">
        <v>1696.55</v>
      </c>
      <c r="J58" s="60"/>
    </row>
    <row r="59" spans="1:10" ht="25.5">
      <c r="A59" s="56"/>
      <c r="B59" s="15" t="s">
        <v>72</v>
      </c>
      <c r="C59" s="40"/>
      <c r="D59" s="40">
        <v>1978</v>
      </c>
      <c r="E59" s="56"/>
      <c r="F59" s="40" t="s">
        <v>321</v>
      </c>
      <c r="G59" s="56"/>
      <c r="H59" s="2">
        <v>5653</v>
      </c>
      <c r="I59" s="2">
        <v>1896.93</v>
      </c>
      <c r="J59" s="60"/>
    </row>
    <row r="60" spans="1:10" ht="28.5" customHeight="1">
      <c r="A60" s="56"/>
      <c r="B60" s="15" t="s">
        <v>73</v>
      </c>
      <c r="C60" s="40"/>
      <c r="D60" s="40">
        <v>1979</v>
      </c>
      <c r="E60" s="56"/>
      <c r="F60" s="40" t="s">
        <v>322</v>
      </c>
      <c r="G60" s="56"/>
      <c r="H60" s="2">
        <v>1372</v>
      </c>
      <c r="I60" s="2">
        <v>476.42</v>
      </c>
      <c r="J60" s="60"/>
    </row>
    <row r="61" spans="1:10" ht="25.5">
      <c r="A61" s="56"/>
      <c r="B61" s="15" t="s">
        <v>85</v>
      </c>
      <c r="C61" s="40"/>
      <c r="D61" s="40">
        <v>1979</v>
      </c>
      <c r="E61" s="56"/>
      <c r="F61" s="40" t="s">
        <v>323</v>
      </c>
      <c r="G61" s="56"/>
      <c r="H61" s="2">
        <v>1945</v>
      </c>
      <c r="I61" s="2">
        <v>653.75</v>
      </c>
      <c r="J61" s="60"/>
    </row>
    <row r="62" spans="1:10">
      <c r="A62" s="56"/>
      <c r="B62" s="15" t="s">
        <v>74</v>
      </c>
      <c r="C62" s="40"/>
      <c r="D62" s="40">
        <v>1980</v>
      </c>
      <c r="E62" s="56"/>
      <c r="F62" s="40" t="s">
        <v>324</v>
      </c>
      <c r="G62" s="56"/>
      <c r="H62" s="2">
        <v>640</v>
      </c>
      <c r="I62" s="2">
        <v>224.63</v>
      </c>
      <c r="J62" s="60"/>
    </row>
    <row r="63" spans="1:10" ht="28.5" customHeight="1">
      <c r="A63" s="56"/>
      <c r="B63" s="15" t="s">
        <v>75</v>
      </c>
      <c r="C63" s="40"/>
      <c r="D63" s="40">
        <v>1980</v>
      </c>
      <c r="E63" s="56"/>
      <c r="F63" s="40" t="s">
        <v>325</v>
      </c>
      <c r="G63" s="56"/>
      <c r="H63" s="2">
        <v>12650</v>
      </c>
      <c r="I63" s="2">
        <v>4663.5600000000004</v>
      </c>
      <c r="J63" s="60"/>
    </row>
    <row r="64" spans="1:10" ht="30" customHeight="1">
      <c r="A64" s="56"/>
      <c r="B64" s="15" t="s">
        <v>76</v>
      </c>
      <c r="C64" s="40"/>
      <c r="D64" s="40">
        <v>1982</v>
      </c>
      <c r="E64" s="56"/>
      <c r="F64" s="40" t="s">
        <v>326</v>
      </c>
      <c r="G64" s="56"/>
      <c r="H64" s="2">
        <v>2998</v>
      </c>
      <c r="I64" s="2">
        <v>1241.25</v>
      </c>
      <c r="J64" s="60"/>
    </row>
    <row r="65" spans="1:10">
      <c r="A65" s="56"/>
      <c r="B65" s="15" t="s">
        <v>77</v>
      </c>
      <c r="C65" s="40"/>
      <c r="D65" s="40">
        <v>1983</v>
      </c>
      <c r="E65" s="56"/>
      <c r="F65" s="40" t="s">
        <v>327</v>
      </c>
      <c r="G65" s="56"/>
      <c r="H65" s="2">
        <v>2183</v>
      </c>
      <c r="I65" s="2">
        <v>930.37</v>
      </c>
      <c r="J65" s="60"/>
    </row>
    <row r="66" spans="1:10" ht="27" customHeight="1">
      <c r="A66" s="56"/>
      <c r="B66" s="15" t="s">
        <v>78</v>
      </c>
      <c r="C66" s="40"/>
      <c r="D66" s="40">
        <v>1983</v>
      </c>
      <c r="E66" s="56"/>
      <c r="F66" s="40" t="s">
        <v>328</v>
      </c>
      <c r="G66" s="56"/>
      <c r="H66" s="2">
        <v>4272</v>
      </c>
      <c r="I66" s="2">
        <v>1803.65</v>
      </c>
      <c r="J66" s="60"/>
    </row>
    <row r="67" spans="1:10" ht="25.5">
      <c r="A67" s="56"/>
      <c r="B67" s="15" t="s">
        <v>79</v>
      </c>
      <c r="C67" s="40"/>
      <c r="D67" s="40">
        <v>1970</v>
      </c>
      <c r="E67" s="56"/>
      <c r="F67" s="40" t="s">
        <v>329</v>
      </c>
      <c r="G67" s="56"/>
      <c r="H67" s="2">
        <v>1209</v>
      </c>
      <c r="I67" s="2">
        <v>204.03</v>
      </c>
      <c r="J67" s="60"/>
    </row>
    <row r="68" spans="1:10" ht="28.5" customHeight="1">
      <c r="A68" s="56"/>
      <c r="B68" s="15" t="s">
        <v>80</v>
      </c>
      <c r="C68" s="40"/>
      <c r="D68" s="40">
        <v>1989</v>
      </c>
      <c r="E68" s="56"/>
      <c r="F68" s="40" t="s">
        <v>330</v>
      </c>
      <c r="G68" s="56"/>
      <c r="H68" s="2">
        <v>13017</v>
      </c>
      <c r="I68" s="2">
        <v>6858.92</v>
      </c>
      <c r="J68" s="60"/>
    </row>
    <row r="69" spans="1:10" ht="30.75" customHeight="1">
      <c r="A69" s="56"/>
      <c r="B69" s="15" t="s">
        <v>81</v>
      </c>
      <c r="C69" s="40"/>
      <c r="D69" s="40">
        <v>1994</v>
      </c>
      <c r="E69" s="56"/>
      <c r="F69" s="40" t="s">
        <v>331</v>
      </c>
      <c r="G69" s="56"/>
      <c r="H69" s="2">
        <v>131341</v>
      </c>
      <c r="I69" s="2">
        <v>0</v>
      </c>
      <c r="J69" s="60"/>
    </row>
    <row r="70" spans="1:10" ht="27.75" customHeight="1">
      <c r="A70" s="56"/>
      <c r="B70" s="15" t="s">
        <v>82</v>
      </c>
      <c r="C70" s="40"/>
      <c r="D70" s="40">
        <v>1989</v>
      </c>
      <c r="E70" s="56"/>
      <c r="F70" s="40" t="s">
        <v>332</v>
      </c>
      <c r="G70" s="56"/>
      <c r="H70" s="2">
        <v>4365</v>
      </c>
      <c r="I70" s="2">
        <v>2304.7399999999998</v>
      </c>
      <c r="J70" s="60"/>
    </row>
    <row r="71" spans="1:10">
      <c r="A71" s="56"/>
      <c r="B71" s="15" t="s">
        <v>83</v>
      </c>
      <c r="C71" s="40"/>
      <c r="D71" s="40">
        <v>1998</v>
      </c>
      <c r="E71" s="56"/>
      <c r="F71" s="40" t="s">
        <v>333</v>
      </c>
      <c r="G71" s="56"/>
      <c r="H71" s="2">
        <v>182745</v>
      </c>
      <c r="I71" s="2">
        <v>69559.95</v>
      </c>
      <c r="J71" s="60"/>
    </row>
    <row r="72" spans="1:10" ht="28.5" customHeight="1">
      <c r="A72" s="56"/>
      <c r="B72" s="15" t="s">
        <v>84</v>
      </c>
      <c r="C72" s="40"/>
      <c r="D72" s="40">
        <v>1993</v>
      </c>
      <c r="E72" s="56"/>
      <c r="F72" s="40" t="s">
        <v>334</v>
      </c>
      <c r="G72" s="56"/>
      <c r="H72" s="2">
        <v>7359</v>
      </c>
      <c r="I72" s="2">
        <v>4431.0600000000004</v>
      </c>
      <c r="J72" s="60"/>
    </row>
    <row r="73" spans="1:10" ht="25.5">
      <c r="A73" s="56"/>
      <c r="B73" s="15" t="s">
        <v>86</v>
      </c>
      <c r="C73" s="40"/>
      <c r="D73" s="40">
        <v>1958</v>
      </c>
      <c r="E73" s="56"/>
      <c r="F73" s="40" t="s">
        <v>335</v>
      </c>
      <c r="G73" s="56"/>
      <c r="H73" s="2">
        <v>30261</v>
      </c>
      <c r="I73" s="2">
        <v>0</v>
      </c>
      <c r="J73" s="60"/>
    </row>
    <row r="74" spans="1:10" ht="25.5">
      <c r="A74" s="56"/>
      <c r="B74" s="15" t="s">
        <v>87</v>
      </c>
      <c r="C74" s="40"/>
      <c r="D74" s="40">
        <v>1993</v>
      </c>
      <c r="E74" s="56"/>
      <c r="F74" s="40" t="s">
        <v>336</v>
      </c>
      <c r="G74" s="56"/>
      <c r="H74" s="2">
        <v>1588</v>
      </c>
      <c r="I74" s="2">
        <v>0</v>
      </c>
      <c r="J74" s="60"/>
    </row>
    <row r="75" spans="1:10" ht="30.75" customHeight="1">
      <c r="A75" s="56"/>
      <c r="B75" s="15" t="s">
        <v>88</v>
      </c>
      <c r="C75" s="40"/>
      <c r="D75" s="40">
        <v>1978</v>
      </c>
      <c r="E75" s="56"/>
      <c r="F75" s="40" t="s">
        <v>337</v>
      </c>
      <c r="G75" s="56"/>
      <c r="H75" s="2">
        <v>14070</v>
      </c>
      <c r="I75" s="2">
        <v>4711.49</v>
      </c>
      <c r="J75" s="60"/>
    </row>
    <row r="76" spans="1:10" ht="25.5">
      <c r="A76" s="56"/>
      <c r="B76" s="15" t="s">
        <v>89</v>
      </c>
      <c r="C76" s="40"/>
      <c r="D76" s="40">
        <v>1979</v>
      </c>
      <c r="E76" s="56"/>
      <c r="F76" s="40" t="s">
        <v>338</v>
      </c>
      <c r="G76" s="56"/>
      <c r="H76" s="2">
        <v>887</v>
      </c>
      <c r="I76" s="2">
        <v>346.18</v>
      </c>
      <c r="J76" s="60"/>
    </row>
    <row r="77" spans="1:10" ht="25.5">
      <c r="A77" s="56"/>
      <c r="B77" s="15" t="s">
        <v>90</v>
      </c>
      <c r="C77" s="40"/>
      <c r="D77" s="40">
        <v>1979</v>
      </c>
      <c r="E77" s="56"/>
      <c r="F77" s="40" t="s">
        <v>339</v>
      </c>
      <c r="G77" s="56"/>
      <c r="H77" s="2">
        <v>9923</v>
      </c>
      <c r="I77" s="2">
        <v>3504.58</v>
      </c>
      <c r="J77" s="60"/>
    </row>
    <row r="78" spans="1:10">
      <c r="A78" s="56"/>
      <c r="B78" s="15" t="s">
        <v>91</v>
      </c>
      <c r="C78" s="40"/>
      <c r="D78" s="40">
        <v>1988</v>
      </c>
      <c r="E78" s="56"/>
      <c r="F78" s="40" t="s">
        <v>340</v>
      </c>
      <c r="G78" s="56"/>
      <c r="H78" s="2">
        <v>7771</v>
      </c>
      <c r="I78" s="2">
        <v>3928.93</v>
      </c>
      <c r="J78" s="60"/>
    </row>
    <row r="79" spans="1:10" ht="33" customHeight="1">
      <c r="A79" s="56"/>
      <c r="B79" s="15" t="s">
        <v>92</v>
      </c>
      <c r="C79" s="40"/>
      <c r="D79" s="40">
        <v>1988</v>
      </c>
      <c r="E79" s="56"/>
      <c r="F79" s="40" t="s">
        <v>341</v>
      </c>
      <c r="G79" s="56"/>
      <c r="H79" s="2">
        <v>14631</v>
      </c>
      <c r="I79" s="2">
        <v>7360.96</v>
      </c>
      <c r="J79" s="60"/>
    </row>
    <row r="80" spans="1:10">
      <c r="A80" s="56"/>
      <c r="B80" s="15" t="s">
        <v>93</v>
      </c>
      <c r="C80" s="40"/>
      <c r="D80" s="40">
        <v>1989</v>
      </c>
      <c r="E80" s="56"/>
      <c r="F80" s="40" t="s">
        <v>342</v>
      </c>
      <c r="G80" s="56"/>
      <c r="H80" s="2">
        <v>8184</v>
      </c>
      <c r="I80" s="2">
        <v>4222.87</v>
      </c>
      <c r="J80" s="60"/>
    </row>
    <row r="81" spans="1:10" ht="25.5">
      <c r="A81" s="56"/>
      <c r="B81" s="15" t="s">
        <v>94</v>
      </c>
      <c r="C81" s="40"/>
      <c r="D81" s="40">
        <v>1985</v>
      </c>
      <c r="E81" s="56"/>
      <c r="F81" s="40" t="s">
        <v>343</v>
      </c>
      <c r="G81" s="56"/>
      <c r="H81" s="2">
        <v>811</v>
      </c>
      <c r="I81" s="2">
        <v>387.95</v>
      </c>
      <c r="J81" s="60"/>
    </row>
    <row r="82" spans="1:10">
      <c r="A82" s="56"/>
      <c r="B82" s="15" t="s">
        <v>95</v>
      </c>
      <c r="C82" s="40"/>
      <c r="D82" s="40">
        <v>1986</v>
      </c>
      <c r="E82" s="56"/>
      <c r="F82" s="40" t="s">
        <v>344</v>
      </c>
      <c r="G82" s="56"/>
      <c r="H82" s="2">
        <v>449</v>
      </c>
      <c r="I82" s="2">
        <v>164.52</v>
      </c>
      <c r="J82" s="60"/>
    </row>
    <row r="83" spans="1:10" ht="24" customHeight="1">
      <c r="A83" s="56"/>
      <c r="B83" s="15" t="s">
        <v>96</v>
      </c>
      <c r="C83" s="40"/>
      <c r="D83" s="40">
        <v>1989</v>
      </c>
      <c r="E83" s="56"/>
      <c r="F83" s="40" t="s">
        <v>345</v>
      </c>
      <c r="G83" s="56"/>
      <c r="H83" s="2">
        <v>121472</v>
      </c>
      <c r="I83" s="2">
        <v>63478.58</v>
      </c>
      <c r="J83" s="60"/>
    </row>
    <row r="84" spans="1:10">
      <c r="A84" s="56"/>
      <c r="B84" s="15" t="s">
        <v>97</v>
      </c>
      <c r="C84" s="40"/>
      <c r="D84" s="40">
        <v>1990</v>
      </c>
      <c r="E84" s="56"/>
      <c r="F84" s="40" t="s">
        <v>346</v>
      </c>
      <c r="G84" s="56"/>
      <c r="H84" s="2">
        <v>1199</v>
      </c>
      <c r="I84" s="2">
        <v>607.1</v>
      </c>
      <c r="J84" s="60"/>
    </row>
    <row r="85" spans="1:10" ht="36" customHeight="1">
      <c r="A85" s="56"/>
      <c r="B85" s="15" t="s">
        <v>98</v>
      </c>
      <c r="C85" s="40"/>
      <c r="D85" s="40">
        <v>1983</v>
      </c>
      <c r="E85" s="56"/>
      <c r="F85" s="40" t="s">
        <v>347</v>
      </c>
      <c r="G85" s="56"/>
      <c r="H85" s="2">
        <v>1173</v>
      </c>
      <c r="I85" s="2">
        <v>449.38</v>
      </c>
      <c r="J85" s="60"/>
    </row>
    <row r="86" spans="1:10" ht="32.25" customHeight="1">
      <c r="A86" s="56"/>
      <c r="B86" s="15" t="s">
        <v>99</v>
      </c>
      <c r="C86" s="40"/>
      <c r="D86" s="40">
        <v>1991</v>
      </c>
      <c r="E86" s="56"/>
      <c r="F86" s="40" t="s">
        <v>348</v>
      </c>
      <c r="G86" s="56"/>
      <c r="H86" s="2">
        <v>1695</v>
      </c>
      <c r="I86" s="2">
        <v>996.2</v>
      </c>
      <c r="J86" s="60"/>
    </row>
    <row r="87" spans="1:10" ht="29.25" customHeight="1">
      <c r="A87" s="56"/>
      <c r="B87" s="15" t="s">
        <v>100</v>
      </c>
      <c r="C87" s="40"/>
      <c r="D87" s="40">
        <v>1994</v>
      </c>
      <c r="E87" s="56"/>
      <c r="F87" s="40" t="s">
        <v>349</v>
      </c>
      <c r="G87" s="56"/>
      <c r="H87" s="2">
        <v>3229</v>
      </c>
      <c r="I87" s="2">
        <v>0</v>
      </c>
      <c r="J87" s="60"/>
    </row>
    <row r="88" spans="1:10" ht="30" customHeight="1">
      <c r="A88" s="56"/>
      <c r="B88" s="15" t="s">
        <v>101</v>
      </c>
      <c r="C88" s="40"/>
      <c r="D88" s="40">
        <v>1994</v>
      </c>
      <c r="E88" s="56"/>
      <c r="F88" s="40" t="s">
        <v>350</v>
      </c>
      <c r="G88" s="56"/>
      <c r="H88" s="2">
        <v>4989</v>
      </c>
      <c r="I88" s="2">
        <v>3048.51</v>
      </c>
      <c r="J88" s="60"/>
    </row>
    <row r="89" spans="1:10">
      <c r="A89" s="56"/>
      <c r="B89" s="15" t="s">
        <v>102</v>
      </c>
      <c r="C89" s="40"/>
      <c r="D89" s="40">
        <v>1995</v>
      </c>
      <c r="E89" s="56"/>
      <c r="F89" s="40" t="s">
        <v>351</v>
      </c>
      <c r="G89" s="56"/>
      <c r="H89" s="2">
        <v>18169</v>
      </c>
      <c r="I89" s="2">
        <v>11204.82</v>
      </c>
      <c r="J89" s="60"/>
    </row>
    <row r="90" spans="1:10">
      <c r="A90" s="56"/>
      <c r="B90" s="15" t="s">
        <v>103</v>
      </c>
      <c r="C90" s="40"/>
      <c r="D90" s="40">
        <v>1995</v>
      </c>
      <c r="E90" s="56"/>
      <c r="F90" s="40" t="s">
        <v>352</v>
      </c>
      <c r="G90" s="56"/>
      <c r="H90" s="2">
        <v>6394</v>
      </c>
      <c r="I90" s="2">
        <v>0</v>
      </c>
      <c r="J90" s="60"/>
    </row>
    <row r="91" spans="1:10" ht="25.5">
      <c r="A91" s="56"/>
      <c r="B91" s="15" t="s">
        <v>104</v>
      </c>
      <c r="C91" s="40"/>
      <c r="D91" s="40">
        <v>1996</v>
      </c>
      <c r="E91" s="56"/>
      <c r="F91" s="40" t="s">
        <v>353</v>
      </c>
      <c r="G91" s="56"/>
      <c r="H91" s="2">
        <v>42969</v>
      </c>
      <c r="I91" s="2">
        <v>0</v>
      </c>
      <c r="J91" s="60"/>
    </row>
    <row r="92" spans="1:10" ht="25.5">
      <c r="A92" s="56"/>
      <c r="B92" s="15" t="s">
        <v>105</v>
      </c>
      <c r="C92" s="40"/>
      <c r="D92" s="40">
        <v>1997</v>
      </c>
      <c r="E92" s="56"/>
      <c r="F92" s="40" t="s">
        <v>354</v>
      </c>
      <c r="G92" s="56"/>
      <c r="H92" s="2">
        <v>8530</v>
      </c>
      <c r="I92" s="2">
        <v>0</v>
      </c>
      <c r="J92" s="60"/>
    </row>
    <row r="93" spans="1:10" ht="25.5">
      <c r="A93" s="56"/>
      <c r="B93" s="15" t="s">
        <v>106</v>
      </c>
      <c r="C93" s="40"/>
      <c r="D93" s="40">
        <v>1958</v>
      </c>
      <c r="E93" s="56"/>
      <c r="F93" s="40" t="s">
        <v>355</v>
      </c>
      <c r="G93" s="56"/>
      <c r="H93" s="2">
        <v>102934</v>
      </c>
      <c r="I93" s="2">
        <v>0</v>
      </c>
      <c r="J93" s="60"/>
    </row>
    <row r="94" spans="1:10">
      <c r="A94" s="56"/>
      <c r="B94" s="15" t="s">
        <v>107</v>
      </c>
      <c r="C94" s="40"/>
      <c r="D94" s="40">
        <v>1957</v>
      </c>
      <c r="E94" s="56"/>
      <c r="F94" s="40" t="s">
        <v>356</v>
      </c>
      <c r="G94" s="56"/>
      <c r="H94" s="2">
        <v>59099</v>
      </c>
      <c r="I94" s="2">
        <v>0</v>
      </c>
      <c r="J94" s="60"/>
    </row>
    <row r="95" spans="1:10">
      <c r="A95" s="56"/>
      <c r="B95" s="15" t="s">
        <v>108</v>
      </c>
      <c r="C95" s="40"/>
      <c r="D95" s="40">
        <v>1958</v>
      </c>
      <c r="E95" s="56"/>
      <c r="F95" s="40" t="s">
        <v>357</v>
      </c>
      <c r="G95" s="56"/>
      <c r="H95" s="2">
        <v>19409</v>
      </c>
      <c r="I95" s="2">
        <v>0</v>
      </c>
      <c r="J95" s="60"/>
    </row>
    <row r="96" spans="1:10" ht="25.5">
      <c r="A96" s="56"/>
      <c r="B96" s="15" t="s">
        <v>109</v>
      </c>
      <c r="C96" s="40"/>
      <c r="D96" s="40">
        <v>1959</v>
      </c>
      <c r="E96" s="56"/>
      <c r="F96" s="40" t="s">
        <v>358</v>
      </c>
      <c r="G96" s="56"/>
      <c r="H96" s="2">
        <v>69451</v>
      </c>
      <c r="I96" s="2">
        <v>918.41</v>
      </c>
      <c r="J96" s="60"/>
    </row>
    <row r="97" spans="1:10" ht="25.5">
      <c r="A97" s="56"/>
      <c r="B97" s="15" t="s">
        <v>109</v>
      </c>
      <c r="C97" s="40"/>
      <c r="D97" s="40">
        <v>1963</v>
      </c>
      <c r="E97" s="56"/>
      <c r="F97" s="40" t="s">
        <v>359</v>
      </c>
      <c r="G97" s="56"/>
      <c r="H97" s="2">
        <v>30077</v>
      </c>
      <c r="I97" s="2">
        <v>2369.8000000000002</v>
      </c>
      <c r="J97" s="60"/>
    </row>
    <row r="98" spans="1:10" ht="25.5">
      <c r="A98" s="56"/>
      <c r="B98" s="15" t="s">
        <v>109</v>
      </c>
      <c r="C98" s="40"/>
      <c r="D98" s="40">
        <v>1967</v>
      </c>
      <c r="E98" s="56"/>
      <c r="F98" s="40" t="s">
        <v>360</v>
      </c>
      <c r="G98" s="56"/>
      <c r="H98" s="2">
        <v>5277</v>
      </c>
      <c r="I98" s="2">
        <v>846.71</v>
      </c>
      <c r="J98" s="60"/>
    </row>
    <row r="99" spans="1:10">
      <c r="A99" s="56"/>
      <c r="B99" s="15" t="s">
        <v>110</v>
      </c>
      <c r="C99" s="40"/>
      <c r="D99" s="40">
        <v>1975</v>
      </c>
      <c r="E99" s="56"/>
      <c r="F99" s="40" t="s">
        <v>361</v>
      </c>
      <c r="G99" s="56"/>
      <c r="H99" s="2">
        <v>8561</v>
      </c>
      <c r="I99" s="2">
        <v>2452.09</v>
      </c>
      <c r="J99" s="60"/>
    </row>
    <row r="100" spans="1:10" ht="32.25" customHeight="1">
      <c r="A100" s="56"/>
      <c r="B100" s="15" t="s">
        <v>111</v>
      </c>
      <c r="C100" s="40"/>
      <c r="D100" s="40">
        <v>1977</v>
      </c>
      <c r="E100" s="56"/>
      <c r="F100" s="40" t="s">
        <v>362</v>
      </c>
      <c r="G100" s="56"/>
      <c r="H100" s="2">
        <v>155552</v>
      </c>
      <c r="I100" s="2">
        <v>49589.69</v>
      </c>
      <c r="J100" s="60"/>
    </row>
    <row r="101" spans="1:10" ht="25.5">
      <c r="A101" s="56"/>
      <c r="B101" s="15" t="s">
        <v>112</v>
      </c>
      <c r="C101" s="40"/>
      <c r="D101" s="40">
        <v>1997</v>
      </c>
      <c r="E101" s="56"/>
      <c r="F101" s="40" t="s">
        <v>363</v>
      </c>
      <c r="G101" s="56"/>
      <c r="H101" s="2">
        <v>512818</v>
      </c>
      <c r="I101" s="2">
        <v>0</v>
      </c>
      <c r="J101" s="60"/>
    </row>
    <row r="102" spans="1:10" ht="25.5">
      <c r="A102" s="56"/>
      <c r="B102" s="15" t="s">
        <v>113</v>
      </c>
      <c r="C102" s="40"/>
      <c r="D102" s="40">
        <v>1997</v>
      </c>
      <c r="E102" s="56"/>
      <c r="F102" s="40" t="s">
        <v>364</v>
      </c>
      <c r="G102" s="56"/>
      <c r="H102" s="2">
        <v>2191789</v>
      </c>
      <c r="I102" s="2">
        <v>1443535.36</v>
      </c>
      <c r="J102" s="60"/>
    </row>
    <row r="103" spans="1:10">
      <c r="A103" s="56"/>
      <c r="B103" s="15" t="s">
        <v>114</v>
      </c>
      <c r="C103" s="40"/>
      <c r="D103" s="40">
        <v>1982</v>
      </c>
      <c r="E103" s="56"/>
      <c r="F103" s="40" t="s">
        <v>365</v>
      </c>
      <c r="G103" s="56"/>
      <c r="H103" s="2">
        <v>1614</v>
      </c>
      <c r="I103" s="2">
        <v>687.97</v>
      </c>
      <c r="J103" s="60"/>
    </row>
    <row r="104" spans="1:10" ht="25.5">
      <c r="A104" s="56"/>
      <c r="B104" s="15" t="s">
        <v>115</v>
      </c>
      <c r="C104" s="40"/>
      <c r="D104" s="40">
        <v>1958</v>
      </c>
      <c r="E104" s="56"/>
      <c r="F104" s="40" t="s">
        <v>366</v>
      </c>
      <c r="G104" s="56"/>
      <c r="H104" s="2">
        <v>2130</v>
      </c>
      <c r="I104" s="2">
        <v>0</v>
      </c>
      <c r="J104" s="60"/>
    </row>
    <row r="105" spans="1:10" ht="25.5">
      <c r="A105" s="56"/>
      <c r="B105" s="15" t="s">
        <v>116</v>
      </c>
      <c r="C105" s="40"/>
      <c r="D105" s="40">
        <v>1997</v>
      </c>
      <c r="E105" s="56"/>
      <c r="F105" s="40" t="s">
        <v>367</v>
      </c>
      <c r="G105" s="56"/>
      <c r="H105" s="2">
        <v>15651</v>
      </c>
      <c r="I105" s="2">
        <v>0</v>
      </c>
      <c r="J105" s="60"/>
    </row>
    <row r="106" spans="1:10">
      <c r="A106" s="56"/>
      <c r="B106" s="15" t="s">
        <v>117</v>
      </c>
      <c r="C106" s="40"/>
      <c r="D106" s="40">
        <v>1991</v>
      </c>
      <c r="E106" s="56"/>
      <c r="F106" s="40" t="s">
        <v>368</v>
      </c>
      <c r="G106" s="56"/>
      <c r="H106" s="2">
        <v>38485</v>
      </c>
      <c r="I106" s="2">
        <v>21353.43</v>
      </c>
      <c r="J106" s="60"/>
    </row>
    <row r="107" spans="1:10" ht="28.5" customHeight="1">
      <c r="A107" s="56"/>
      <c r="B107" s="15" t="s">
        <v>118</v>
      </c>
      <c r="C107" s="40"/>
      <c r="D107" s="40">
        <v>1984</v>
      </c>
      <c r="E107" s="56"/>
      <c r="F107" s="40" t="s">
        <v>369</v>
      </c>
      <c r="G107" s="56"/>
      <c r="H107" s="2">
        <v>5142</v>
      </c>
      <c r="I107" s="2">
        <v>2287.04</v>
      </c>
      <c r="J107" s="60"/>
    </row>
    <row r="108" spans="1:10" ht="25.5">
      <c r="A108" s="56"/>
      <c r="B108" s="15" t="s">
        <v>119</v>
      </c>
      <c r="C108" s="40"/>
      <c r="D108" s="40">
        <v>1989</v>
      </c>
      <c r="E108" s="56"/>
      <c r="F108" s="40" t="s">
        <v>370</v>
      </c>
      <c r="G108" s="56"/>
      <c r="H108" s="2">
        <v>3142</v>
      </c>
      <c r="I108" s="2">
        <v>1700.85</v>
      </c>
      <c r="J108" s="60"/>
    </row>
    <row r="109" spans="1:10" ht="27.75" customHeight="1">
      <c r="A109" s="56"/>
      <c r="B109" s="15" t="s">
        <v>120</v>
      </c>
      <c r="C109" s="40"/>
      <c r="D109" s="40">
        <v>1988</v>
      </c>
      <c r="E109" s="56"/>
      <c r="F109" s="40" t="s">
        <v>371</v>
      </c>
      <c r="G109" s="56"/>
      <c r="H109" s="2">
        <v>4929</v>
      </c>
      <c r="I109" s="2">
        <v>2489.14</v>
      </c>
      <c r="J109" s="60"/>
    </row>
    <row r="110" spans="1:10">
      <c r="A110" s="56"/>
      <c r="B110" s="15" t="s">
        <v>121</v>
      </c>
      <c r="C110" s="40"/>
      <c r="D110" s="40">
        <v>1989</v>
      </c>
      <c r="E110" s="56"/>
      <c r="F110" s="40" t="s">
        <v>372</v>
      </c>
      <c r="G110" s="56"/>
      <c r="H110" s="2">
        <v>5852</v>
      </c>
      <c r="I110" s="2">
        <v>3095.97</v>
      </c>
      <c r="J110" s="60"/>
    </row>
    <row r="111" spans="1:10">
      <c r="A111" s="56"/>
      <c r="B111" s="15" t="s">
        <v>122</v>
      </c>
      <c r="C111" s="40"/>
      <c r="D111" s="40">
        <v>1968</v>
      </c>
      <c r="E111" s="56"/>
      <c r="F111" s="40" t="s">
        <v>373</v>
      </c>
      <c r="G111" s="56"/>
      <c r="H111" s="2">
        <v>76848</v>
      </c>
      <c r="I111" s="2">
        <v>12700.05</v>
      </c>
      <c r="J111" s="60"/>
    </row>
    <row r="112" spans="1:10" ht="33" customHeight="1">
      <c r="A112" s="56"/>
      <c r="B112" s="15" t="s">
        <v>123</v>
      </c>
      <c r="C112" s="40"/>
      <c r="D112" s="40">
        <v>1986</v>
      </c>
      <c r="E112" s="56"/>
      <c r="F112" s="40" t="s">
        <v>374</v>
      </c>
      <c r="G112" s="56"/>
      <c r="H112" s="2">
        <v>5020</v>
      </c>
      <c r="I112" s="2">
        <v>2381.23</v>
      </c>
      <c r="J112" s="60"/>
    </row>
    <row r="113" spans="1:10" ht="28.5" customHeight="1">
      <c r="A113" s="56"/>
      <c r="B113" s="15" t="s">
        <v>124</v>
      </c>
      <c r="C113" s="40"/>
      <c r="D113" s="40">
        <v>1982</v>
      </c>
      <c r="E113" s="56"/>
      <c r="F113" s="40" t="s">
        <v>375</v>
      </c>
      <c r="G113" s="56"/>
      <c r="H113" s="2">
        <v>633</v>
      </c>
      <c r="I113" s="2">
        <v>241.7</v>
      </c>
      <c r="J113" s="60"/>
    </row>
    <row r="114" spans="1:10" ht="25.5">
      <c r="A114" s="56"/>
      <c r="B114" s="15" t="s">
        <v>125</v>
      </c>
      <c r="C114" s="40"/>
      <c r="D114" s="40">
        <v>1995</v>
      </c>
      <c r="E114" s="56"/>
      <c r="F114" s="40" t="s">
        <v>376</v>
      </c>
      <c r="G114" s="56"/>
      <c r="H114" s="2">
        <v>42542</v>
      </c>
      <c r="I114" s="2">
        <v>11056.91</v>
      </c>
      <c r="J114" s="60"/>
    </row>
    <row r="115" spans="1:10" ht="26.25" customHeight="1">
      <c r="A115" s="56"/>
      <c r="B115" s="15" t="s">
        <v>126</v>
      </c>
      <c r="C115" s="40"/>
      <c r="D115" s="40">
        <v>1975</v>
      </c>
      <c r="E115" s="56"/>
      <c r="F115" s="40" t="s">
        <v>377</v>
      </c>
      <c r="G115" s="56"/>
      <c r="H115" s="2">
        <v>1495</v>
      </c>
      <c r="I115" s="2">
        <v>440.16</v>
      </c>
      <c r="J115" s="60"/>
    </row>
    <row r="116" spans="1:10" ht="27" customHeight="1">
      <c r="A116" s="56"/>
      <c r="B116" s="15" t="s">
        <v>127</v>
      </c>
      <c r="C116" s="40"/>
      <c r="D116" s="40">
        <v>1982</v>
      </c>
      <c r="E116" s="56"/>
      <c r="F116" s="40" t="s">
        <v>378</v>
      </c>
      <c r="G116" s="56"/>
      <c r="H116" s="2">
        <v>3483</v>
      </c>
      <c r="I116" s="2">
        <v>1397.49</v>
      </c>
      <c r="J116" s="60"/>
    </row>
    <row r="117" spans="1:10">
      <c r="A117" s="56"/>
      <c r="B117" s="15" t="s">
        <v>128</v>
      </c>
      <c r="C117" s="40"/>
      <c r="D117" s="40">
        <v>1998</v>
      </c>
      <c r="E117" s="56"/>
      <c r="F117" s="40" t="s">
        <v>379</v>
      </c>
      <c r="G117" s="56"/>
      <c r="H117" s="2">
        <v>19607</v>
      </c>
      <c r="I117" s="2">
        <v>13272.61</v>
      </c>
      <c r="J117" s="60"/>
    </row>
    <row r="118" spans="1:10">
      <c r="A118" s="56"/>
      <c r="B118" s="15" t="s">
        <v>129</v>
      </c>
      <c r="C118" s="40"/>
      <c r="D118" s="40">
        <v>1958</v>
      </c>
      <c r="E118" s="56"/>
      <c r="F118" s="40" t="s">
        <v>380</v>
      </c>
      <c r="G118" s="56"/>
      <c r="H118" s="2">
        <v>4029</v>
      </c>
      <c r="I118" s="2">
        <v>0</v>
      </c>
      <c r="J118" s="60"/>
    </row>
    <row r="119" spans="1:10" ht="32.25" customHeight="1">
      <c r="A119" s="56"/>
      <c r="B119" s="15" t="s">
        <v>130</v>
      </c>
      <c r="C119" s="40"/>
      <c r="D119" s="40">
        <v>1961</v>
      </c>
      <c r="E119" s="56"/>
      <c r="F119" s="40" t="s">
        <v>381</v>
      </c>
      <c r="G119" s="56"/>
      <c r="H119" s="2">
        <v>8407</v>
      </c>
      <c r="I119" s="2">
        <v>378.63</v>
      </c>
      <c r="J119" s="60"/>
    </row>
    <row r="120" spans="1:10" ht="25.5">
      <c r="A120" s="56"/>
      <c r="B120" s="15" t="s">
        <v>131</v>
      </c>
      <c r="C120" s="40"/>
      <c r="D120" s="40">
        <v>1967</v>
      </c>
      <c r="E120" s="56"/>
      <c r="F120" s="40" t="s">
        <v>382</v>
      </c>
      <c r="G120" s="56"/>
      <c r="H120" s="2">
        <v>16535</v>
      </c>
      <c r="I120" s="2">
        <v>2511.06</v>
      </c>
      <c r="J120" s="60"/>
    </row>
    <row r="121" spans="1:10" ht="25.5">
      <c r="A121" s="56"/>
      <c r="B121" s="15" t="s">
        <v>54</v>
      </c>
      <c r="C121" s="40"/>
      <c r="D121" s="40">
        <v>1993</v>
      </c>
      <c r="E121" s="56"/>
      <c r="F121" s="40" t="s">
        <v>383</v>
      </c>
      <c r="G121" s="56"/>
      <c r="H121" s="2">
        <v>2862</v>
      </c>
      <c r="I121" s="2">
        <v>0</v>
      </c>
      <c r="J121" s="60"/>
    </row>
    <row r="122" spans="1:10" ht="27" customHeight="1">
      <c r="A122" s="56"/>
      <c r="B122" s="15" t="s">
        <v>132</v>
      </c>
      <c r="C122" s="40"/>
      <c r="D122" s="40">
        <v>1985</v>
      </c>
      <c r="E122" s="56"/>
      <c r="F122" s="40" t="s">
        <v>384</v>
      </c>
      <c r="G122" s="56"/>
      <c r="H122" s="2">
        <v>2135</v>
      </c>
      <c r="I122" s="2">
        <v>973.86</v>
      </c>
      <c r="J122" s="60"/>
    </row>
    <row r="123" spans="1:10" ht="29.25" customHeight="1">
      <c r="A123" s="56"/>
      <c r="B123" s="15" t="s">
        <v>133</v>
      </c>
      <c r="C123" s="40"/>
      <c r="D123" s="40">
        <v>1987</v>
      </c>
      <c r="E123" s="56"/>
      <c r="F123" s="40" t="s">
        <v>385</v>
      </c>
      <c r="G123" s="56"/>
      <c r="H123" s="2">
        <v>8591</v>
      </c>
      <c r="I123" s="2">
        <v>4218.8100000000004</v>
      </c>
      <c r="J123" s="60"/>
    </row>
    <row r="124" spans="1:10">
      <c r="A124" s="56"/>
      <c r="B124" s="15" t="s">
        <v>134</v>
      </c>
      <c r="C124" s="40"/>
      <c r="D124" s="40">
        <v>1989</v>
      </c>
      <c r="E124" s="56"/>
      <c r="F124" s="40" t="s">
        <v>386</v>
      </c>
      <c r="G124" s="56"/>
      <c r="H124" s="2">
        <v>1271</v>
      </c>
      <c r="I124" s="2">
        <v>638.4</v>
      </c>
      <c r="J124" s="60"/>
    </row>
    <row r="125" spans="1:10" ht="28.5" customHeight="1">
      <c r="A125" s="56"/>
      <c r="B125" s="15" t="s">
        <v>135</v>
      </c>
      <c r="C125" s="40"/>
      <c r="D125" s="40">
        <v>1987</v>
      </c>
      <c r="E125" s="56"/>
      <c r="F125" s="40" t="s">
        <v>387</v>
      </c>
      <c r="G125" s="56"/>
      <c r="H125" s="2">
        <v>1837</v>
      </c>
      <c r="I125" s="2">
        <v>845.8</v>
      </c>
      <c r="J125" s="60"/>
    </row>
    <row r="126" spans="1:10" ht="51">
      <c r="A126" s="40">
        <v>5</v>
      </c>
      <c r="B126" s="15" t="s">
        <v>139</v>
      </c>
      <c r="C126" s="40">
        <v>85</v>
      </c>
      <c r="D126" s="40">
        <v>1998</v>
      </c>
      <c r="E126" s="40" t="s">
        <v>519</v>
      </c>
      <c r="F126" s="40" t="s">
        <v>233</v>
      </c>
      <c r="G126" s="40" t="s">
        <v>136</v>
      </c>
      <c r="H126" s="2">
        <v>7423</v>
      </c>
      <c r="I126" s="2">
        <v>4978.43</v>
      </c>
      <c r="J126" s="40" t="s">
        <v>512</v>
      </c>
    </row>
    <row r="127" spans="1:10" ht="51">
      <c r="A127" s="40">
        <v>6</v>
      </c>
      <c r="B127" s="15" t="s">
        <v>138</v>
      </c>
      <c r="C127" s="40">
        <v>99</v>
      </c>
      <c r="D127" s="40">
        <v>1999</v>
      </c>
      <c r="E127" s="40" t="s">
        <v>520</v>
      </c>
      <c r="F127" s="40" t="s">
        <v>234</v>
      </c>
      <c r="G127" s="40" t="s">
        <v>137</v>
      </c>
      <c r="H127" s="2">
        <v>114116</v>
      </c>
      <c r="I127" s="2">
        <v>33519.64</v>
      </c>
      <c r="J127" s="40" t="s">
        <v>512</v>
      </c>
    </row>
    <row r="128" spans="1:10" ht="51">
      <c r="A128" s="40">
        <v>7</v>
      </c>
      <c r="B128" s="40" t="s">
        <v>141</v>
      </c>
      <c r="C128" s="40">
        <v>30</v>
      </c>
      <c r="D128" s="40">
        <v>1979</v>
      </c>
      <c r="E128" s="40" t="s">
        <v>521</v>
      </c>
      <c r="F128" s="40" t="s">
        <v>235</v>
      </c>
      <c r="G128" s="40" t="s">
        <v>142</v>
      </c>
      <c r="H128" s="2">
        <v>13867</v>
      </c>
      <c r="I128" s="2">
        <v>4966.5200000000004</v>
      </c>
      <c r="J128" s="40" t="s">
        <v>512</v>
      </c>
    </row>
    <row r="129" spans="1:10" s="25" customFormat="1" ht="15.75">
      <c r="A129" s="57" t="s">
        <v>514</v>
      </c>
      <c r="B129" s="58"/>
      <c r="C129" s="58"/>
      <c r="D129" s="58"/>
      <c r="E129" s="58"/>
      <c r="F129" s="58"/>
      <c r="G129" s="58"/>
      <c r="H129" s="24">
        <f>SUM(H11:H13,H15:H128)</f>
        <v>6198187</v>
      </c>
      <c r="I129" s="24">
        <v>2071547.37</v>
      </c>
    </row>
    <row r="132" spans="1:10">
      <c r="A132" s="62"/>
      <c r="B132" s="62"/>
      <c r="C132" s="62"/>
      <c r="D132" s="62"/>
      <c r="E132" s="62"/>
      <c r="F132" s="62"/>
      <c r="G132" s="62"/>
      <c r="H132" s="64"/>
    </row>
    <row r="133" spans="1:10" s="25" customFormat="1" ht="37.15" customHeight="1">
      <c r="A133" s="63" t="s">
        <v>511</v>
      </c>
      <c r="B133" s="63"/>
      <c r="C133" s="63"/>
      <c r="D133" s="63"/>
      <c r="E133" s="63"/>
      <c r="F133" s="63"/>
      <c r="G133" s="63"/>
      <c r="H133" s="53"/>
    </row>
    <row r="134" spans="1:10" s="11" customFormat="1" ht="57" customHeight="1">
      <c r="A134" s="10" t="s">
        <v>0</v>
      </c>
      <c r="B134" s="10" t="s">
        <v>510</v>
      </c>
      <c r="C134" s="10" t="s">
        <v>147</v>
      </c>
      <c r="D134" s="10" t="s">
        <v>17</v>
      </c>
      <c r="E134" s="10" t="s">
        <v>534</v>
      </c>
      <c r="F134" s="10" t="s">
        <v>230</v>
      </c>
      <c r="G134" s="10" t="s">
        <v>12</v>
      </c>
      <c r="H134" s="10" t="s">
        <v>532</v>
      </c>
      <c r="I134" s="10" t="s">
        <v>533</v>
      </c>
      <c r="J134" s="22" t="s">
        <v>513</v>
      </c>
    </row>
    <row r="135" spans="1:10" ht="33.6" customHeight="1">
      <c r="A135" s="56">
        <v>1</v>
      </c>
      <c r="B135" s="40" t="s">
        <v>144</v>
      </c>
      <c r="C135" s="40">
        <v>38399</v>
      </c>
      <c r="D135" s="40"/>
      <c r="E135" s="56" t="s">
        <v>522</v>
      </c>
      <c r="F135" s="40" t="s">
        <v>246</v>
      </c>
      <c r="G135" s="56" t="s">
        <v>143</v>
      </c>
      <c r="H135" s="16"/>
      <c r="I135" s="17"/>
      <c r="J135" s="56" t="s">
        <v>512</v>
      </c>
    </row>
    <row r="136" spans="1:10" ht="25.5">
      <c r="A136" s="56"/>
      <c r="B136" s="15" t="s">
        <v>145</v>
      </c>
      <c r="C136" s="40"/>
      <c r="D136" s="40">
        <v>1961</v>
      </c>
      <c r="E136" s="56"/>
      <c r="F136" s="40" t="s">
        <v>247</v>
      </c>
      <c r="G136" s="56"/>
      <c r="H136" s="2">
        <v>85495</v>
      </c>
      <c r="I136" s="2">
        <v>0</v>
      </c>
      <c r="J136" s="56"/>
    </row>
    <row r="137" spans="1:10" ht="25.5">
      <c r="A137" s="56"/>
      <c r="B137" s="15" t="s">
        <v>146</v>
      </c>
      <c r="C137" s="40"/>
      <c r="D137" s="40">
        <v>1980</v>
      </c>
      <c r="E137" s="56"/>
      <c r="F137" s="40" t="s">
        <v>248</v>
      </c>
      <c r="G137" s="56"/>
      <c r="H137" s="2">
        <v>41924</v>
      </c>
      <c r="I137" s="2">
        <v>0</v>
      </c>
      <c r="J137" s="56"/>
    </row>
    <row r="138" spans="1:10" ht="25.5">
      <c r="A138" s="56"/>
      <c r="B138" s="15" t="s">
        <v>145</v>
      </c>
      <c r="C138" s="40"/>
      <c r="D138" s="40">
        <v>1967</v>
      </c>
      <c r="E138" s="56"/>
      <c r="F138" s="40" t="s">
        <v>249</v>
      </c>
      <c r="G138" s="56"/>
      <c r="H138" s="2">
        <v>21235</v>
      </c>
      <c r="I138" s="2">
        <v>234.27</v>
      </c>
      <c r="J138" s="56"/>
    </row>
    <row r="139" spans="1:10" ht="25.5">
      <c r="A139" s="56"/>
      <c r="B139" s="15" t="s">
        <v>148</v>
      </c>
      <c r="C139" s="40"/>
      <c r="D139" s="40">
        <v>1959</v>
      </c>
      <c r="E139" s="56"/>
      <c r="F139" s="40" t="s">
        <v>250</v>
      </c>
      <c r="G139" s="56"/>
      <c r="H139" s="2">
        <v>188593</v>
      </c>
      <c r="I139" s="2">
        <v>0</v>
      </c>
      <c r="J139" s="56"/>
    </row>
    <row r="140" spans="1:10" ht="31.5" customHeight="1">
      <c r="A140" s="56"/>
      <c r="B140" s="15" t="s">
        <v>149</v>
      </c>
      <c r="C140" s="40"/>
      <c r="D140" s="40">
        <v>1952</v>
      </c>
      <c r="E140" s="56"/>
      <c r="F140" s="40" t="s">
        <v>251</v>
      </c>
      <c r="G140" s="56"/>
      <c r="H140" s="2">
        <v>315523</v>
      </c>
      <c r="I140" s="2">
        <v>0</v>
      </c>
      <c r="J140" s="56"/>
    </row>
    <row r="141" spans="1:10" ht="26.25" customHeight="1">
      <c r="A141" s="56"/>
      <c r="B141" s="15" t="s">
        <v>149</v>
      </c>
      <c r="C141" s="40"/>
      <c r="D141" s="40">
        <v>1960</v>
      </c>
      <c r="E141" s="56"/>
      <c r="F141" s="40" t="s">
        <v>252</v>
      </c>
      <c r="G141" s="56"/>
      <c r="H141" s="2">
        <v>233344</v>
      </c>
      <c r="I141" s="2">
        <v>0</v>
      </c>
      <c r="J141" s="56"/>
    </row>
    <row r="142" spans="1:10" ht="25.5">
      <c r="A142" s="56"/>
      <c r="B142" s="15" t="s">
        <v>150</v>
      </c>
      <c r="C142" s="40"/>
      <c r="D142" s="40">
        <v>1960</v>
      </c>
      <c r="E142" s="56"/>
      <c r="F142" s="40" t="s">
        <v>253</v>
      </c>
      <c r="G142" s="56"/>
      <c r="H142" s="2">
        <v>124254</v>
      </c>
      <c r="I142" s="2">
        <v>0</v>
      </c>
      <c r="J142" s="56"/>
    </row>
    <row r="143" spans="1:10" ht="25.5">
      <c r="A143" s="56"/>
      <c r="B143" s="15" t="s">
        <v>151</v>
      </c>
      <c r="C143" s="40"/>
      <c r="D143" s="40">
        <v>1970</v>
      </c>
      <c r="E143" s="56"/>
      <c r="F143" s="40" t="s">
        <v>254</v>
      </c>
      <c r="G143" s="56"/>
      <c r="H143" s="2">
        <v>1039734</v>
      </c>
      <c r="I143" s="2">
        <v>71318.77</v>
      </c>
      <c r="J143" s="56"/>
    </row>
    <row r="144" spans="1:10" ht="27" customHeight="1">
      <c r="A144" s="56"/>
      <c r="B144" s="15" t="s">
        <v>152</v>
      </c>
      <c r="C144" s="40"/>
      <c r="D144" s="40">
        <v>1959</v>
      </c>
      <c r="E144" s="56"/>
      <c r="F144" s="40" t="s">
        <v>255</v>
      </c>
      <c r="G144" s="56"/>
      <c r="H144" s="2">
        <v>366190</v>
      </c>
      <c r="I144" s="2">
        <v>0</v>
      </c>
      <c r="J144" s="56"/>
    </row>
    <row r="145" spans="1:10" ht="25.5">
      <c r="A145" s="56"/>
      <c r="B145" s="15" t="s">
        <v>145</v>
      </c>
      <c r="C145" s="40"/>
      <c r="D145" s="40">
        <v>1967</v>
      </c>
      <c r="E145" s="56"/>
      <c r="F145" s="40" t="s">
        <v>256</v>
      </c>
      <c r="G145" s="56"/>
      <c r="H145" s="2">
        <v>12997</v>
      </c>
      <c r="I145" s="2">
        <v>68.38</v>
      </c>
      <c r="J145" s="56"/>
    </row>
    <row r="146" spans="1:10" ht="25.5">
      <c r="A146" s="56"/>
      <c r="B146" s="15" t="s">
        <v>145</v>
      </c>
      <c r="C146" s="40"/>
      <c r="D146" s="40">
        <v>1966</v>
      </c>
      <c r="E146" s="56"/>
      <c r="F146" s="40" t="s">
        <v>257</v>
      </c>
      <c r="G146" s="56"/>
      <c r="H146" s="2">
        <v>4298</v>
      </c>
      <c r="I146" s="2">
        <v>0</v>
      </c>
      <c r="J146" s="56"/>
    </row>
    <row r="147" spans="1:10" ht="26.45" customHeight="1">
      <c r="A147" s="56"/>
      <c r="B147" s="15" t="s">
        <v>145</v>
      </c>
      <c r="C147" s="40"/>
      <c r="D147" s="40">
        <v>1974</v>
      </c>
      <c r="E147" s="56"/>
      <c r="F147" s="40" t="s">
        <v>258</v>
      </c>
      <c r="G147" s="56"/>
      <c r="H147" s="2">
        <v>16167</v>
      </c>
      <c r="I147" s="2">
        <v>0</v>
      </c>
      <c r="J147" s="56"/>
    </row>
    <row r="148" spans="1:10" ht="25.5">
      <c r="A148" s="56"/>
      <c r="B148" s="15" t="s">
        <v>151</v>
      </c>
      <c r="C148" s="40"/>
      <c r="D148" s="40">
        <v>1991</v>
      </c>
      <c r="E148" s="56"/>
      <c r="F148" s="40" t="s">
        <v>259</v>
      </c>
      <c r="G148" s="56"/>
      <c r="H148" s="2">
        <v>1013523</v>
      </c>
      <c r="I148" s="2">
        <v>0</v>
      </c>
      <c r="J148" s="56"/>
    </row>
    <row r="149" spans="1:10" ht="25.5">
      <c r="A149" s="56"/>
      <c r="B149" s="15" t="s">
        <v>153</v>
      </c>
      <c r="C149" s="40"/>
      <c r="D149" s="40">
        <v>1997</v>
      </c>
      <c r="E149" s="56"/>
      <c r="F149" s="40" t="s">
        <v>260</v>
      </c>
      <c r="G149" s="56"/>
      <c r="H149" s="2">
        <v>250050</v>
      </c>
      <c r="I149" s="2">
        <v>51611.5</v>
      </c>
      <c r="J149" s="56"/>
    </row>
    <row r="150" spans="1:10" ht="25.5">
      <c r="A150" s="56"/>
      <c r="B150" s="15" t="s">
        <v>145</v>
      </c>
      <c r="C150" s="40"/>
      <c r="D150" s="40">
        <v>1997</v>
      </c>
      <c r="E150" s="56"/>
      <c r="F150" s="40" t="s">
        <v>261</v>
      </c>
      <c r="G150" s="56"/>
      <c r="H150" s="2">
        <v>169563</v>
      </c>
      <c r="I150" s="2">
        <v>1349.43</v>
      </c>
      <c r="J150" s="56"/>
    </row>
    <row r="151" spans="1:10" ht="25.5">
      <c r="A151" s="56"/>
      <c r="B151" s="15" t="s">
        <v>146</v>
      </c>
      <c r="C151" s="40"/>
      <c r="D151" s="40">
        <v>1975</v>
      </c>
      <c r="E151" s="56"/>
      <c r="F151" s="40" t="s">
        <v>262</v>
      </c>
      <c r="G151" s="56"/>
      <c r="H151" s="2">
        <v>3925</v>
      </c>
      <c r="I151" s="2">
        <v>0</v>
      </c>
      <c r="J151" s="56"/>
    </row>
    <row r="152" spans="1:10" ht="27" customHeight="1">
      <c r="A152" s="56"/>
      <c r="B152" s="15" t="s">
        <v>154</v>
      </c>
      <c r="C152" s="40"/>
      <c r="D152" s="40">
        <v>1960</v>
      </c>
      <c r="E152" s="56"/>
      <c r="F152" s="40" t="s">
        <v>263</v>
      </c>
      <c r="G152" s="56"/>
      <c r="H152" s="2">
        <v>126146</v>
      </c>
      <c r="I152" s="2">
        <v>0</v>
      </c>
      <c r="J152" s="56"/>
    </row>
    <row r="153" spans="1:10" ht="29.25" customHeight="1">
      <c r="A153" s="56"/>
      <c r="B153" s="15" t="s">
        <v>154</v>
      </c>
      <c r="C153" s="40"/>
      <c r="D153" s="40">
        <v>1960</v>
      </c>
      <c r="E153" s="56"/>
      <c r="F153" s="40" t="s">
        <v>264</v>
      </c>
      <c r="G153" s="56"/>
      <c r="H153" s="2">
        <v>26207</v>
      </c>
      <c r="I153" s="2">
        <v>0</v>
      </c>
      <c r="J153" s="56"/>
    </row>
    <row r="154" spans="1:10" ht="25.5">
      <c r="A154" s="56"/>
      <c r="B154" s="15" t="s">
        <v>146</v>
      </c>
      <c r="C154" s="40"/>
      <c r="D154" s="40">
        <v>1963</v>
      </c>
      <c r="E154" s="56"/>
      <c r="F154" s="40" t="s">
        <v>265</v>
      </c>
      <c r="G154" s="56"/>
      <c r="H154" s="2">
        <v>14429</v>
      </c>
      <c r="I154" s="2">
        <v>0</v>
      </c>
      <c r="J154" s="56"/>
    </row>
    <row r="155" spans="1:10" ht="25.5">
      <c r="A155" s="56"/>
      <c r="B155" s="15" t="s">
        <v>146</v>
      </c>
      <c r="C155" s="40"/>
      <c r="D155" s="40">
        <v>1972</v>
      </c>
      <c r="E155" s="56"/>
      <c r="F155" s="40" t="s">
        <v>266</v>
      </c>
      <c r="G155" s="56"/>
      <c r="H155" s="2">
        <v>88140</v>
      </c>
      <c r="I155" s="2">
        <v>0</v>
      </c>
      <c r="J155" s="56"/>
    </row>
    <row r="156" spans="1:10" ht="25.5">
      <c r="A156" s="56"/>
      <c r="B156" s="15" t="s">
        <v>155</v>
      </c>
      <c r="C156" s="40"/>
      <c r="D156" s="40">
        <v>1981</v>
      </c>
      <c r="E156" s="56"/>
      <c r="F156" s="40" t="s">
        <v>267</v>
      </c>
      <c r="G156" s="56"/>
      <c r="H156" s="2">
        <v>46776</v>
      </c>
      <c r="I156" s="2">
        <v>0</v>
      </c>
      <c r="J156" s="56"/>
    </row>
    <row r="157" spans="1:10" ht="25.5">
      <c r="A157" s="56"/>
      <c r="B157" s="15" t="s">
        <v>156</v>
      </c>
      <c r="C157" s="40"/>
      <c r="D157" s="40">
        <v>1987</v>
      </c>
      <c r="E157" s="56"/>
      <c r="F157" s="40" t="s">
        <v>268</v>
      </c>
      <c r="G157" s="56"/>
      <c r="H157" s="2">
        <v>84043</v>
      </c>
      <c r="I157" s="2">
        <v>0</v>
      </c>
      <c r="J157" s="56"/>
    </row>
    <row r="158" spans="1:10" ht="25.5">
      <c r="A158" s="56"/>
      <c r="B158" s="15" t="s">
        <v>157</v>
      </c>
      <c r="C158" s="40"/>
      <c r="D158" s="40">
        <v>1989</v>
      </c>
      <c r="E158" s="56"/>
      <c r="F158" s="40" t="s">
        <v>269</v>
      </c>
      <c r="G158" s="56"/>
      <c r="H158" s="2">
        <v>4733142</v>
      </c>
      <c r="I158" s="2">
        <v>0</v>
      </c>
      <c r="J158" s="56"/>
    </row>
    <row r="159" spans="1:10" ht="25.5">
      <c r="A159" s="56"/>
      <c r="B159" s="15" t="s">
        <v>158</v>
      </c>
      <c r="C159" s="40"/>
      <c r="D159" s="40">
        <v>1991</v>
      </c>
      <c r="E159" s="56"/>
      <c r="F159" s="40" t="s">
        <v>270</v>
      </c>
      <c r="G159" s="56"/>
      <c r="H159" s="2">
        <v>300483</v>
      </c>
      <c r="I159" s="2">
        <v>0</v>
      </c>
      <c r="J159" s="56"/>
    </row>
    <row r="160" spans="1:10" ht="30" customHeight="1">
      <c r="A160" s="56"/>
      <c r="B160" s="15" t="s">
        <v>149</v>
      </c>
      <c r="C160" s="40"/>
      <c r="D160" s="40">
        <v>1965</v>
      </c>
      <c r="E160" s="56"/>
      <c r="F160" s="40" t="s">
        <v>271</v>
      </c>
      <c r="G160" s="56"/>
      <c r="H160" s="2">
        <v>405339</v>
      </c>
      <c r="I160" s="2">
        <v>0</v>
      </c>
      <c r="J160" s="56"/>
    </row>
    <row r="161" spans="1:10" ht="33.75" customHeight="1">
      <c r="A161" s="56"/>
      <c r="B161" s="15" t="s">
        <v>149</v>
      </c>
      <c r="C161" s="40"/>
      <c r="D161" s="40">
        <v>1965</v>
      </c>
      <c r="E161" s="56"/>
      <c r="F161" s="40" t="s">
        <v>272</v>
      </c>
      <c r="G161" s="56"/>
      <c r="H161" s="2">
        <v>72382</v>
      </c>
      <c r="I161" s="2">
        <v>0</v>
      </c>
      <c r="J161" s="56"/>
    </row>
    <row r="162" spans="1:10" ht="25.5">
      <c r="A162" s="56"/>
      <c r="B162" s="15" t="s">
        <v>159</v>
      </c>
      <c r="C162" s="40"/>
      <c r="D162" s="40">
        <v>1998</v>
      </c>
      <c r="E162" s="56"/>
      <c r="F162" s="40" t="s">
        <v>273</v>
      </c>
      <c r="G162" s="56"/>
      <c r="H162" s="2">
        <v>139208</v>
      </c>
      <c r="I162" s="2">
        <v>5804.79</v>
      </c>
      <c r="J162" s="56"/>
    </row>
    <row r="163" spans="1:10" ht="55.9" customHeight="1">
      <c r="A163" s="40">
        <v>2</v>
      </c>
      <c r="B163" s="40" t="s">
        <v>7</v>
      </c>
      <c r="C163" s="40">
        <v>374</v>
      </c>
      <c r="D163" s="40">
        <v>1973</v>
      </c>
      <c r="E163" s="40" t="s">
        <v>163</v>
      </c>
      <c r="F163" s="40" t="s">
        <v>245</v>
      </c>
      <c r="G163" s="40" t="s">
        <v>164</v>
      </c>
      <c r="H163" s="13">
        <v>42842</v>
      </c>
      <c r="I163" s="2">
        <v>0</v>
      </c>
      <c r="J163" s="40" t="s">
        <v>512</v>
      </c>
    </row>
    <row r="164" spans="1:10" ht="23.45" customHeight="1">
      <c r="A164" s="56">
        <v>3</v>
      </c>
      <c r="B164" s="40" t="s">
        <v>8</v>
      </c>
      <c r="C164" s="40">
        <v>59716</v>
      </c>
      <c r="D164" s="40"/>
      <c r="E164" s="56" t="s">
        <v>165</v>
      </c>
      <c r="F164" s="40" t="s">
        <v>396</v>
      </c>
      <c r="G164" s="56" t="s">
        <v>166</v>
      </c>
      <c r="H164" s="2"/>
      <c r="I164" s="2"/>
      <c r="J164" s="56" t="s">
        <v>512</v>
      </c>
    </row>
    <row r="165" spans="1:10" ht="25.5">
      <c r="A165" s="59"/>
      <c r="B165" s="15" t="s">
        <v>146</v>
      </c>
      <c r="C165" s="40"/>
      <c r="D165" s="40">
        <v>1986</v>
      </c>
      <c r="E165" s="56"/>
      <c r="F165" s="40" t="s">
        <v>397</v>
      </c>
      <c r="G165" s="56"/>
      <c r="H165" s="2">
        <v>2835</v>
      </c>
      <c r="I165" s="2">
        <v>0</v>
      </c>
      <c r="J165" s="56"/>
    </row>
    <row r="166" spans="1:10" ht="25.5">
      <c r="A166" s="59"/>
      <c r="B166" s="15" t="s">
        <v>167</v>
      </c>
      <c r="C166" s="40"/>
      <c r="D166" s="40">
        <v>1984</v>
      </c>
      <c r="E166" s="56"/>
      <c r="F166" s="40" t="s">
        <v>398</v>
      </c>
      <c r="G166" s="56"/>
      <c r="H166" s="2">
        <v>2399</v>
      </c>
      <c r="I166" s="2">
        <v>0</v>
      </c>
      <c r="J166" s="56"/>
    </row>
    <row r="167" spans="1:10" ht="27" customHeight="1">
      <c r="A167" s="59"/>
      <c r="B167" s="15" t="s">
        <v>168</v>
      </c>
      <c r="C167" s="40"/>
      <c r="D167" s="40">
        <v>1993</v>
      </c>
      <c r="E167" s="56"/>
      <c r="F167" s="40" t="s">
        <v>399</v>
      </c>
      <c r="G167" s="56"/>
      <c r="H167" s="2">
        <v>44305</v>
      </c>
      <c r="I167" s="2">
        <v>23178.12</v>
      </c>
      <c r="J167" s="56"/>
    </row>
    <row r="168" spans="1:10" ht="25.5">
      <c r="A168" s="59"/>
      <c r="B168" s="15" t="s">
        <v>169</v>
      </c>
      <c r="C168" s="40"/>
      <c r="D168" s="40">
        <v>1994</v>
      </c>
      <c r="E168" s="56"/>
      <c r="F168" s="40" t="s">
        <v>400</v>
      </c>
      <c r="G168" s="56"/>
      <c r="H168" s="2">
        <v>83076</v>
      </c>
      <c r="I168" s="2">
        <v>20328.39</v>
      </c>
      <c r="J168" s="56"/>
    </row>
    <row r="169" spans="1:10" ht="25.5">
      <c r="A169" s="59"/>
      <c r="B169" s="15" t="s">
        <v>170</v>
      </c>
      <c r="C169" s="40"/>
      <c r="D169" s="40">
        <v>1976</v>
      </c>
      <c r="E169" s="56"/>
      <c r="F169" s="40" t="s">
        <v>401</v>
      </c>
      <c r="G169" s="56"/>
      <c r="H169" s="2">
        <v>4651</v>
      </c>
      <c r="I169" s="2">
        <v>0</v>
      </c>
      <c r="J169" s="56"/>
    </row>
    <row r="170" spans="1:10" ht="25.5">
      <c r="A170" s="59"/>
      <c r="B170" s="15" t="s">
        <v>146</v>
      </c>
      <c r="C170" s="40"/>
      <c r="D170" s="40">
        <v>1982</v>
      </c>
      <c r="E170" s="56"/>
      <c r="F170" s="40" t="s">
        <v>402</v>
      </c>
      <c r="G170" s="56"/>
      <c r="H170" s="2">
        <v>8524</v>
      </c>
      <c r="I170" s="2">
        <v>0</v>
      </c>
      <c r="J170" s="56"/>
    </row>
    <row r="171" spans="1:10" ht="25.5">
      <c r="A171" s="59"/>
      <c r="B171" s="15" t="s">
        <v>171</v>
      </c>
      <c r="C171" s="40"/>
      <c r="D171" s="40">
        <v>1983</v>
      </c>
      <c r="E171" s="56"/>
      <c r="F171" s="40" t="s">
        <v>403</v>
      </c>
      <c r="G171" s="56"/>
      <c r="H171" s="2">
        <v>2185</v>
      </c>
      <c r="I171" s="2">
        <v>0</v>
      </c>
      <c r="J171" s="56"/>
    </row>
    <row r="172" spans="1:10" ht="25.5">
      <c r="A172" s="59"/>
      <c r="B172" s="15" t="s">
        <v>172</v>
      </c>
      <c r="C172" s="40"/>
      <c r="D172" s="40">
        <v>1982</v>
      </c>
      <c r="E172" s="56"/>
      <c r="F172" s="40" t="s">
        <v>404</v>
      </c>
      <c r="G172" s="56"/>
      <c r="H172" s="2">
        <v>5852</v>
      </c>
      <c r="I172" s="2">
        <v>0</v>
      </c>
      <c r="J172" s="56"/>
    </row>
    <row r="173" spans="1:10" ht="25.5">
      <c r="A173" s="59"/>
      <c r="B173" s="15" t="s">
        <v>172</v>
      </c>
      <c r="C173" s="40"/>
      <c r="D173" s="40">
        <v>1978</v>
      </c>
      <c r="E173" s="56"/>
      <c r="F173" s="40" t="s">
        <v>405</v>
      </c>
      <c r="G173" s="56"/>
      <c r="H173" s="2">
        <v>2494</v>
      </c>
      <c r="I173" s="2">
        <v>0</v>
      </c>
      <c r="J173" s="56"/>
    </row>
    <row r="174" spans="1:10" ht="25.5">
      <c r="A174" s="59"/>
      <c r="B174" s="15" t="s">
        <v>172</v>
      </c>
      <c r="C174" s="40"/>
      <c r="D174" s="40">
        <v>1976</v>
      </c>
      <c r="E174" s="56"/>
      <c r="F174" s="40" t="s">
        <v>406</v>
      </c>
      <c r="G174" s="56"/>
      <c r="H174" s="2">
        <v>3466</v>
      </c>
      <c r="I174" s="2">
        <v>0</v>
      </c>
      <c r="J174" s="56"/>
    </row>
    <row r="175" spans="1:10" ht="25.5">
      <c r="A175" s="59"/>
      <c r="B175" s="15" t="s">
        <v>172</v>
      </c>
      <c r="C175" s="40"/>
      <c r="D175" s="40">
        <v>1978</v>
      </c>
      <c r="E175" s="56"/>
      <c r="F175" s="40" t="s">
        <v>407</v>
      </c>
      <c r="G175" s="56"/>
      <c r="H175" s="2">
        <v>6874</v>
      </c>
      <c r="I175" s="2">
        <v>0</v>
      </c>
      <c r="J175" s="56"/>
    </row>
    <row r="176" spans="1:10" ht="25.5">
      <c r="A176" s="59"/>
      <c r="B176" s="15" t="s">
        <v>172</v>
      </c>
      <c r="C176" s="40"/>
      <c r="D176" s="40">
        <v>1979</v>
      </c>
      <c r="E176" s="56"/>
      <c r="F176" s="40" t="s">
        <v>408</v>
      </c>
      <c r="G176" s="56"/>
      <c r="H176" s="2">
        <v>5449</v>
      </c>
      <c r="I176" s="2">
        <v>0</v>
      </c>
      <c r="J176" s="56"/>
    </row>
    <row r="177" spans="1:10" ht="25.5">
      <c r="A177" s="59"/>
      <c r="B177" s="15" t="s">
        <v>172</v>
      </c>
      <c r="C177" s="40"/>
      <c r="D177" s="40">
        <v>1975</v>
      </c>
      <c r="E177" s="56"/>
      <c r="F177" s="40" t="s">
        <v>409</v>
      </c>
      <c r="G177" s="56"/>
      <c r="H177" s="2">
        <v>4979</v>
      </c>
      <c r="I177" s="2">
        <v>0</v>
      </c>
      <c r="J177" s="56"/>
    </row>
    <row r="178" spans="1:10" ht="25.5">
      <c r="A178" s="59"/>
      <c r="B178" s="15" t="s">
        <v>172</v>
      </c>
      <c r="C178" s="40"/>
      <c r="D178" s="40">
        <v>1979</v>
      </c>
      <c r="E178" s="56"/>
      <c r="F178" s="40" t="s">
        <v>410</v>
      </c>
      <c r="G178" s="56"/>
      <c r="H178" s="2">
        <v>1643</v>
      </c>
      <c r="I178" s="2">
        <v>0</v>
      </c>
      <c r="J178" s="56"/>
    </row>
    <row r="179" spans="1:10" ht="25.5">
      <c r="A179" s="59"/>
      <c r="B179" s="15" t="s">
        <v>172</v>
      </c>
      <c r="C179" s="40"/>
      <c r="D179" s="40">
        <v>1984</v>
      </c>
      <c r="E179" s="56"/>
      <c r="F179" s="40" t="s">
        <v>411</v>
      </c>
      <c r="G179" s="56"/>
      <c r="H179" s="2">
        <v>3766</v>
      </c>
      <c r="I179" s="2">
        <v>0</v>
      </c>
      <c r="J179" s="56"/>
    </row>
    <row r="180" spans="1:10" ht="24.75" customHeight="1">
      <c r="A180" s="59"/>
      <c r="B180" s="15" t="s">
        <v>173</v>
      </c>
      <c r="C180" s="40"/>
      <c r="D180" s="40">
        <v>1997</v>
      </c>
      <c r="E180" s="56"/>
      <c r="F180" s="40" t="s">
        <v>412</v>
      </c>
      <c r="G180" s="56"/>
      <c r="H180" s="2">
        <v>273834</v>
      </c>
      <c r="I180" s="2">
        <v>0</v>
      </c>
      <c r="J180" s="56"/>
    </row>
    <row r="181" spans="1:10" ht="25.5">
      <c r="A181" s="59"/>
      <c r="B181" s="15" t="s">
        <v>174</v>
      </c>
      <c r="C181" s="40"/>
      <c r="D181" s="40">
        <v>1973</v>
      </c>
      <c r="E181" s="56"/>
      <c r="F181" s="40" t="s">
        <v>413</v>
      </c>
      <c r="G181" s="56"/>
      <c r="H181" s="2">
        <v>830</v>
      </c>
      <c r="I181" s="2">
        <v>0</v>
      </c>
      <c r="J181" s="56"/>
    </row>
    <row r="182" spans="1:10" ht="25.5">
      <c r="A182" s="59"/>
      <c r="B182" s="15" t="s">
        <v>175</v>
      </c>
      <c r="C182" s="40"/>
      <c r="D182" s="40">
        <v>1971</v>
      </c>
      <c r="E182" s="56"/>
      <c r="F182" s="40" t="s">
        <v>414</v>
      </c>
      <c r="G182" s="56"/>
      <c r="H182" s="2">
        <v>3502</v>
      </c>
      <c r="I182" s="2">
        <v>0</v>
      </c>
      <c r="J182" s="56"/>
    </row>
    <row r="183" spans="1:10" ht="25.5">
      <c r="A183" s="59"/>
      <c r="B183" s="15" t="s">
        <v>174</v>
      </c>
      <c r="C183" s="40"/>
      <c r="D183" s="40">
        <v>1972</v>
      </c>
      <c r="E183" s="56"/>
      <c r="F183" s="40" t="s">
        <v>415</v>
      </c>
      <c r="G183" s="56"/>
      <c r="H183" s="2">
        <v>4352</v>
      </c>
      <c r="I183" s="2">
        <v>0</v>
      </c>
      <c r="J183" s="56"/>
    </row>
    <row r="184" spans="1:10" ht="25.5">
      <c r="A184" s="59"/>
      <c r="B184" s="15" t="s">
        <v>174</v>
      </c>
      <c r="C184" s="40"/>
      <c r="D184" s="40">
        <v>1972</v>
      </c>
      <c r="E184" s="56"/>
      <c r="F184" s="40" t="s">
        <v>416</v>
      </c>
      <c r="G184" s="56"/>
      <c r="H184" s="2">
        <v>1987</v>
      </c>
      <c r="I184" s="2">
        <v>0</v>
      </c>
      <c r="J184" s="56"/>
    </row>
    <row r="185" spans="1:10" ht="25.5">
      <c r="A185" s="59"/>
      <c r="B185" s="15" t="s">
        <v>176</v>
      </c>
      <c r="C185" s="40"/>
      <c r="D185" s="40">
        <v>1975</v>
      </c>
      <c r="E185" s="56"/>
      <c r="F185" s="40" t="s">
        <v>417</v>
      </c>
      <c r="G185" s="56"/>
      <c r="H185" s="2">
        <v>1846</v>
      </c>
      <c r="I185" s="2">
        <v>0</v>
      </c>
      <c r="J185" s="56"/>
    </row>
    <row r="186" spans="1:10" ht="25.5">
      <c r="A186" s="59"/>
      <c r="B186" s="15" t="s">
        <v>177</v>
      </c>
      <c r="C186" s="40"/>
      <c r="D186" s="40">
        <v>1974</v>
      </c>
      <c r="E186" s="56"/>
      <c r="F186" s="40" t="s">
        <v>418</v>
      </c>
      <c r="G186" s="56"/>
      <c r="H186" s="2">
        <v>4079</v>
      </c>
      <c r="I186" s="2">
        <v>0</v>
      </c>
      <c r="J186" s="56"/>
    </row>
    <row r="187" spans="1:10" ht="25.5">
      <c r="A187" s="59"/>
      <c r="B187" s="15" t="s">
        <v>177</v>
      </c>
      <c r="C187" s="40"/>
      <c r="D187" s="40">
        <v>1974</v>
      </c>
      <c r="E187" s="56"/>
      <c r="F187" s="40" t="s">
        <v>419</v>
      </c>
      <c r="G187" s="56"/>
      <c r="H187" s="2">
        <v>3038</v>
      </c>
      <c r="I187" s="2">
        <v>0</v>
      </c>
      <c r="J187" s="56"/>
    </row>
    <row r="188" spans="1:10" ht="25.5">
      <c r="A188" s="59"/>
      <c r="B188" s="15" t="s">
        <v>178</v>
      </c>
      <c r="C188" s="40"/>
      <c r="D188" s="40">
        <v>1989</v>
      </c>
      <c r="E188" s="56"/>
      <c r="F188" s="40" t="s">
        <v>420</v>
      </c>
      <c r="G188" s="56"/>
      <c r="H188" s="2">
        <v>10752</v>
      </c>
      <c r="I188" s="2">
        <v>694.22</v>
      </c>
      <c r="J188" s="56"/>
    </row>
    <row r="189" spans="1:10" ht="25.5">
      <c r="A189" s="59"/>
      <c r="B189" s="15" t="s">
        <v>179</v>
      </c>
      <c r="C189" s="40"/>
      <c r="D189" s="40">
        <v>1971</v>
      </c>
      <c r="E189" s="56"/>
      <c r="F189" s="40" t="s">
        <v>421</v>
      </c>
      <c r="G189" s="56"/>
      <c r="H189" s="2">
        <v>7810</v>
      </c>
      <c r="I189" s="2">
        <v>0</v>
      </c>
      <c r="J189" s="56"/>
    </row>
    <row r="190" spans="1:10" ht="25.5">
      <c r="A190" s="59"/>
      <c r="B190" s="15" t="s">
        <v>181</v>
      </c>
      <c r="C190" s="40"/>
      <c r="D190" s="40">
        <v>1972</v>
      </c>
      <c r="E190" s="56"/>
      <c r="F190" s="40" t="s">
        <v>422</v>
      </c>
      <c r="G190" s="56"/>
      <c r="H190" s="2">
        <v>2935</v>
      </c>
      <c r="I190" s="2">
        <v>0</v>
      </c>
      <c r="J190" s="56"/>
    </row>
    <row r="191" spans="1:10" ht="25.5" customHeight="1">
      <c r="A191" s="59"/>
      <c r="B191" s="15" t="s">
        <v>180</v>
      </c>
      <c r="C191" s="40"/>
      <c r="D191" s="40">
        <v>1967</v>
      </c>
      <c r="E191" s="56"/>
      <c r="F191" s="40" t="s">
        <v>423</v>
      </c>
      <c r="G191" s="56"/>
      <c r="H191" s="2">
        <v>3356</v>
      </c>
      <c r="I191" s="2">
        <v>0</v>
      </c>
      <c r="J191" s="56"/>
    </row>
    <row r="192" spans="1:10" ht="25.5">
      <c r="A192" s="59"/>
      <c r="B192" s="15" t="s">
        <v>146</v>
      </c>
      <c r="C192" s="40"/>
      <c r="D192" s="40">
        <v>1989</v>
      </c>
      <c r="E192" s="56"/>
      <c r="F192" s="40" t="s">
        <v>424</v>
      </c>
      <c r="G192" s="56"/>
      <c r="H192" s="2">
        <v>22762</v>
      </c>
      <c r="I192" s="2">
        <v>1537.29</v>
      </c>
      <c r="J192" s="56"/>
    </row>
    <row r="193" spans="1:10" ht="25.5">
      <c r="A193" s="59"/>
      <c r="B193" s="15" t="s">
        <v>182</v>
      </c>
      <c r="C193" s="40"/>
      <c r="D193" s="40">
        <v>1973</v>
      </c>
      <c r="E193" s="56"/>
      <c r="F193" s="40" t="s">
        <v>425</v>
      </c>
      <c r="G193" s="56"/>
      <c r="H193" s="2">
        <v>1961</v>
      </c>
      <c r="I193" s="2">
        <v>0</v>
      </c>
      <c r="J193" s="56"/>
    </row>
    <row r="194" spans="1:10" ht="27" customHeight="1">
      <c r="A194" s="59"/>
      <c r="B194" s="15" t="s">
        <v>183</v>
      </c>
      <c r="C194" s="40"/>
      <c r="D194" s="40">
        <v>1968</v>
      </c>
      <c r="E194" s="56"/>
      <c r="F194" s="40" t="s">
        <v>426</v>
      </c>
      <c r="G194" s="56"/>
      <c r="H194" s="2">
        <v>678</v>
      </c>
      <c r="I194" s="2">
        <v>0</v>
      </c>
      <c r="J194" s="56"/>
    </row>
    <row r="195" spans="1:10" ht="25.5">
      <c r="A195" s="59"/>
      <c r="B195" s="15" t="s">
        <v>184</v>
      </c>
      <c r="C195" s="40"/>
      <c r="D195" s="40">
        <v>1990</v>
      </c>
      <c r="E195" s="56"/>
      <c r="F195" s="40" t="s">
        <v>427</v>
      </c>
      <c r="G195" s="56"/>
      <c r="H195" s="2">
        <v>1015</v>
      </c>
      <c r="I195" s="2">
        <v>77.47</v>
      </c>
      <c r="J195" s="56"/>
    </row>
    <row r="196" spans="1:10" ht="27.75" customHeight="1">
      <c r="A196" s="59"/>
      <c r="B196" s="15" t="s">
        <v>185</v>
      </c>
      <c r="C196" s="40"/>
      <c r="D196" s="40">
        <v>1966</v>
      </c>
      <c r="E196" s="56"/>
      <c r="F196" s="40" t="s">
        <v>428</v>
      </c>
      <c r="G196" s="56"/>
      <c r="H196" s="2">
        <v>927</v>
      </c>
      <c r="I196" s="2">
        <v>0</v>
      </c>
      <c r="J196" s="56"/>
    </row>
    <row r="197" spans="1:10" ht="27" customHeight="1">
      <c r="A197" s="59"/>
      <c r="B197" s="15" t="s">
        <v>185</v>
      </c>
      <c r="C197" s="40"/>
      <c r="D197" s="40">
        <v>1967</v>
      </c>
      <c r="E197" s="56"/>
      <c r="F197" s="40" t="s">
        <v>429</v>
      </c>
      <c r="G197" s="56"/>
      <c r="H197" s="2">
        <v>4313</v>
      </c>
      <c r="I197" s="2">
        <v>0</v>
      </c>
      <c r="J197" s="56"/>
    </row>
    <row r="198" spans="1:10" ht="30" customHeight="1">
      <c r="A198" s="59"/>
      <c r="B198" s="15" t="s">
        <v>186</v>
      </c>
      <c r="C198" s="40"/>
      <c r="D198" s="40">
        <v>1967</v>
      </c>
      <c r="E198" s="56"/>
      <c r="F198" s="40" t="s">
        <v>430</v>
      </c>
      <c r="G198" s="56"/>
      <c r="H198" s="2">
        <v>8569</v>
      </c>
      <c r="I198" s="2">
        <v>0</v>
      </c>
      <c r="J198" s="56"/>
    </row>
    <row r="199" spans="1:10" ht="24.75" customHeight="1">
      <c r="A199" s="59"/>
      <c r="B199" s="15" t="s">
        <v>186</v>
      </c>
      <c r="C199" s="40"/>
      <c r="D199" s="40">
        <v>1993</v>
      </c>
      <c r="E199" s="56"/>
      <c r="F199" s="40" t="s">
        <v>431</v>
      </c>
      <c r="G199" s="56"/>
      <c r="H199" s="2">
        <v>1030</v>
      </c>
      <c r="I199" s="2">
        <v>0</v>
      </c>
      <c r="J199" s="56"/>
    </row>
    <row r="200" spans="1:10" ht="29.25" customHeight="1">
      <c r="A200" s="59"/>
      <c r="B200" s="15" t="s">
        <v>185</v>
      </c>
      <c r="C200" s="40"/>
      <c r="D200" s="40">
        <v>1965</v>
      </c>
      <c r="E200" s="56"/>
      <c r="F200" s="40" t="s">
        <v>432</v>
      </c>
      <c r="G200" s="56"/>
      <c r="H200" s="2">
        <v>43416</v>
      </c>
      <c r="I200" s="2">
        <v>0</v>
      </c>
      <c r="J200" s="56"/>
    </row>
    <row r="201" spans="1:10" ht="27" customHeight="1">
      <c r="A201" s="59"/>
      <c r="B201" s="15" t="s">
        <v>185</v>
      </c>
      <c r="C201" s="40"/>
      <c r="D201" s="40">
        <v>1993</v>
      </c>
      <c r="E201" s="56"/>
      <c r="F201" s="40" t="s">
        <v>433</v>
      </c>
      <c r="G201" s="56"/>
      <c r="H201" s="2">
        <v>38926</v>
      </c>
      <c r="I201" s="2">
        <v>0</v>
      </c>
      <c r="J201" s="56"/>
    </row>
    <row r="202" spans="1:10" ht="25.5">
      <c r="A202" s="59"/>
      <c r="B202" s="15" t="s">
        <v>146</v>
      </c>
      <c r="C202" s="40"/>
      <c r="D202" s="40">
        <v>1990</v>
      </c>
      <c r="E202" s="56"/>
      <c r="F202" s="40" t="s">
        <v>434</v>
      </c>
      <c r="G202" s="56"/>
      <c r="H202" s="2">
        <v>2974</v>
      </c>
      <c r="I202" s="2">
        <v>328.81</v>
      </c>
      <c r="J202" s="56"/>
    </row>
    <row r="203" spans="1:10" ht="28.5" customHeight="1">
      <c r="A203" s="59"/>
      <c r="B203" s="15" t="s">
        <v>187</v>
      </c>
      <c r="C203" s="40"/>
      <c r="D203" s="40">
        <v>1993</v>
      </c>
      <c r="E203" s="56"/>
      <c r="F203" s="40" t="s">
        <v>435</v>
      </c>
      <c r="G203" s="56"/>
      <c r="H203" s="2">
        <v>8008</v>
      </c>
      <c r="I203" s="2">
        <v>0</v>
      </c>
      <c r="J203" s="56"/>
    </row>
    <row r="204" spans="1:10" ht="30.75" customHeight="1">
      <c r="A204" s="59"/>
      <c r="B204" s="15" t="s">
        <v>185</v>
      </c>
      <c r="C204" s="40"/>
      <c r="D204" s="40">
        <v>1966</v>
      </c>
      <c r="E204" s="56"/>
      <c r="F204" s="40" t="s">
        <v>436</v>
      </c>
      <c r="G204" s="56"/>
      <c r="H204" s="2">
        <v>2523</v>
      </c>
      <c r="I204" s="2">
        <v>0</v>
      </c>
      <c r="J204" s="56"/>
    </row>
    <row r="205" spans="1:10" ht="25.5">
      <c r="A205" s="59"/>
      <c r="B205" s="15" t="s">
        <v>146</v>
      </c>
      <c r="C205" s="40"/>
      <c r="D205" s="40">
        <v>1982</v>
      </c>
      <c r="E205" s="56"/>
      <c r="F205" s="40" t="s">
        <v>437</v>
      </c>
      <c r="G205" s="56"/>
      <c r="H205" s="2">
        <v>2706</v>
      </c>
      <c r="I205" s="2">
        <v>0</v>
      </c>
      <c r="J205" s="56"/>
    </row>
    <row r="206" spans="1:10" ht="29.25" customHeight="1">
      <c r="A206" s="59"/>
      <c r="B206" s="15" t="s">
        <v>187</v>
      </c>
      <c r="C206" s="40"/>
      <c r="D206" s="40">
        <v>1967</v>
      </c>
      <c r="E206" s="56"/>
      <c r="F206" s="40" t="s">
        <v>438</v>
      </c>
      <c r="G206" s="56"/>
      <c r="H206" s="2">
        <v>25922</v>
      </c>
      <c r="I206" s="2">
        <v>0</v>
      </c>
      <c r="J206" s="56"/>
    </row>
    <row r="207" spans="1:10" ht="25.5">
      <c r="A207" s="59"/>
      <c r="B207" s="15" t="s">
        <v>146</v>
      </c>
      <c r="C207" s="40"/>
      <c r="D207" s="40">
        <v>1983</v>
      </c>
      <c r="E207" s="56"/>
      <c r="F207" s="40" t="s">
        <v>439</v>
      </c>
      <c r="G207" s="56"/>
      <c r="H207" s="2">
        <v>655</v>
      </c>
      <c r="I207" s="2">
        <v>0</v>
      </c>
      <c r="J207" s="56"/>
    </row>
    <row r="208" spans="1:10" ht="35.25" customHeight="1">
      <c r="A208" s="59"/>
      <c r="B208" s="15" t="s">
        <v>188</v>
      </c>
      <c r="C208" s="40"/>
      <c r="D208" s="40">
        <v>1967</v>
      </c>
      <c r="E208" s="56"/>
      <c r="F208" s="40" t="s">
        <v>440</v>
      </c>
      <c r="G208" s="56"/>
      <c r="H208" s="2">
        <v>16907</v>
      </c>
      <c r="I208" s="2">
        <v>0</v>
      </c>
      <c r="J208" s="56"/>
    </row>
    <row r="209" spans="1:10" ht="27.75" customHeight="1">
      <c r="A209" s="59"/>
      <c r="B209" s="15" t="s">
        <v>185</v>
      </c>
      <c r="C209" s="40"/>
      <c r="D209" s="40">
        <v>1966</v>
      </c>
      <c r="E209" s="56"/>
      <c r="F209" s="40" t="s">
        <v>441</v>
      </c>
      <c r="G209" s="56"/>
      <c r="H209" s="2">
        <v>24940</v>
      </c>
      <c r="I209" s="2">
        <v>0</v>
      </c>
      <c r="J209" s="56"/>
    </row>
    <row r="210" spans="1:10" ht="25.5">
      <c r="A210" s="59"/>
      <c r="B210" s="15" t="s">
        <v>146</v>
      </c>
      <c r="C210" s="40"/>
      <c r="D210" s="40">
        <v>1989</v>
      </c>
      <c r="E210" s="56"/>
      <c r="F210" s="40" t="s">
        <v>442</v>
      </c>
      <c r="G210" s="56"/>
      <c r="H210" s="2">
        <v>18701</v>
      </c>
      <c r="I210" s="2">
        <v>1361.34</v>
      </c>
      <c r="J210" s="56"/>
    </row>
    <row r="211" spans="1:10" ht="32.25" customHeight="1">
      <c r="A211" s="59"/>
      <c r="B211" s="15" t="s">
        <v>185</v>
      </c>
      <c r="C211" s="40"/>
      <c r="D211" s="40">
        <v>1970</v>
      </c>
      <c r="E211" s="56"/>
      <c r="F211" s="40" t="s">
        <v>443</v>
      </c>
      <c r="G211" s="56"/>
      <c r="H211" s="2">
        <v>19809</v>
      </c>
      <c r="I211" s="2">
        <v>0</v>
      </c>
      <c r="J211" s="56"/>
    </row>
    <row r="212" spans="1:10">
      <c r="A212" s="59"/>
      <c r="B212" s="15" t="s">
        <v>189</v>
      </c>
      <c r="C212" s="40"/>
      <c r="D212" s="40">
        <v>1993</v>
      </c>
      <c r="E212" s="56"/>
      <c r="F212" s="40" t="s">
        <v>444</v>
      </c>
      <c r="G212" s="56"/>
      <c r="H212" s="2">
        <v>43444</v>
      </c>
      <c r="I212" s="2">
        <v>0</v>
      </c>
      <c r="J212" s="56"/>
    </row>
    <row r="213" spans="1:10" ht="30" customHeight="1">
      <c r="A213" s="59"/>
      <c r="B213" s="15" t="s">
        <v>185</v>
      </c>
      <c r="C213" s="40"/>
      <c r="D213" s="40">
        <v>1965</v>
      </c>
      <c r="E213" s="56"/>
      <c r="F213" s="40" t="s">
        <v>445</v>
      </c>
      <c r="G213" s="56"/>
      <c r="H213" s="2">
        <v>6470</v>
      </c>
      <c r="I213" s="2">
        <v>0</v>
      </c>
      <c r="J213" s="56"/>
    </row>
    <row r="214" spans="1:10" ht="35.25" customHeight="1">
      <c r="A214" s="59"/>
      <c r="B214" s="15" t="s">
        <v>187</v>
      </c>
      <c r="C214" s="40"/>
      <c r="D214" s="40">
        <v>1993</v>
      </c>
      <c r="E214" s="56"/>
      <c r="F214" s="40" t="s">
        <v>446</v>
      </c>
      <c r="G214" s="56"/>
      <c r="H214" s="2">
        <v>3037</v>
      </c>
      <c r="I214" s="2">
        <v>0</v>
      </c>
      <c r="J214" s="56"/>
    </row>
    <row r="215" spans="1:10" ht="25.5">
      <c r="A215" s="59"/>
      <c r="B215" s="15" t="s">
        <v>174</v>
      </c>
      <c r="C215" s="40"/>
      <c r="D215" s="40">
        <v>1973</v>
      </c>
      <c r="E215" s="56"/>
      <c r="F215" s="40" t="s">
        <v>447</v>
      </c>
      <c r="G215" s="56"/>
      <c r="H215" s="2">
        <v>7277</v>
      </c>
      <c r="I215" s="2">
        <v>0</v>
      </c>
      <c r="J215" s="56"/>
    </row>
    <row r="216" spans="1:10" ht="27.75" customHeight="1">
      <c r="A216" s="59"/>
      <c r="B216" s="15" t="s">
        <v>187</v>
      </c>
      <c r="C216" s="40"/>
      <c r="D216" s="40">
        <v>1993</v>
      </c>
      <c r="E216" s="56"/>
      <c r="F216" s="40" t="s">
        <v>448</v>
      </c>
      <c r="G216" s="56"/>
      <c r="H216" s="2">
        <v>95255</v>
      </c>
      <c r="I216" s="2">
        <v>0</v>
      </c>
      <c r="J216" s="56"/>
    </row>
    <row r="217" spans="1:10" ht="25.5">
      <c r="A217" s="59"/>
      <c r="B217" s="15" t="s">
        <v>190</v>
      </c>
      <c r="C217" s="40"/>
      <c r="D217" s="40">
        <v>1997</v>
      </c>
      <c r="E217" s="56"/>
      <c r="F217" s="40" t="s">
        <v>449</v>
      </c>
      <c r="G217" s="56"/>
      <c r="H217" s="2">
        <v>7624</v>
      </c>
      <c r="I217" s="2">
        <v>0</v>
      </c>
      <c r="J217" s="56"/>
    </row>
    <row r="218" spans="1:10" ht="25.5">
      <c r="A218" s="59"/>
      <c r="B218" s="15" t="s">
        <v>146</v>
      </c>
      <c r="C218" s="40"/>
      <c r="D218" s="40">
        <v>1989</v>
      </c>
      <c r="E218" s="56"/>
      <c r="F218" s="40" t="s">
        <v>450</v>
      </c>
      <c r="G218" s="56"/>
      <c r="H218" s="2">
        <v>10745</v>
      </c>
      <c r="I218" s="2">
        <v>691.36</v>
      </c>
      <c r="J218" s="56"/>
    </row>
    <row r="219" spans="1:10" ht="28.5" customHeight="1">
      <c r="A219" s="59"/>
      <c r="B219" s="15" t="s">
        <v>154</v>
      </c>
      <c r="C219" s="40"/>
      <c r="D219" s="40">
        <v>1973</v>
      </c>
      <c r="E219" s="56"/>
      <c r="F219" s="40" t="s">
        <v>451</v>
      </c>
      <c r="G219" s="56"/>
      <c r="H219" s="2">
        <v>2024</v>
      </c>
      <c r="I219" s="2">
        <v>0</v>
      </c>
      <c r="J219" s="56"/>
    </row>
    <row r="220" spans="1:10" ht="25.5">
      <c r="A220" s="59"/>
      <c r="B220" s="15" t="s">
        <v>146</v>
      </c>
      <c r="C220" s="40"/>
      <c r="D220" s="40">
        <v>1979</v>
      </c>
      <c r="E220" s="56"/>
      <c r="F220" s="40" t="s">
        <v>452</v>
      </c>
      <c r="G220" s="56"/>
      <c r="H220" s="2">
        <v>10697</v>
      </c>
      <c r="I220" s="2">
        <v>0</v>
      </c>
      <c r="J220" s="56"/>
    </row>
    <row r="221" spans="1:10" ht="25.5">
      <c r="A221" s="59"/>
      <c r="B221" s="15" t="s">
        <v>146</v>
      </c>
      <c r="C221" s="40"/>
      <c r="D221" s="40">
        <v>1978</v>
      </c>
      <c r="E221" s="56"/>
      <c r="F221" s="40" t="s">
        <v>453</v>
      </c>
      <c r="G221" s="56"/>
      <c r="H221" s="2">
        <v>8704</v>
      </c>
      <c r="I221" s="2">
        <v>0</v>
      </c>
      <c r="J221" s="56"/>
    </row>
    <row r="222" spans="1:10" ht="25.5">
      <c r="A222" s="59"/>
      <c r="B222" s="15" t="s">
        <v>146</v>
      </c>
      <c r="C222" s="40"/>
      <c r="D222" s="40">
        <v>1979</v>
      </c>
      <c r="E222" s="56"/>
      <c r="F222" s="40" t="s">
        <v>454</v>
      </c>
      <c r="G222" s="56"/>
      <c r="H222" s="2">
        <v>3106</v>
      </c>
      <c r="I222" s="2">
        <v>0</v>
      </c>
      <c r="J222" s="56"/>
    </row>
    <row r="223" spans="1:10" ht="25.5">
      <c r="A223" s="59"/>
      <c r="B223" s="15" t="s">
        <v>146</v>
      </c>
      <c r="C223" s="40"/>
      <c r="D223" s="40">
        <v>1986</v>
      </c>
      <c r="E223" s="56"/>
      <c r="F223" s="40" t="s">
        <v>455</v>
      </c>
      <c r="G223" s="56"/>
      <c r="H223" s="2">
        <v>2840</v>
      </c>
      <c r="I223" s="2">
        <v>0</v>
      </c>
      <c r="J223" s="56"/>
    </row>
    <row r="224" spans="1:10" ht="25.5">
      <c r="A224" s="59"/>
      <c r="B224" s="15" t="s">
        <v>146</v>
      </c>
      <c r="C224" s="40"/>
      <c r="D224" s="40">
        <v>1988</v>
      </c>
      <c r="E224" s="56"/>
      <c r="F224" s="40" t="s">
        <v>456</v>
      </c>
      <c r="G224" s="56"/>
      <c r="H224" s="2">
        <v>4696</v>
      </c>
      <c r="I224" s="2">
        <v>161.69999999999999</v>
      </c>
      <c r="J224" s="56"/>
    </row>
    <row r="225" spans="1:10" ht="25.5">
      <c r="A225" s="59"/>
      <c r="B225" s="15" t="s">
        <v>146</v>
      </c>
      <c r="C225" s="40"/>
      <c r="D225" s="40">
        <v>1988</v>
      </c>
      <c r="E225" s="56"/>
      <c r="F225" s="40" t="s">
        <v>457</v>
      </c>
      <c r="G225" s="56"/>
      <c r="H225" s="2">
        <v>6692</v>
      </c>
      <c r="I225" s="2">
        <v>300.33999999999997</v>
      </c>
      <c r="J225" s="56"/>
    </row>
    <row r="226" spans="1:10" ht="25.5">
      <c r="A226" s="59"/>
      <c r="B226" s="15" t="s">
        <v>146</v>
      </c>
      <c r="C226" s="40"/>
      <c r="D226" s="40">
        <v>1989</v>
      </c>
      <c r="E226" s="56"/>
      <c r="F226" s="40" t="s">
        <v>458</v>
      </c>
      <c r="G226" s="56"/>
      <c r="H226" s="2">
        <v>3958</v>
      </c>
      <c r="I226" s="2">
        <v>261.91000000000003</v>
      </c>
      <c r="J226" s="56"/>
    </row>
    <row r="227" spans="1:10" ht="25.5">
      <c r="A227" s="59"/>
      <c r="B227" s="15" t="s">
        <v>146</v>
      </c>
      <c r="C227" s="40"/>
      <c r="D227" s="40">
        <v>1989</v>
      </c>
      <c r="E227" s="56"/>
      <c r="F227" s="40" t="s">
        <v>459</v>
      </c>
      <c r="G227" s="56"/>
      <c r="H227" s="2">
        <v>4480</v>
      </c>
      <c r="I227" s="2">
        <v>354.83</v>
      </c>
      <c r="J227" s="56"/>
    </row>
    <row r="228" spans="1:10" ht="30" customHeight="1">
      <c r="A228" s="59"/>
      <c r="B228" s="15" t="s">
        <v>191</v>
      </c>
      <c r="C228" s="40"/>
      <c r="D228" s="40">
        <v>1985</v>
      </c>
      <c r="E228" s="56"/>
      <c r="F228" s="40" t="s">
        <v>460</v>
      </c>
      <c r="G228" s="56"/>
      <c r="H228" s="2">
        <v>4881</v>
      </c>
      <c r="I228" s="2">
        <v>0</v>
      </c>
      <c r="J228" s="56"/>
    </row>
    <row r="229" spans="1:10" ht="25.5">
      <c r="A229" s="59"/>
      <c r="B229" s="15" t="s">
        <v>146</v>
      </c>
      <c r="C229" s="40"/>
      <c r="D229" s="40">
        <v>1989</v>
      </c>
      <c r="E229" s="56"/>
      <c r="F229" s="40" t="s">
        <v>461</v>
      </c>
      <c r="G229" s="56"/>
      <c r="H229" s="2">
        <v>2135</v>
      </c>
      <c r="I229" s="2">
        <v>131.91</v>
      </c>
      <c r="J229" s="56"/>
    </row>
    <row r="230" spans="1:10" ht="25.5">
      <c r="A230" s="59"/>
      <c r="B230" s="15" t="s">
        <v>192</v>
      </c>
      <c r="C230" s="40"/>
      <c r="D230" s="40">
        <v>1989</v>
      </c>
      <c r="E230" s="56"/>
      <c r="F230" s="40" t="s">
        <v>462</v>
      </c>
      <c r="G230" s="56"/>
      <c r="H230" s="2">
        <v>9978</v>
      </c>
      <c r="I230" s="2">
        <v>755.13</v>
      </c>
      <c r="J230" s="56"/>
    </row>
    <row r="231" spans="1:10" ht="25.5">
      <c r="A231" s="59"/>
      <c r="B231" s="15" t="s">
        <v>146</v>
      </c>
      <c r="C231" s="40"/>
      <c r="D231" s="40">
        <v>1987</v>
      </c>
      <c r="E231" s="56"/>
      <c r="F231" s="40" t="s">
        <v>463</v>
      </c>
      <c r="G231" s="56"/>
      <c r="H231" s="2">
        <v>18982</v>
      </c>
      <c r="I231" s="2">
        <v>98.95</v>
      </c>
      <c r="J231" s="56"/>
    </row>
    <row r="232" spans="1:10" ht="28.5" customHeight="1">
      <c r="A232" s="59"/>
      <c r="B232" s="15" t="s">
        <v>187</v>
      </c>
      <c r="C232" s="40"/>
      <c r="D232" s="40">
        <v>1969</v>
      </c>
      <c r="E232" s="56"/>
      <c r="F232" s="40" t="s">
        <v>464</v>
      </c>
      <c r="G232" s="56"/>
      <c r="H232" s="2">
        <v>14883</v>
      </c>
      <c r="I232" s="2">
        <v>0</v>
      </c>
      <c r="J232" s="56"/>
    </row>
    <row r="233" spans="1:10" ht="30" customHeight="1">
      <c r="A233" s="59"/>
      <c r="B233" s="15" t="s">
        <v>185</v>
      </c>
      <c r="C233" s="40"/>
      <c r="D233" s="40">
        <v>1993</v>
      </c>
      <c r="E233" s="56"/>
      <c r="F233" s="40" t="s">
        <v>465</v>
      </c>
      <c r="G233" s="56"/>
      <c r="H233" s="2">
        <v>17010</v>
      </c>
      <c r="I233" s="2">
        <v>0</v>
      </c>
      <c r="J233" s="56"/>
    </row>
    <row r="234" spans="1:10" ht="33" customHeight="1">
      <c r="A234" s="59"/>
      <c r="B234" s="15" t="s">
        <v>193</v>
      </c>
      <c r="C234" s="40"/>
      <c r="D234" s="40">
        <v>1993</v>
      </c>
      <c r="E234" s="56"/>
      <c r="F234" s="40" t="s">
        <v>466</v>
      </c>
      <c r="G234" s="56"/>
      <c r="H234" s="2">
        <v>1901</v>
      </c>
      <c r="I234" s="2">
        <v>0</v>
      </c>
      <c r="J234" s="56"/>
    </row>
    <row r="235" spans="1:10" ht="25.5">
      <c r="A235" s="59"/>
      <c r="B235" s="15" t="s">
        <v>146</v>
      </c>
      <c r="C235" s="40"/>
      <c r="D235" s="40">
        <v>1990</v>
      </c>
      <c r="E235" s="56"/>
      <c r="F235" s="40" t="s">
        <v>467</v>
      </c>
      <c r="G235" s="56"/>
      <c r="H235" s="2">
        <v>20843</v>
      </c>
      <c r="I235" s="2">
        <v>2185.1799999999998</v>
      </c>
      <c r="J235" s="56"/>
    </row>
    <row r="236" spans="1:10">
      <c r="A236" s="59"/>
      <c r="B236" s="15" t="s">
        <v>194</v>
      </c>
      <c r="C236" s="40"/>
      <c r="D236" s="40">
        <v>1991</v>
      </c>
      <c r="E236" s="56"/>
      <c r="F236" s="40" t="s">
        <v>468</v>
      </c>
      <c r="G236" s="56"/>
      <c r="H236" s="2">
        <v>1483</v>
      </c>
      <c r="I236" s="2">
        <v>212.51</v>
      </c>
      <c r="J236" s="56"/>
    </row>
    <row r="237" spans="1:10" ht="27" customHeight="1">
      <c r="A237" s="59"/>
      <c r="B237" s="15" t="s">
        <v>195</v>
      </c>
      <c r="C237" s="40"/>
      <c r="D237" s="40">
        <v>1991</v>
      </c>
      <c r="E237" s="56"/>
      <c r="F237" s="40" t="s">
        <v>469</v>
      </c>
      <c r="G237" s="56"/>
      <c r="H237" s="2">
        <v>8176</v>
      </c>
      <c r="I237" s="2">
        <v>1173.78</v>
      </c>
      <c r="J237" s="56"/>
    </row>
    <row r="238" spans="1:10" ht="37.5" customHeight="1">
      <c r="A238" s="59"/>
      <c r="B238" s="15" t="s">
        <v>196</v>
      </c>
      <c r="C238" s="40"/>
      <c r="D238" s="40">
        <v>1994</v>
      </c>
      <c r="E238" s="56"/>
      <c r="F238" s="40" t="s">
        <v>470</v>
      </c>
      <c r="G238" s="56"/>
      <c r="H238" s="2">
        <v>28270</v>
      </c>
      <c r="I238" s="2">
        <v>6802.38</v>
      </c>
      <c r="J238" s="56"/>
    </row>
    <row r="239" spans="1:10" ht="25.5">
      <c r="A239" s="59"/>
      <c r="B239" s="15" t="s">
        <v>197</v>
      </c>
      <c r="C239" s="40"/>
      <c r="D239" s="40">
        <v>1994</v>
      </c>
      <c r="E239" s="56"/>
      <c r="F239" s="40" t="s">
        <v>471</v>
      </c>
      <c r="G239" s="56"/>
      <c r="H239" s="2">
        <v>7618</v>
      </c>
      <c r="I239" s="2">
        <v>1715.49</v>
      </c>
      <c r="J239" s="56"/>
    </row>
    <row r="240" spans="1:10" ht="25.5">
      <c r="A240" s="59"/>
      <c r="B240" s="15" t="s">
        <v>198</v>
      </c>
      <c r="C240" s="40"/>
      <c r="D240" s="40">
        <v>1996</v>
      </c>
      <c r="E240" s="56"/>
      <c r="F240" s="40" t="s">
        <v>472</v>
      </c>
      <c r="G240" s="56"/>
      <c r="H240" s="2">
        <v>38559</v>
      </c>
      <c r="I240" s="2">
        <v>12066.49</v>
      </c>
      <c r="J240" s="56"/>
    </row>
    <row r="241" spans="1:10" ht="25.5">
      <c r="A241" s="59"/>
      <c r="B241" s="15" t="s">
        <v>199</v>
      </c>
      <c r="C241" s="40"/>
      <c r="D241" s="40">
        <v>1997</v>
      </c>
      <c r="E241" s="56"/>
      <c r="F241" s="40" t="s">
        <v>473</v>
      </c>
      <c r="G241" s="56"/>
      <c r="H241" s="2">
        <v>8530</v>
      </c>
      <c r="I241" s="2">
        <v>2798.99</v>
      </c>
      <c r="J241" s="56"/>
    </row>
    <row r="242" spans="1:10" ht="25.5">
      <c r="A242" s="59"/>
      <c r="B242" s="15" t="s">
        <v>200</v>
      </c>
      <c r="C242" s="40"/>
      <c r="D242" s="40">
        <v>1997</v>
      </c>
      <c r="E242" s="56"/>
      <c r="F242" s="40" t="s">
        <v>474</v>
      </c>
      <c r="G242" s="56"/>
      <c r="H242" s="2">
        <v>15651</v>
      </c>
      <c r="I242" s="2">
        <v>4987</v>
      </c>
      <c r="J242" s="56"/>
    </row>
    <row r="243" spans="1:10" ht="30" customHeight="1">
      <c r="A243" s="59"/>
      <c r="B243" s="15" t="s">
        <v>201</v>
      </c>
      <c r="C243" s="40"/>
      <c r="D243" s="40">
        <v>1987</v>
      </c>
      <c r="E243" s="56"/>
      <c r="F243" s="40" t="s">
        <v>475</v>
      </c>
      <c r="G243" s="56"/>
      <c r="H243" s="2">
        <v>1813</v>
      </c>
      <c r="I243" s="2">
        <v>5.14</v>
      </c>
      <c r="J243" s="56"/>
    </row>
    <row r="244" spans="1:10" ht="25.5">
      <c r="A244" s="59"/>
      <c r="B244" s="15" t="s">
        <v>146</v>
      </c>
      <c r="C244" s="40"/>
      <c r="D244" s="40">
        <v>1990</v>
      </c>
      <c r="E244" s="56"/>
      <c r="F244" s="40" t="s">
        <v>476</v>
      </c>
      <c r="G244" s="56"/>
      <c r="H244" s="2">
        <v>1103</v>
      </c>
      <c r="I244" s="2">
        <v>117.79</v>
      </c>
      <c r="J244" s="56"/>
    </row>
    <row r="245" spans="1:10" ht="25.5">
      <c r="A245" s="59"/>
      <c r="B245" s="15" t="s">
        <v>202</v>
      </c>
      <c r="C245" s="40"/>
      <c r="D245" s="40">
        <v>1975</v>
      </c>
      <c r="E245" s="56"/>
      <c r="F245" s="40" t="s">
        <v>477</v>
      </c>
      <c r="G245" s="56"/>
      <c r="H245" s="2">
        <v>1441</v>
      </c>
      <c r="I245" s="2">
        <v>0</v>
      </c>
      <c r="J245" s="56"/>
    </row>
    <row r="246" spans="1:10" ht="25.5">
      <c r="A246" s="59"/>
      <c r="B246" s="15" t="s">
        <v>203</v>
      </c>
      <c r="C246" s="40"/>
      <c r="D246" s="40">
        <v>1991</v>
      </c>
      <c r="E246" s="56"/>
      <c r="F246" s="40" t="s">
        <v>478</v>
      </c>
      <c r="G246" s="56"/>
      <c r="H246" s="2">
        <v>326757</v>
      </c>
      <c r="I246" s="2">
        <v>93990.24</v>
      </c>
      <c r="J246" s="56"/>
    </row>
    <row r="247" spans="1:10" ht="30.75" customHeight="1">
      <c r="A247" s="59"/>
      <c r="B247" s="15" t="s">
        <v>204</v>
      </c>
      <c r="C247" s="40"/>
      <c r="D247" s="40">
        <v>1993</v>
      </c>
      <c r="E247" s="56"/>
      <c r="F247" s="40" t="s">
        <v>479</v>
      </c>
      <c r="G247" s="56"/>
      <c r="H247" s="2">
        <v>18728</v>
      </c>
      <c r="I247" s="2">
        <v>0</v>
      </c>
      <c r="J247" s="56"/>
    </row>
    <row r="248" spans="1:10" ht="24.75" customHeight="1">
      <c r="A248" s="59"/>
      <c r="B248" s="15" t="s">
        <v>205</v>
      </c>
      <c r="C248" s="40"/>
      <c r="D248" s="40">
        <v>1993</v>
      </c>
      <c r="E248" s="56"/>
      <c r="F248" s="40" t="s">
        <v>480</v>
      </c>
      <c r="G248" s="56"/>
      <c r="H248" s="2">
        <v>15644</v>
      </c>
      <c r="I248" s="2">
        <v>0</v>
      </c>
      <c r="J248" s="56"/>
    </row>
    <row r="249" spans="1:10" ht="27.75" customHeight="1">
      <c r="A249" s="59"/>
      <c r="B249" s="15" t="s">
        <v>187</v>
      </c>
      <c r="C249" s="40"/>
      <c r="D249" s="40">
        <v>1993</v>
      </c>
      <c r="E249" s="56"/>
      <c r="F249" s="40" t="s">
        <v>481</v>
      </c>
      <c r="G249" s="56"/>
      <c r="H249" s="2">
        <v>30486</v>
      </c>
      <c r="I249" s="2">
        <v>0</v>
      </c>
      <c r="J249" s="56"/>
    </row>
    <row r="250" spans="1:10" ht="27" customHeight="1">
      <c r="A250" s="59"/>
      <c r="B250" s="15" t="s">
        <v>187</v>
      </c>
      <c r="C250" s="40"/>
      <c r="D250" s="40">
        <v>1993</v>
      </c>
      <c r="E250" s="56"/>
      <c r="F250" s="40" t="s">
        <v>482</v>
      </c>
      <c r="G250" s="56"/>
      <c r="H250" s="2">
        <v>9797</v>
      </c>
      <c r="I250" s="2">
        <v>0</v>
      </c>
      <c r="J250" s="56"/>
    </row>
    <row r="251" spans="1:10" ht="30.75" customHeight="1">
      <c r="A251" s="59"/>
      <c r="B251" s="15" t="s">
        <v>187</v>
      </c>
      <c r="C251" s="40"/>
      <c r="D251" s="40">
        <v>1993</v>
      </c>
      <c r="E251" s="56"/>
      <c r="F251" s="40" t="s">
        <v>483</v>
      </c>
      <c r="G251" s="56"/>
      <c r="H251" s="2">
        <v>29286</v>
      </c>
      <c r="I251" s="2">
        <v>0</v>
      </c>
      <c r="J251" s="56"/>
    </row>
    <row r="252" spans="1:10">
      <c r="A252" s="59"/>
      <c r="B252" s="15" t="s">
        <v>206</v>
      </c>
      <c r="C252" s="40"/>
      <c r="D252" s="40">
        <v>1982</v>
      </c>
      <c r="E252" s="56"/>
      <c r="F252" s="40" t="s">
        <v>484</v>
      </c>
      <c r="G252" s="56"/>
      <c r="H252" s="2">
        <v>56542</v>
      </c>
      <c r="I252" s="2">
        <v>0</v>
      </c>
      <c r="J252" s="56"/>
    </row>
    <row r="253" spans="1:10" ht="25.5">
      <c r="A253" s="59"/>
      <c r="B253" s="15" t="s">
        <v>146</v>
      </c>
      <c r="C253" s="40"/>
      <c r="D253" s="40">
        <v>1983</v>
      </c>
      <c r="E253" s="56"/>
      <c r="F253" s="40" t="s">
        <v>485</v>
      </c>
      <c r="G253" s="56"/>
      <c r="H253" s="2">
        <v>15022</v>
      </c>
      <c r="I253" s="2">
        <v>0</v>
      </c>
      <c r="J253" s="56"/>
    </row>
    <row r="254" spans="1:10" ht="27.75" customHeight="1">
      <c r="A254" s="59"/>
      <c r="B254" s="15" t="s">
        <v>207</v>
      </c>
      <c r="C254" s="40"/>
      <c r="D254" s="40">
        <v>1980</v>
      </c>
      <c r="E254" s="56"/>
      <c r="F254" s="40" t="s">
        <v>486</v>
      </c>
      <c r="G254" s="56"/>
      <c r="H254" s="2">
        <v>47306</v>
      </c>
      <c r="I254" s="2">
        <v>0</v>
      </c>
      <c r="J254" s="56"/>
    </row>
    <row r="255" spans="1:10" ht="25.5">
      <c r="A255" s="59"/>
      <c r="B255" s="15" t="s">
        <v>146</v>
      </c>
      <c r="C255" s="40"/>
      <c r="D255" s="40">
        <v>1978</v>
      </c>
      <c r="E255" s="56"/>
      <c r="F255" s="40" t="s">
        <v>487</v>
      </c>
      <c r="G255" s="56"/>
      <c r="H255" s="2">
        <v>3926</v>
      </c>
      <c r="I255" s="2">
        <v>0</v>
      </c>
      <c r="J255" s="56"/>
    </row>
    <row r="256" spans="1:10" ht="25.5">
      <c r="A256" s="59"/>
      <c r="B256" s="15" t="s">
        <v>208</v>
      </c>
      <c r="C256" s="40"/>
      <c r="D256" s="40">
        <v>1983</v>
      </c>
      <c r="E256" s="56"/>
      <c r="F256" s="40" t="s">
        <v>488</v>
      </c>
      <c r="G256" s="56"/>
      <c r="H256" s="2">
        <v>2187</v>
      </c>
      <c r="I256" s="2">
        <v>0</v>
      </c>
      <c r="J256" s="56"/>
    </row>
    <row r="257" spans="1:10" ht="25.5">
      <c r="A257" s="59"/>
      <c r="B257" s="15" t="s">
        <v>146</v>
      </c>
      <c r="C257" s="40"/>
      <c r="D257" s="40">
        <v>1982</v>
      </c>
      <c r="E257" s="56"/>
      <c r="F257" s="40" t="s">
        <v>489</v>
      </c>
      <c r="G257" s="56"/>
      <c r="H257" s="2">
        <v>3876</v>
      </c>
      <c r="I257" s="2">
        <v>0</v>
      </c>
      <c r="J257" s="56"/>
    </row>
    <row r="258" spans="1:10" ht="25.5">
      <c r="A258" s="59"/>
      <c r="B258" s="15" t="s">
        <v>146</v>
      </c>
      <c r="C258" s="40"/>
      <c r="D258" s="40">
        <v>1982</v>
      </c>
      <c r="E258" s="56"/>
      <c r="F258" s="40" t="s">
        <v>490</v>
      </c>
      <c r="G258" s="56"/>
      <c r="H258" s="2">
        <v>1847</v>
      </c>
      <c r="I258" s="2">
        <v>0</v>
      </c>
      <c r="J258" s="56"/>
    </row>
    <row r="259" spans="1:10">
      <c r="A259" s="59"/>
      <c r="B259" s="15" t="s">
        <v>194</v>
      </c>
      <c r="C259" s="40"/>
      <c r="D259" s="40">
        <v>1990</v>
      </c>
      <c r="E259" s="56"/>
      <c r="F259" s="40" t="s">
        <v>491</v>
      </c>
      <c r="G259" s="56"/>
      <c r="H259" s="2">
        <v>2854</v>
      </c>
      <c r="I259" s="2">
        <v>274.12</v>
      </c>
      <c r="J259" s="56"/>
    </row>
    <row r="260" spans="1:10" ht="30" customHeight="1">
      <c r="A260" s="59"/>
      <c r="B260" s="15" t="s">
        <v>209</v>
      </c>
      <c r="C260" s="40"/>
      <c r="D260" s="40">
        <v>1970</v>
      </c>
      <c r="E260" s="56"/>
      <c r="F260" s="40" t="s">
        <v>492</v>
      </c>
      <c r="G260" s="56"/>
      <c r="H260" s="2">
        <v>12121</v>
      </c>
      <c r="I260" s="2">
        <v>0</v>
      </c>
      <c r="J260" s="56"/>
    </row>
    <row r="261" spans="1:10" ht="25.5">
      <c r="A261" s="59"/>
      <c r="B261" s="15" t="s">
        <v>146</v>
      </c>
      <c r="C261" s="40"/>
      <c r="D261" s="40">
        <v>1988</v>
      </c>
      <c r="E261" s="56"/>
      <c r="F261" s="40" t="s">
        <v>493</v>
      </c>
      <c r="G261" s="56"/>
      <c r="H261" s="2">
        <v>25638</v>
      </c>
      <c r="I261" s="2">
        <v>879.99</v>
      </c>
      <c r="J261" s="56"/>
    </row>
    <row r="262" spans="1:10" ht="33" customHeight="1">
      <c r="A262" s="59"/>
      <c r="B262" s="15" t="s">
        <v>210</v>
      </c>
      <c r="C262" s="40"/>
      <c r="D262" s="40">
        <v>1968</v>
      </c>
      <c r="E262" s="56"/>
      <c r="F262" s="40" t="s">
        <v>494</v>
      </c>
      <c r="G262" s="56"/>
      <c r="H262" s="2">
        <v>79254</v>
      </c>
      <c r="I262" s="2">
        <v>0</v>
      </c>
      <c r="J262" s="56"/>
    </row>
    <row r="263" spans="1:10" ht="57.6" customHeight="1">
      <c r="A263" s="40">
        <v>4</v>
      </c>
      <c r="B263" s="40" t="s">
        <v>212</v>
      </c>
      <c r="C263" s="40">
        <v>1270</v>
      </c>
      <c r="D263" s="40">
        <v>1962</v>
      </c>
      <c r="E263" s="40" t="s">
        <v>523</v>
      </c>
      <c r="F263" s="40" t="s">
        <v>236</v>
      </c>
      <c r="G263" s="40" t="s">
        <v>211</v>
      </c>
      <c r="H263" s="13">
        <v>58584</v>
      </c>
      <c r="I263" s="2">
        <v>0</v>
      </c>
      <c r="J263" s="40" t="s">
        <v>512</v>
      </c>
    </row>
    <row r="264" spans="1:10" ht="58.15" customHeight="1">
      <c r="A264" s="18">
        <v>5</v>
      </c>
      <c r="B264" s="40" t="s">
        <v>213</v>
      </c>
      <c r="C264" s="40">
        <v>264</v>
      </c>
      <c r="D264" s="40">
        <v>1998</v>
      </c>
      <c r="E264" s="40" t="s">
        <v>524</v>
      </c>
      <c r="F264" s="40" t="s">
        <v>237</v>
      </c>
      <c r="G264" s="40" t="s">
        <v>215</v>
      </c>
      <c r="H264" s="13">
        <v>38420</v>
      </c>
      <c r="I264" s="2">
        <v>14406.15</v>
      </c>
      <c r="J264" s="40" t="s">
        <v>512</v>
      </c>
    </row>
    <row r="265" spans="1:10" ht="57" customHeight="1">
      <c r="A265" s="40">
        <v>6</v>
      </c>
      <c r="B265" s="40" t="s">
        <v>214</v>
      </c>
      <c r="C265" s="40">
        <v>10</v>
      </c>
      <c r="D265" s="40">
        <v>1998</v>
      </c>
      <c r="E265" s="40" t="s">
        <v>525</v>
      </c>
      <c r="F265" s="40" t="s">
        <v>238</v>
      </c>
      <c r="G265" s="40" t="s">
        <v>216</v>
      </c>
      <c r="H265" s="13">
        <v>6729</v>
      </c>
      <c r="I265" s="2">
        <v>2470.5700000000002</v>
      </c>
      <c r="J265" s="40" t="s">
        <v>512</v>
      </c>
    </row>
    <row r="266" spans="1:10" ht="58.15" customHeight="1">
      <c r="A266" s="40">
        <v>7</v>
      </c>
      <c r="B266" s="40" t="s">
        <v>217</v>
      </c>
      <c r="C266" s="40">
        <v>110</v>
      </c>
      <c r="D266" s="40">
        <v>1998</v>
      </c>
      <c r="E266" s="40" t="s">
        <v>526</v>
      </c>
      <c r="F266" s="40" t="s">
        <v>239</v>
      </c>
      <c r="G266" s="40" t="s">
        <v>218</v>
      </c>
      <c r="H266" s="13">
        <v>250406</v>
      </c>
      <c r="I266" s="2">
        <v>117614.49</v>
      </c>
      <c r="J266" s="40" t="s">
        <v>512</v>
      </c>
    </row>
    <row r="267" spans="1:10" ht="57" customHeight="1">
      <c r="A267" s="40">
        <v>8</v>
      </c>
      <c r="B267" s="40" t="s">
        <v>219</v>
      </c>
      <c r="C267" s="40">
        <v>114</v>
      </c>
      <c r="D267" s="40">
        <v>1999</v>
      </c>
      <c r="E267" s="40" t="s">
        <v>527</v>
      </c>
      <c r="F267" s="40" t="s">
        <v>240</v>
      </c>
      <c r="G267" s="40" t="s">
        <v>220</v>
      </c>
      <c r="H267" s="13">
        <v>10246</v>
      </c>
      <c r="I267" s="2">
        <v>4237.95</v>
      </c>
      <c r="J267" s="40" t="s">
        <v>512</v>
      </c>
    </row>
    <row r="268" spans="1:10" ht="58.9" customHeight="1">
      <c r="A268" s="40">
        <v>9</v>
      </c>
      <c r="B268" s="40" t="s">
        <v>223</v>
      </c>
      <c r="C268" s="40">
        <v>148</v>
      </c>
      <c r="D268" s="40">
        <v>1973</v>
      </c>
      <c r="E268" s="40" t="s">
        <v>528</v>
      </c>
      <c r="F268" s="40" t="s">
        <v>241</v>
      </c>
      <c r="G268" s="40" t="s">
        <v>224</v>
      </c>
      <c r="H268" s="13">
        <v>21888</v>
      </c>
      <c r="I268" s="2">
        <v>0</v>
      </c>
      <c r="J268" s="40" t="s">
        <v>512</v>
      </c>
    </row>
    <row r="269" spans="1:10" ht="58.15" customHeight="1">
      <c r="A269" s="18">
        <v>10</v>
      </c>
      <c r="B269" s="40" t="s">
        <v>9</v>
      </c>
      <c r="C269" s="18">
        <v>473</v>
      </c>
      <c r="D269" s="18">
        <v>1973</v>
      </c>
      <c r="E269" s="40" t="s">
        <v>529</v>
      </c>
      <c r="F269" s="40" t="s">
        <v>242</v>
      </c>
      <c r="G269" s="40" t="s">
        <v>225</v>
      </c>
      <c r="H269" s="13">
        <v>60338</v>
      </c>
      <c r="I269" s="2">
        <v>7703.08</v>
      </c>
      <c r="J269" s="40" t="s">
        <v>512</v>
      </c>
    </row>
    <row r="270" spans="1:10" ht="56.45" customHeight="1">
      <c r="A270" s="40">
        <v>11</v>
      </c>
      <c r="B270" s="40" t="s">
        <v>10</v>
      </c>
      <c r="C270" s="40">
        <v>104</v>
      </c>
      <c r="D270" s="40">
        <v>1979</v>
      </c>
      <c r="E270" s="40" t="s">
        <v>530</v>
      </c>
      <c r="F270" s="40" t="s">
        <v>243</v>
      </c>
      <c r="G270" s="40" t="s">
        <v>226</v>
      </c>
      <c r="H270" s="13">
        <v>9722</v>
      </c>
      <c r="I270" s="2">
        <v>0</v>
      </c>
      <c r="J270" s="40" t="s">
        <v>512</v>
      </c>
    </row>
    <row r="271" spans="1:10" ht="57" customHeight="1">
      <c r="A271" s="40">
        <v>12</v>
      </c>
      <c r="B271" s="40" t="s">
        <v>11</v>
      </c>
      <c r="C271" s="40">
        <v>358</v>
      </c>
      <c r="D271" s="40">
        <v>1979</v>
      </c>
      <c r="E271" s="40" t="s">
        <v>531</v>
      </c>
      <c r="F271" s="40" t="s">
        <v>244</v>
      </c>
      <c r="G271" s="40" t="s">
        <v>227</v>
      </c>
      <c r="H271" s="13">
        <v>53368</v>
      </c>
      <c r="I271" s="2">
        <v>3253.74</v>
      </c>
      <c r="J271" s="40" t="s">
        <v>512</v>
      </c>
    </row>
    <row r="272" spans="1:10" s="25" customFormat="1" ht="15.75">
      <c r="A272" s="54" t="s">
        <v>514</v>
      </c>
      <c r="B272" s="55"/>
      <c r="C272" s="55"/>
      <c r="D272" s="55"/>
      <c r="E272" s="55"/>
      <c r="F272" s="55"/>
      <c r="G272" s="55"/>
      <c r="H272" s="26">
        <f>SUM(H136:H163,H165:H271)</f>
        <v>12328791</v>
      </c>
      <c r="I272" s="26">
        <f>SUM(I136:I163,I165:I271)</f>
        <v>457543.99000000005</v>
      </c>
    </row>
    <row r="273" spans="1:9">
      <c r="A273" s="53"/>
      <c r="B273" s="53"/>
      <c r="C273" s="41"/>
      <c r="D273" s="41"/>
      <c r="E273" s="53"/>
      <c r="F273" s="53"/>
      <c r="G273" s="53"/>
      <c r="H273" s="53"/>
      <c r="I273" s="41"/>
    </row>
  </sheetData>
  <mergeCells count="24">
    <mergeCell ref="I1:J1"/>
    <mergeCell ref="E135:E162"/>
    <mergeCell ref="G135:G162"/>
    <mergeCell ref="E164:E262"/>
    <mergeCell ref="G164:G262"/>
    <mergeCell ref="A2:J2"/>
    <mergeCell ref="A4:J4"/>
    <mergeCell ref="A6:J6"/>
    <mergeCell ref="J164:J262"/>
    <mergeCell ref="J135:J162"/>
    <mergeCell ref="J14:J125"/>
    <mergeCell ref="A9:B9"/>
    <mergeCell ref="A14:A125"/>
    <mergeCell ref="A132:G132"/>
    <mergeCell ref="A133:G133"/>
    <mergeCell ref="H132:H133"/>
    <mergeCell ref="E14:E125"/>
    <mergeCell ref="A273:B273"/>
    <mergeCell ref="E273:H273"/>
    <mergeCell ref="A272:G272"/>
    <mergeCell ref="G14:G125"/>
    <mergeCell ref="A129:G129"/>
    <mergeCell ref="A164:A262"/>
    <mergeCell ref="A135:A162"/>
  </mergeCells>
  <pageMargins left="0.19685039370078741" right="0.19685039370078741" top="1.1811023622047245" bottom="0.19685039370078741" header="0.31496062992125984" footer="0.31496062992125984"/>
  <pageSetup paperSize="9" scale="75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4"/>
  <sheetViews>
    <sheetView workbookViewId="0">
      <selection sqref="A1:IV65536"/>
    </sheetView>
  </sheetViews>
  <sheetFormatPr defaultRowHeight="12.75"/>
  <cols>
    <col min="1" max="1" width="5" style="231" customWidth="1"/>
    <col min="2" max="2" width="28.7109375" style="231" customWidth="1"/>
    <col min="3" max="3" width="48.7109375" style="231" customWidth="1"/>
    <col min="4" max="4" width="13.7109375" style="231" customWidth="1"/>
    <col min="5" max="5" width="12.5703125" style="231" customWidth="1"/>
    <col min="6" max="6" width="18.140625" style="231" customWidth="1"/>
    <col min="7" max="7" width="15.140625" style="231" customWidth="1"/>
    <col min="8" max="9" width="15.85546875" style="231" customWidth="1"/>
    <col min="10" max="10" width="29.7109375" style="231" customWidth="1"/>
    <col min="11" max="11" width="16.140625" style="230" customWidth="1"/>
    <col min="12" max="12" width="15.140625" style="230" customWidth="1"/>
    <col min="13" max="16384" width="9.140625" style="231"/>
  </cols>
  <sheetData>
    <row r="1" spans="1:12" s="223" customFormat="1" ht="18.75">
      <c r="J1" s="224"/>
      <c r="K1" s="224"/>
      <c r="L1" s="224"/>
    </row>
    <row r="2" spans="1:12" s="223" customFormat="1" ht="18.75">
      <c r="B2" s="225" t="s">
        <v>535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spans="1:12" s="223" customFormat="1" ht="18.75">
      <c r="B3" s="226"/>
      <c r="C3" s="226"/>
      <c r="D3" s="226"/>
      <c r="E3" s="226"/>
      <c r="F3" s="226"/>
      <c r="G3" s="226"/>
      <c r="H3" s="226"/>
      <c r="I3" s="226"/>
      <c r="J3" s="227"/>
      <c r="K3" s="228"/>
      <c r="L3" s="228"/>
    </row>
    <row r="4" spans="1:12" s="223" customFormat="1" ht="18.75">
      <c r="A4" s="229"/>
      <c r="B4" s="225" t="s">
        <v>536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</row>
    <row r="5" spans="1:12" s="223" customFormat="1" ht="18.75">
      <c r="A5" s="229"/>
      <c r="B5" s="226"/>
      <c r="C5" s="226"/>
      <c r="D5" s="226"/>
      <c r="E5" s="226"/>
      <c r="F5" s="226"/>
      <c r="G5" s="226"/>
      <c r="H5" s="226"/>
      <c r="I5" s="226"/>
      <c r="J5" s="226"/>
      <c r="K5" s="228"/>
      <c r="L5" s="228"/>
    </row>
    <row r="6" spans="1:12" s="223" customFormat="1" ht="18.75">
      <c r="B6" s="225" t="s">
        <v>1203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</row>
    <row r="7" spans="1:12">
      <c r="A7" s="230"/>
    </row>
    <row r="8" spans="1:12" s="230" customFormat="1" ht="58.15" customHeight="1">
      <c r="A8" s="23" t="s">
        <v>0</v>
      </c>
      <c r="B8" s="23" t="s">
        <v>924</v>
      </c>
      <c r="C8" s="23" t="s">
        <v>1204</v>
      </c>
      <c r="D8" s="23" t="s">
        <v>1205</v>
      </c>
      <c r="E8" s="23" t="s">
        <v>230</v>
      </c>
      <c r="F8" s="23" t="s">
        <v>1206</v>
      </c>
      <c r="G8" s="23" t="s">
        <v>1207</v>
      </c>
      <c r="H8" s="23" t="s">
        <v>1208</v>
      </c>
      <c r="I8" s="23" t="s">
        <v>534</v>
      </c>
      <c r="J8" s="23" t="s">
        <v>534</v>
      </c>
      <c r="K8" s="23" t="s">
        <v>532</v>
      </c>
      <c r="L8" s="23" t="s">
        <v>533</v>
      </c>
    </row>
    <row r="9" spans="1:12" s="234" customFormat="1" ht="135.6" customHeight="1">
      <c r="A9" s="52">
        <v>1</v>
      </c>
      <c r="B9" s="52" t="s">
        <v>1209</v>
      </c>
      <c r="C9" s="52" t="s">
        <v>1210</v>
      </c>
      <c r="D9" s="5">
        <v>452.61</v>
      </c>
      <c r="E9" s="232">
        <v>732301214997</v>
      </c>
      <c r="F9" s="233" t="s">
        <v>1211</v>
      </c>
      <c r="G9" s="187">
        <v>40351</v>
      </c>
      <c r="H9" s="5" t="s">
        <v>575</v>
      </c>
      <c r="I9" s="5" t="s">
        <v>1212</v>
      </c>
      <c r="J9" s="5" t="s">
        <v>1213</v>
      </c>
      <c r="K9" s="111">
        <v>110890</v>
      </c>
      <c r="L9" s="111">
        <v>51202.69</v>
      </c>
    </row>
    <row r="10" spans="1:12" s="234" customFormat="1" ht="71.45" customHeight="1">
      <c r="A10" s="5">
        <v>2</v>
      </c>
      <c r="B10" s="5" t="s">
        <v>1214</v>
      </c>
      <c r="C10" s="5" t="s">
        <v>1215</v>
      </c>
      <c r="D10" s="5">
        <v>220.8</v>
      </c>
      <c r="E10" s="232">
        <v>732301214998</v>
      </c>
      <c r="F10" s="233" t="s">
        <v>1216</v>
      </c>
      <c r="G10" s="187">
        <v>40120</v>
      </c>
      <c r="H10" s="5" t="s">
        <v>575</v>
      </c>
      <c r="I10" s="5" t="s">
        <v>1212</v>
      </c>
      <c r="J10" s="5" t="s">
        <v>1217</v>
      </c>
      <c r="K10" s="111">
        <v>23600</v>
      </c>
      <c r="L10" s="111">
        <v>20689.21</v>
      </c>
    </row>
    <row r="11" spans="1:12" s="234" customFormat="1" ht="124.9" customHeight="1">
      <c r="A11" s="5">
        <v>3</v>
      </c>
      <c r="B11" s="5" t="s">
        <v>1218</v>
      </c>
      <c r="C11" s="5" t="s">
        <v>1219</v>
      </c>
      <c r="D11" s="5">
        <v>1502</v>
      </c>
      <c r="E11" s="232">
        <v>732301214999</v>
      </c>
      <c r="F11" s="233" t="s">
        <v>1220</v>
      </c>
      <c r="G11" s="187">
        <v>40351</v>
      </c>
      <c r="H11" s="5" t="s">
        <v>575</v>
      </c>
      <c r="I11" s="5" t="s">
        <v>1212</v>
      </c>
      <c r="J11" s="5" t="s">
        <v>1221</v>
      </c>
      <c r="K11" s="111">
        <v>98700</v>
      </c>
      <c r="L11" s="111">
        <v>86527</v>
      </c>
    </row>
    <row r="12" spans="1:12" s="234" customFormat="1" ht="84.75" customHeight="1">
      <c r="A12" s="52">
        <v>4</v>
      </c>
      <c r="B12" s="5" t="s">
        <v>1222</v>
      </c>
      <c r="C12" s="5" t="s">
        <v>1223</v>
      </c>
      <c r="D12" s="5">
        <v>560.5</v>
      </c>
      <c r="E12" s="232">
        <v>732301215000</v>
      </c>
      <c r="F12" s="233" t="s">
        <v>1224</v>
      </c>
      <c r="G12" s="187">
        <v>40351</v>
      </c>
      <c r="H12" s="5" t="s">
        <v>575</v>
      </c>
      <c r="I12" s="5" t="s">
        <v>1212</v>
      </c>
      <c r="J12" s="5" t="s">
        <v>1225</v>
      </c>
      <c r="K12" s="111">
        <v>47700</v>
      </c>
      <c r="L12" s="111">
        <v>0</v>
      </c>
    </row>
    <row r="13" spans="1:12" s="234" customFormat="1" ht="51">
      <c r="A13" s="5">
        <v>5</v>
      </c>
      <c r="B13" s="5" t="s">
        <v>1226</v>
      </c>
      <c r="C13" s="5" t="s">
        <v>1227</v>
      </c>
      <c r="D13" s="5">
        <v>29.1</v>
      </c>
      <c r="E13" s="232">
        <v>732301215001</v>
      </c>
      <c r="F13" s="233" t="s">
        <v>1228</v>
      </c>
      <c r="G13" s="187">
        <v>40120</v>
      </c>
      <c r="H13" s="5" t="s">
        <v>575</v>
      </c>
      <c r="I13" s="5" t="s">
        <v>1212</v>
      </c>
      <c r="J13" s="5" t="s">
        <v>1229</v>
      </c>
      <c r="K13" s="111">
        <v>11600</v>
      </c>
      <c r="L13" s="111">
        <v>10169.209999999999</v>
      </c>
    </row>
    <row r="14" spans="1:12" s="234" customFormat="1" ht="98.45" customHeight="1">
      <c r="A14" s="5">
        <v>6</v>
      </c>
      <c r="B14" s="5" t="s">
        <v>1230</v>
      </c>
      <c r="C14" s="5" t="s">
        <v>1231</v>
      </c>
      <c r="D14" s="5">
        <v>201.9</v>
      </c>
      <c r="E14" s="232">
        <v>732301215003</v>
      </c>
      <c r="F14" s="233" t="s">
        <v>1232</v>
      </c>
      <c r="G14" s="187">
        <v>40351</v>
      </c>
      <c r="H14" s="5" t="s">
        <v>575</v>
      </c>
      <c r="I14" s="5" t="s">
        <v>1212</v>
      </c>
      <c r="J14" s="5" t="s">
        <v>1233</v>
      </c>
      <c r="K14" s="111">
        <v>14500</v>
      </c>
      <c r="L14" s="111">
        <v>12711.79</v>
      </c>
    </row>
    <row r="15" spans="1:12" s="234" customFormat="1" ht="51">
      <c r="A15" s="52">
        <v>7</v>
      </c>
      <c r="B15" s="5" t="s">
        <v>1234</v>
      </c>
      <c r="C15" s="5" t="s">
        <v>1235</v>
      </c>
      <c r="D15" s="5">
        <v>1312.23</v>
      </c>
      <c r="E15" s="232">
        <v>732301215004</v>
      </c>
      <c r="F15" s="233" t="s">
        <v>1236</v>
      </c>
      <c r="G15" s="187">
        <v>40708</v>
      </c>
      <c r="H15" s="5" t="s">
        <v>575</v>
      </c>
      <c r="I15" s="5" t="s">
        <v>1212</v>
      </c>
      <c r="J15" s="5" t="s">
        <v>1237</v>
      </c>
      <c r="K15" s="111">
        <v>101200</v>
      </c>
      <c r="L15" s="111">
        <v>62318.79</v>
      </c>
    </row>
    <row r="16" spans="1:12" s="234" customFormat="1" ht="51">
      <c r="A16" s="5">
        <v>8</v>
      </c>
      <c r="B16" s="5" t="s">
        <v>1238</v>
      </c>
      <c r="C16" s="5" t="s">
        <v>1239</v>
      </c>
      <c r="D16" s="5">
        <v>5867.85</v>
      </c>
      <c r="E16" s="232">
        <v>732301215008</v>
      </c>
      <c r="F16" s="233" t="s">
        <v>1240</v>
      </c>
      <c r="G16" s="187">
        <v>40708</v>
      </c>
      <c r="H16" s="5" t="s">
        <v>575</v>
      </c>
      <c r="I16" s="5" t="s">
        <v>1212</v>
      </c>
      <c r="J16" s="5" t="s">
        <v>1241</v>
      </c>
      <c r="K16" s="111">
        <v>92600</v>
      </c>
      <c r="L16" s="111">
        <v>27119.21</v>
      </c>
    </row>
    <row r="17" spans="1:12" s="234" customFormat="1" ht="51">
      <c r="A17" s="5">
        <v>9</v>
      </c>
      <c r="B17" s="5" t="s">
        <v>1242</v>
      </c>
      <c r="C17" s="5" t="s">
        <v>1243</v>
      </c>
      <c r="D17" s="5">
        <v>86.8</v>
      </c>
      <c r="E17" s="232">
        <v>732301215009</v>
      </c>
      <c r="F17" s="233" t="s">
        <v>1244</v>
      </c>
      <c r="G17" s="187">
        <v>40105</v>
      </c>
      <c r="H17" s="5" t="s">
        <v>575</v>
      </c>
      <c r="I17" s="5" t="s">
        <v>1212</v>
      </c>
      <c r="J17" s="5" t="s">
        <v>1245</v>
      </c>
      <c r="K17" s="111">
        <v>11900</v>
      </c>
      <c r="L17" s="111">
        <v>10432.209999999999</v>
      </c>
    </row>
    <row r="18" spans="1:12" s="234" customFormat="1" ht="51">
      <c r="A18" s="52">
        <v>10</v>
      </c>
      <c r="B18" s="5" t="s">
        <v>1246</v>
      </c>
      <c r="C18" s="5" t="s">
        <v>1247</v>
      </c>
      <c r="D18" s="5">
        <v>84.01</v>
      </c>
      <c r="E18" s="232">
        <v>732301215010</v>
      </c>
      <c r="F18" s="233" t="s">
        <v>1248</v>
      </c>
      <c r="G18" s="187">
        <v>40135</v>
      </c>
      <c r="H18" s="5" t="s">
        <v>575</v>
      </c>
      <c r="I18" s="5" t="s">
        <v>1212</v>
      </c>
      <c r="J18" s="5" t="s">
        <v>1249</v>
      </c>
      <c r="K18" s="111">
        <v>10600</v>
      </c>
      <c r="L18" s="111">
        <v>9292.7900000000009</v>
      </c>
    </row>
    <row r="19" spans="1:12" s="234" customFormat="1" ht="51">
      <c r="A19" s="5">
        <v>11</v>
      </c>
      <c r="B19" s="5" t="s">
        <v>1250</v>
      </c>
      <c r="C19" s="5" t="s">
        <v>1251</v>
      </c>
      <c r="D19" s="5">
        <v>104.66</v>
      </c>
      <c r="E19" s="232">
        <v>732301215011</v>
      </c>
      <c r="F19" s="233" t="s">
        <v>1252</v>
      </c>
      <c r="G19" s="187">
        <v>40135</v>
      </c>
      <c r="H19" s="5" t="s">
        <v>575</v>
      </c>
      <c r="I19" s="5" t="s">
        <v>1212</v>
      </c>
      <c r="J19" s="5" t="s">
        <v>1253</v>
      </c>
      <c r="K19" s="111">
        <v>21300</v>
      </c>
      <c r="L19" s="111">
        <v>18673</v>
      </c>
    </row>
    <row r="20" spans="1:12" s="234" customFormat="1" ht="51">
      <c r="A20" s="5">
        <v>12</v>
      </c>
      <c r="B20" s="5" t="s">
        <v>1254</v>
      </c>
      <c r="C20" s="5" t="s">
        <v>1255</v>
      </c>
      <c r="D20" s="5">
        <v>90</v>
      </c>
      <c r="E20" s="232">
        <v>732301215012</v>
      </c>
      <c r="F20" s="233" t="s">
        <v>1256</v>
      </c>
      <c r="G20" s="187">
        <v>40135</v>
      </c>
      <c r="H20" s="5" t="s">
        <v>575</v>
      </c>
      <c r="I20" s="5" t="s">
        <v>1212</v>
      </c>
      <c r="J20" s="5" t="s">
        <v>1257</v>
      </c>
      <c r="K20" s="111">
        <v>9800</v>
      </c>
      <c r="L20" s="111">
        <v>8591.2099999999991</v>
      </c>
    </row>
    <row r="21" spans="1:12" s="234" customFormat="1" ht="51">
      <c r="A21" s="52">
        <v>13</v>
      </c>
      <c r="B21" s="5" t="s">
        <v>1258</v>
      </c>
      <c r="C21" s="5" t="s">
        <v>1259</v>
      </c>
      <c r="D21" s="5">
        <v>31.04</v>
      </c>
      <c r="E21" s="232">
        <v>732301215013</v>
      </c>
      <c r="F21" s="233" t="s">
        <v>1260</v>
      </c>
      <c r="G21" s="187">
        <v>40105</v>
      </c>
      <c r="H21" s="5" t="s">
        <v>575</v>
      </c>
      <c r="I21" s="5" t="s">
        <v>1212</v>
      </c>
      <c r="J21" s="5" t="s">
        <v>1261</v>
      </c>
      <c r="K21" s="111">
        <v>7600</v>
      </c>
      <c r="L21" s="111">
        <v>6662.79</v>
      </c>
    </row>
    <row r="22" spans="1:12" s="234" customFormat="1" ht="51">
      <c r="A22" s="5">
        <v>14</v>
      </c>
      <c r="B22" s="5" t="s">
        <v>1262</v>
      </c>
      <c r="C22" s="5" t="s">
        <v>1263</v>
      </c>
      <c r="D22" s="5">
        <v>82</v>
      </c>
      <c r="E22" s="232">
        <v>732301215014</v>
      </c>
      <c r="F22" s="233" t="s">
        <v>1264</v>
      </c>
      <c r="G22" s="187">
        <v>40105</v>
      </c>
      <c r="H22" s="5" t="s">
        <v>575</v>
      </c>
      <c r="I22" s="5" t="s">
        <v>1212</v>
      </c>
      <c r="J22" s="5" t="s">
        <v>1265</v>
      </c>
      <c r="K22" s="111">
        <v>1200</v>
      </c>
      <c r="L22" s="111">
        <v>1052</v>
      </c>
    </row>
    <row r="23" spans="1:12" s="234" customFormat="1" ht="84" customHeight="1">
      <c r="A23" s="5">
        <v>15</v>
      </c>
      <c r="B23" s="5" t="s">
        <v>1266</v>
      </c>
      <c r="C23" s="5" t="s">
        <v>1267</v>
      </c>
      <c r="D23" s="5">
        <v>223.4</v>
      </c>
      <c r="E23" s="232">
        <v>732301215015</v>
      </c>
      <c r="F23" s="233" t="s">
        <v>1268</v>
      </c>
      <c r="G23" s="187">
        <v>40135</v>
      </c>
      <c r="H23" s="5" t="s">
        <v>575</v>
      </c>
      <c r="I23" s="5" t="s">
        <v>1212</v>
      </c>
      <c r="J23" s="5" t="s">
        <v>1269</v>
      </c>
      <c r="K23" s="111">
        <v>17800</v>
      </c>
      <c r="L23" s="111">
        <v>15604.79</v>
      </c>
    </row>
    <row r="24" spans="1:12" s="234" customFormat="1" ht="51">
      <c r="A24" s="52">
        <v>16</v>
      </c>
      <c r="B24" s="5" t="s">
        <v>1270</v>
      </c>
      <c r="C24" s="5" t="s">
        <v>1271</v>
      </c>
      <c r="D24" s="5"/>
      <c r="E24" s="232">
        <v>732301215016</v>
      </c>
      <c r="F24" s="233" t="s">
        <v>1272</v>
      </c>
      <c r="G24" s="187">
        <v>40135</v>
      </c>
      <c r="H24" s="5" t="s">
        <v>575</v>
      </c>
      <c r="I24" s="5" t="s">
        <v>1212</v>
      </c>
      <c r="J24" s="5" t="s">
        <v>1273</v>
      </c>
      <c r="K24" s="111">
        <v>25680</v>
      </c>
      <c r="L24" s="111">
        <v>22512.799999999999</v>
      </c>
    </row>
    <row r="25" spans="1:12" s="234" customFormat="1" ht="51">
      <c r="A25" s="5">
        <v>17</v>
      </c>
      <c r="B25" s="5" t="s">
        <v>1274</v>
      </c>
      <c r="C25" s="5" t="s">
        <v>1275</v>
      </c>
      <c r="D25" s="5"/>
      <c r="E25" s="232">
        <v>732301215017</v>
      </c>
      <c r="F25" s="233" t="s">
        <v>1276</v>
      </c>
      <c r="G25" s="187">
        <v>40140</v>
      </c>
      <c r="H25" s="5" t="s">
        <v>575</v>
      </c>
      <c r="I25" s="5" t="s">
        <v>1212</v>
      </c>
      <c r="J25" s="5" t="s">
        <v>1277</v>
      </c>
      <c r="K25" s="111">
        <v>13600</v>
      </c>
      <c r="L25" s="111">
        <v>11922.79</v>
      </c>
    </row>
    <row r="26" spans="1:12" s="234" customFormat="1" ht="51">
      <c r="A26" s="5">
        <v>18</v>
      </c>
      <c r="B26" s="5" t="s">
        <v>1278</v>
      </c>
      <c r="C26" s="5" t="s">
        <v>1279</v>
      </c>
      <c r="D26" s="5"/>
      <c r="E26" s="232">
        <v>732301215018</v>
      </c>
      <c r="F26" s="233" t="s">
        <v>1280</v>
      </c>
      <c r="G26" s="187">
        <v>40147</v>
      </c>
      <c r="H26" s="5" t="s">
        <v>575</v>
      </c>
      <c r="I26" s="5" t="s">
        <v>1212</v>
      </c>
      <c r="J26" s="5" t="s">
        <v>1281</v>
      </c>
      <c r="K26" s="111">
        <v>1800</v>
      </c>
      <c r="L26" s="111">
        <v>1578</v>
      </c>
    </row>
    <row r="27" spans="1:12" s="234" customFormat="1" ht="51">
      <c r="A27" s="52">
        <v>19</v>
      </c>
      <c r="B27" s="5" t="s">
        <v>1282</v>
      </c>
      <c r="C27" s="5" t="s">
        <v>1283</v>
      </c>
      <c r="D27" s="5">
        <v>41.89</v>
      </c>
      <c r="E27" s="232">
        <v>732301215019</v>
      </c>
      <c r="F27" s="233" t="s">
        <v>1284</v>
      </c>
      <c r="G27" s="187">
        <v>40141</v>
      </c>
      <c r="H27" s="5" t="s">
        <v>575</v>
      </c>
      <c r="I27" s="5" t="s">
        <v>1212</v>
      </c>
      <c r="J27" s="5" t="s">
        <v>1285</v>
      </c>
      <c r="K27" s="111">
        <v>12470</v>
      </c>
      <c r="L27" s="111">
        <v>5361.91</v>
      </c>
    </row>
    <row r="28" spans="1:12" s="234" customFormat="1" ht="51">
      <c r="A28" s="5">
        <v>20</v>
      </c>
      <c r="B28" s="5" t="s">
        <v>1286</v>
      </c>
      <c r="C28" s="5" t="s">
        <v>1287</v>
      </c>
      <c r="D28" s="5">
        <v>34.21</v>
      </c>
      <c r="E28" s="232">
        <v>732301215020</v>
      </c>
      <c r="F28" s="233" t="s">
        <v>1288</v>
      </c>
      <c r="G28" s="187">
        <v>40135</v>
      </c>
      <c r="H28" s="5" t="s">
        <v>575</v>
      </c>
      <c r="I28" s="5" t="s">
        <v>1212</v>
      </c>
      <c r="J28" s="5" t="s">
        <v>1289</v>
      </c>
      <c r="K28" s="111">
        <v>11800</v>
      </c>
      <c r="L28" s="111">
        <v>10344.790000000001</v>
      </c>
    </row>
    <row r="29" spans="1:12" s="234" customFormat="1" ht="82.9" customHeight="1">
      <c r="A29" s="5">
        <v>21</v>
      </c>
      <c r="B29" s="5" t="s">
        <v>1290</v>
      </c>
      <c r="C29" s="5" t="s">
        <v>1291</v>
      </c>
      <c r="D29" s="5">
        <v>211.66</v>
      </c>
      <c r="E29" s="232">
        <v>732301215021</v>
      </c>
      <c r="F29" s="233" t="s">
        <v>1292</v>
      </c>
      <c r="G29" s="187">
        <v>40224</v>
      </c>
      <c r="H29" s="5" t="s">
        <v>575</v>
      </c>
      <c r="I29" s="5" t="s">
        <v>1212</v>
      </c>
      <c r="J29" s="5" t="s">
        <v>1293</v>
      </c>
      <c r="K29" s="111">
        <v>21400</v>
      </c>
      <c r="L29" s="111">
        <v>18760.79</v>
      </c>
    </row>
    <row r="30" spans="1:12" s="234" customFormat="1" ht="51">
      <c r="A30" s="52">
        <v>22</v>
      </c>
      <c r="B30" s="5" t="s">
        <v>1294</v>
      </c>
      <c r="C30" s="5" t="s">
        <v>1295</v>
      </c>
      <c r="D30" s="5">
        <v>470.64</v>
      </c>
      <c r="E30" s="232">
        <v>732301215022</v>
      </c>
      <c r="F30" s="233" t="s">
        <v>1296</v>
      </c>
      <c r="G30" s="187">
        <v>40236</v>
      </c>
      <c r="H30" s="5" t="s">
        <v>575</v>
      </c>
      <c r="I30" s="5" t="s">
        <v>1212</v>
      </c>
      <c r="J30" s="5" t="s">
        <v>1297</v>
      </c>
      <c r="K30" s="111">
        <v>64500</v>
      </c>
      <c r="L30" s="111">
        <v>30745</v>
      </c>
    </row>
    <row r="31" spans="1:12" s="234" customFormat="1" ht="51">
      <c r="A31" s="5">
        <v>23</v>
      </c>
      <c r="B31" s="5" t="s">
        <v>1298</v>
      </c>
      <c r="C31" s="5" t="s">
        <v>1299</v>
      </c>
      <c r="D31" s="5">
        <v>646.5</v>
      </c>
      <c r="E31" s="232">
        <v>732301215023</v>
      </c>
      <c r="F31" s="233" t="s">
        <v>1300</v>
      </c>
      <c r="G31" s="187">
        <v>40273</v>
      </c>
      <c r="H31" s="5" t="s">
        <v>575</v>
      </c>
      <c r="I31" s="5" t="s">
        <v>1212</v>
      </c>
      <c r="J31" s="5" t="s">
        <v>1301</v>
      </c>
      <c r="K31" s="111">
        <v>38400</v>
      </c>
      <c r="L31" s="111">
        <v>17864</v>
      </c>
    </row>
    <row r="32" spans="1:12" s="234" customFormat="1" ht="51">
      <c r="A32" s="5">
        <v>24</v>
      </c>
      <c r="B32" s="5" t="s">
        <v>1302</v>
      </c>
      <c r="C32" s="5" t="s">
        <v>1303</v>
      </c>
      <c r="D32" s="5">
        <v>511.31</v>
      </c>
      <c r="E32" s="232">
        <v>732301215024</v>
      </c>
      <c r="F32" s="233" t="s">
        <v>1304</v>
      </c>
      <c r="G32" s="187">
        <v>40273</v>
      </c>
      <c r="H32" s="5" t="s">
        <v>575</v>
      </c>
      <c r="I32" s="5" t="s">
        <v>1212</v>
      </c>
      <c r="J32" s="5" t="s">
        <v>1305</v>
      </c>
      <c r="K32" s="111">
        <v>14600</v>
      </c>
      <c r="L32" s="111">
        <v>12799.21</v>
      </c>
    </row>
    <row r="33" spans="1:12" s="234" customFormat="1" ht="51">
      <c r="A33" s="52">
        <v>25</v>
      </c>
      <c r="B33" s="5" t="s">
        <v>1306</v>
      </c>
      <c r="C33" s="5" t="s">
        <v>1307</v>
      </c>
      <c r="D33" s="5">
        <v>688.06</v>
      </c>
      <c r="E33" s="232">
        <v>732301215025</v>
      </c>
      <c r="F33" s="233" t="s">
        <v>1308</v>
      </c>
      <c r="G33" s="187">
        <v>40274</v>
      </c>
      <c r="H33" s="5" t="s">
        <v>575</v>
      </c>
      <c r="I33" s="5" t="s">
        <v>1212</v>
      </c>
      <c r="J33" s="5" t="s">
        <v>1309</v>
      </c>
      <c r="K33" s="111">
        <v>98700</v>
      </c>
      <c r="L33" s="111">
        <v>86527</v>
      </c>
    </row>
    <row r="34" spans="1:12" s="234" customFormat="1" ht="69.599999999999994" customHeight="1">
      <c r="A34" s="5">
        <v>26</v>
      </c>
      <c r="B34" s="5" t="s">
        <v>1310</v>
      </c>
      <c r="C34" s="5" t="s">
        <v>1311</v>
      </c>
      <c r="D34" s="5">
        <v>896</v>
      </c>
      <c r="E34" s="232">
        <v>732301215026</v>
      </c>
      <c r="F34" s="233" t="s">
        <v>1312</v>
      </c>
      <c r="G34" s="187">
        <v>42059</v>
      </c>
      <c r="H34" s="5" t="s">
        <v>575</v>
      </c>
      <c r="I34" s="5" t="s">
        <v>1212</v>
      </c>
      <c r="J34" s="5" t="s">
        <v>1313</v>
      </c>
      <c r="K34" s="111">
        <v>17869</v>
      </c>
      <c r="L34" s="111">
        <v>9028.02</v>
      </c>
    </row>
    <row r="35" spans="1:12" s="234" customFormat="1" ht="66.599999999999994" customHeight="1">
      <c r="A35" s="5">
        <v>27</v>
      </c>
      <c r="B35" s="5" t="s">
        <v>1314</v>
      </c>
      <c r="C35" s="5" t="s">
        <v>1315</v>
      </c>
      <c r="D35" s="5">
        <v>401</v>
      </c>
      <c r="E35" s="232">
        <v>732301215027</v>
      </c>
      <c r="F35" s="233" t="s">
        <v>1316</v>
      </c>
      <c r="G35" s="187">
        <v>42059</v>
      </c>
      <c r="H35" s="5" t="s">
        <v>575</v>
      </c>
      <c r="I35" s="5" t="s">
        <v>1212</v>
      </c>
      <c r="J35" s="5" t="s">
        <v>1317</v>
      </c>
      <c r="K35" s="111">
        <v>127013</v>
      </c>
      <c r="L35" s="111">
        <v>119551.28</v>
      </c>
    </row>
    <row r="36" spans="1:12" s="234" customFormat="1" ht="61.15" customHeight="1">
      <c r="A36" s="52">
        <v>28</v>
      </c>
      <c r="B36" s="5" t="s">
        <v>1318</v>
      </c>
      <c r="C36" s="5" t="s">
        <v>1319</v>
      </c>
      <c r="D36" s="5">
        <v>1537</v>
      </c>
      <c r="E36" s="232">
        <v>732301215028</v>
      </c>
      <c r="F36" s="233" t="s">
        <v>1320</v>
      </c>
      <c r="G36" s="187">
        <v>42059</v>
      </c>
      <c r="H36" s="5" t="s">
        <v>575</v>
      </c>
      <c r="I36" s="5" t="s">
        <v>1212</v>
      </c>
      <c r="J36" s="5" t="s">
        <v>1321</v>
      </c>
      <c r="K36" s="111">
        <v>6591</v>
      </c>
      <c r="L36" s="111">
        <v>4447.91</v>
      </c>
    </row>
    <row r="37" spans="1:12" s="234" customFormat="1" ht="67.150000000000006" customHeight="1">
      <c r="A37" s="5">
        <v>29</v>
      </c>
      <c r="B37" s="5" t="s">
        <v>1322</v>
      </c>
      <c r="C37" s="5" t="s">
        <v>1323</v>
      </c>
      <c r="D37" s="5">
        <v>784</v>
      </c>
      <c r="E37" s="232">
        <v>732301215029</v>
      </c>
      <c r="F37" s="233" t="s">
        <v>1324</v>
      </c>
      <c r="G37" s="187">
        <v>42059</v>
      </c>
      <c r="H37" s="5" t="s">
        <v>575</v>
      </c>
      <c r="I37" s="5" t="s">
        <v>1212</v>
      </c>
      <c r="J37" s="5" t="s">
        <v>1325</v>
      </c>
      <c r="K37" s="111">
        <v>3079</v>
      </c>
      <c r="L37" s="111">
        <v>2071.04</v>
      </c>
    </row>
    <row r="38" spans="1:12" s="227" customFormat="1" ht="18.75">
      <c r="A38" s="235" t="s">
        <v>514</v>
      </c>
      <c r="B38" s="235"/>
      <c r="C38" s="235"/>
      <c r="D38" s="235"/>
      <c r="E38" s="235"/>
      <c r="F38" s="235"/>
      <c r="G38" s="235"/>
      <c r="H38" s="235"/>
      <c r="I38" s="235"/>
      <c r="J38" s="235"/>
      <c r="K38" s="236">
        <f>SUM(K9:K37)</f>
        <v>1038492</v>
      </c>
      <c r="L38" s="236">
        <f>SUM(L9:L37)</f>
        <v>694561.2300000001</v>
      </c>
    </row>
    <row r="39" spans="1:12" s="227" customFormat="1" ht="18.75">
      <c r="K39" s="237"/>
      <c r="L39" s="237"/>
    </row>
    <row r="40" spans="1:12" s="227" customFormat="1" ht="18.75">
      <c r="K40" s="237"/>
      <c r="L40" s="237"/>
    </row>
    <row r="41" spans="1:12" s="238" customFormat="1" ht="15.75">
      <c r="K41" s="239"/>
      <c r="L41" s="239"/>
    </row>
    <row r="42" spans="1:12" s="223" customFormat="1" ht="18.75">
      <c r="D42" s="245"/>
      <c r="K42" s="229"/>
      <c r="L42" s="229"/>
    </row>
    <row r="43" spans="1:12" s="223" customFormat="1" ht="18.75">
      <c r="J43" s="224"/>
      <c r="K43" s="224"/>
      <c r="L43" s="224"/>
    </row>
    <row r="44" spans="1:12" ht="20.25">
      <c r="D44" s="246"/>
    </row>
  </sheetData>
  <mergeCells count="6">
    <mergeCell ref="J1:L1"/>
    <mergeCell ref="B2:L2"/>
    <mergeCell ref="B4:L4"/>
    <mergeCell ref="B6:L6"/>
    <mergeCell ref="A38:J38"/>
    <mergeCell ref="J43:L4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6"/>
  <sheetViews>
    <sheetView workbookViewId="0">
      <selection sqref="A1:IV65536"/>
    </sheetView>
  </sheetViews>
  <sheetFormatPr defaultRowHeight="12.75"/>
  <cols>
    <col min="1" max="1" width="4.85546875" style="143" customWidth="1"/>
    <col min="2" max="2" width="19.42578125" style="143" customWidth="1"/>
    <col min="3" max="3" width="25.7109375" style="143" customWidth="1"/>
    <col min="4" max="4" width="12.140625" style="143" customWidth="1"/>
    <col min="5" max="5" width="14.42578125" style="143" customWidth="1"/>
    <col min="6" max="6" width="13.85546875" style="143" customWidth="1"/>
    <col min="7" max="7" width="19.42578125" style="143" customWidth="1"/>
    <col min="8" max="8" width="18.5703125" style="143" customWidth="1"/>
    <col min="9" max="9" width="10.42578125" style="143" customWidth="1"/>
    <col min="10" max="10" width="56.140625" style="143" customWidth="1"/>
    <col min="11" max="11" width="15.42578125" style="143" customWidth="1"/>
    <col min="12" max="12" width="15.140625" style="143" customWidth="1"/>
    <col min="13" max="16384" width="9.140625" style="143"/>
  </cols>
  <sheetData>
    <row r="1" spans="1:12" s="130" customFormat="1" ht="15.75">
      <c r="K1" s="284"/>
      <c r="L1" s="284"/>
    </row>
    <row r="2" spans="1:12" s="130" customFormat="1" ht="15.75"/>
    <row r="3" spans="1:12" s="130" customFormat="1" ht="15.75">
      <c r="B3" s="179" t="s">
        <v>535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12" s="130" customFormat="1" ht="15.75" customHeight="1"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</row>
    <row r="5" spans="1:12" s="130" customFormat="1" ht="15.75">
      <c r="B5" s="179" t="s">
        <v>880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</row>
    <row r="6" spans="1:12" s="130" customFormat="1" ht="15.75"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</row>
    <row r="7" spans="1:12" s="130" customFormat="1" ht="21.75" customHeight="1">
      <c r="B7" s="179" t="s">
        <v>1360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</row>
    <row r="9" spans="1:12" s="155" customFormat="1" ht="36" customHeight="1">
      <c r="A9" s="150" t="s">
        <v>0</v>
      </c>
      <c r="B9" s="151" t="s">
        <v>559</v>
      </c>
      <c r="C9" s="151" t="s">
        <v>882</v>
      </c>
      <c r="D9" s="151" t="s">
        <v>1361</v>
      </c>
      <c r="E9" s="151" t="s">
        <v>981</v>
      </c>
      <c r="F9" s="151" t="s">
        <v>883</v>
      </c>
      <c r="G9" s="151" t="s">
        <v>884</v>
      </c>
      <c r="H9" s="150" t="s">
        <v>885</v>
      </c>
      <c r="I9" s="150" t="s">
        <v>230</v>
      </c>
      <c r="J9" s="285" t="s">
        <v>1326</v>
      </c>
      <c r="K9" s="286" t="s">
        <v>532</v>
      </c>
      <c r="L9" s="286" t="s">
        <v>1327</v>
      </c>
    </row>
    <row r="10" spans="1:12" s="155" customFormat="1" ht="49.9" customHeight="1">
      <c r="A10" s="150"/>
      <c r="B10" s="151"/>
      <c r="C10" s="151"/>
      <c r="D10" s="151"/>
      <c r="E10" s="151"/>
      <c r="F10" s="151"/>
      <c r="G10" s="151"/>
      <c r="H10" s="150"/>
      <c r="I10" s="150"/>
      <c r="J10" s="285"/>
      <c r="K10" s="286"/>
      <c r="L10" s="286"/>
    </row>
    <row r="11" spans="1:12" s="186" customFormat="1" ht="113.45" customHeight="1">
      <c r="A11" s="5">
        <v>1</v>
      </c>
      <c r="B11" s="5" t="s">
        <v>1362</v>
      </c>
      <c r="C11" s="5" t="s">
        <v>1363</v>
      </c>
      <c r="D11" s="5" t="s">
        <v>1364</v>
      </c>
      <c r="E11" s="38">
        <v>40728</v>
      </c>
      <c r="F11" s="5" t="s">
        <v>889</v>
      </c>
      <c r="G11" s="5" t="s">
        <v>1365</v>
      </c>
      <c r="H11" s="5" t="s">
        <v>1366</v>
      </c>
      <c r="I11" s="5" t="s">
        <v>1367</v>
      </c>
      <c r="J11" s="5" t="s">
        <v>1368</v>
      </c>
      <c r="K11" s="111">
        <v>316557</v>
      </c>
      <c r="L11" s="111">
        <v>100067.49</v>
      </c>
    </row>
    <row r="12" spans="1:12" s="186" customFormat="1" ht="109.15" customHeight="1">
      <c r="A12" s="5">
        <v>2</v>
      </c>
      <c r="B12" s="5" t="s">
        <v>1369</v>
      </c>
      <c r="C12" s="5" t="s">
        <v>1370</v>
      </c>
      <c r="D12" s="5" t="s">
        <v>1371</v>
      </c>
      <c r="E12" s="38">
        <v>40989</v>
      </c>
      <c r="F12" s="5" t="s">
        <v>889</v>
      </c>
      <c r="G12" s="5" t="s">
        <v>1365</v>
      </c>
      <c r="H12" s="5" t="s">
        <v>1372</v>
      </c>
      <c r="I12" s="5" t="s">
        <v>1373</v>
      </c>
      <c r="J12" s="5" t="s">
        <v>1374</v>
      </c>
      <c r="K12" s="111">
        <v>571256</v>
      </c>
      <c r="L12" s="111">
        <v>387638.2</v>
      </c>
    </row>
    <row r="13" spans="1:12" s="186" customFormat="1" ht="130.15" customHeight="1">
      <c r="A13" s="5">
        <v>3</v>
      </c>
      <c r="B13" s="5" t="s">
        <v>1369</v>
      </c>
      <c r="C13" s="5" t="s">
        <v>1375</v>
      </c>
      <c r="D13" s="5" t="s">
        <v>1376</v>
      </c>
      <c r="E13" s="38">
        <v>41617</v>
      </c>
      <c r="F13" s="5" t="s">
        <v>889</v>
      </c>
      <c r="G13" s="5" t="s">
        <v>1365</v>
      </c>
      <c r="H13" s="5" t="s">
        <v>1377</v>
      </c>
      <c r="I13" s="5" t="s">
        <v>1378</v>
      </c>
      <c r="J13" s="5" t="s">
        <v>1379</v>
      </c>
      <c r="K13" s="111">
        <v>4413307</v>
      </c>
      <c r="L13" s="111">
        <v>2635725.4900000002</v>
      </c>
    </row>
    <row r="14" spans="1:12" s="186" customFormat="1" ht="121.15" customHeight="1">
      <c r="A14" s="51">
        <v>4</v>
      </c>
      <c r="B14" s="51" t="s">
        <v>1380</v>
      </c>
      <c r="C14" s="51" t="s">
        <v>1381</v>
      </c>
      <c r="D14" s="51" t="s">
        <v>1382</v>
      </c>
      <c r="E14" s="287">
        <v>41617</v>
      </c>
      <c r="F14" s="51" t="s">
        <v>889</v>
      </c>
      <c r="G14" s="51" t="s">
        <v>1365</v>
      </c>
      <c r="H14" s="51" t="s">
        <v>1383</v>
      </c>
      <c r="I14" s="51" t="s">
        <v>1384</v>
      </c>
      <c r="J14" s="51" t="s">
        <v>1385</v>
      </c>
      <c r="K14" s="288">
        <v>2284313</v>
      </c>
      <c r="L14" s="288">
        <v>1364242.01</v>
      </c>
    </row>
    <row r="15" spans="1:12" s="186" customFormat="1" ht="84" customHeight="1">
      <c r="A15" s="51">
        <v>5</v>
      </c>
      <c r="B15" s="51" t="s">
        <v>1386</v>
      </c>
      <c r="C15" s="51" t="s">
        <v>1387</v>
      </c>
      <c r="D15" s="51" t="s">
        <v>1388</v>
      </c>
      <c r="E15" s="287">
        <v>43557</v>
      </c>
      <c r="F15" s="51" t="s">
        <v>889</v>
      </c>
      <c r="G15" s="51" t="s">
        <v>1365</v>
      </c>
      <c r="H15" s="51" t="s">
        <v>1389</v>
      </c>
      <c r="I15" s="51" t="s">
        <v>1390</v>
      </c>
      <c r="J15" s="51" t="s">
        <v>1391</v>
      </c>
      <c r="K15" s="288">
        <v>2917828</v>
      </c>
      <c r="L15" s="288">
        <v>2857037.67</v>
      </c>
    </row>
    <row r="16" spans="1:12" s="290" customFormat="1" ht="18.75">
      <c r="A16" s="173" t="s">
        <v>514</v>
      </c>
      <c r="B16" s="173"/>
      <c r="C16" s="173"/>
      <c r="D16" s="173"/>
      <c r="E16" s="173"/>
      <c r="F16" s="173"/>
      <c r="G16" s="173"/>
      <c r="H16" s="173"/>
      <c r="I16" s="173"/>
      <c r="J16" s="173"/>
      <c r="K16" s="289">
        <f>SUM(K11:K15)</f>
        <v>10503261</v>
      </c>
      <c r="L16" s="289">
        <f>SUM(L11:L15)</f>
        <v>7344710.8600000003</v>
      </c>
    </row>
    <row r="26" spans="4:4">
      <c r="D26" s="143">
        <v>2</v>
      </c>
    </row>
  </sheetData>
  <mergeCells count="17">
    <mergeCell ref="A16:J16"/>
    <mergeCell ref="G9:G10"/>
    <mergeCell ref="H9:H10"/>
    <mergeCell ref="I9:I10"/>
    <mergeCell ref="J9:J10"/>
    <mergeCell ref="K9:K10"/>
    <mergeCell ref="L9:L10"/>
    <mergeCell ref="K1:L1"/>
    <mergeCell ref="B3:L3"/>
    <mergeCell ref="B5:L5"/>
    <mergeCell ref="B7:L7"/>
    <mergeCell ref="A9:A10"/>
    <mergeCell ref="B9:B10"/>
    <mergeCell ref="C9:C10"/>
    <mergeCell ref="D9:D10"/>
    <mergeCell ref="E9:E10"/>
    <mergeCell ref="F9:F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sqref="A1:IV65536"/>
    </sheetView>
  </sheetViews>
  <sheetFormatPr defaultRowHeight="12.75"/>
  <cols>
    <col min="1" max="1" width="5.42578125" style="257" customWidth="1"/>
    <col min="2" max="2" width="24.7109375" style="257" customWidth="1"/>
    <col min="3" max="3" width="32" style="257" customWidth="1"/>
    <col min="4" max="4" width="18.85546875" style="257" customWidth="1"/>
    <col min="5" max="5" width="12.5703125" style="280" customWidth="1"/>
    <col min="6" max="6" width="16.85546875" style="280" customWidth="1"/>
    <col min="7" max="7" width="23.85546875" style="280" customWidth="1"/>
    <col min="8" max="8" width="26.85546875" style="280" customWidth="1"/>
    <col min="9" max="9" width="16.42578125" style="257" customWidth="1"/>
    <col min="10" max="10" width="15" style="155" customWidth="1"/>
    <col min="11" max="11" width="12.42578125" style="257" customWidth="1"/>
    <col min="12" max="16384" width="9.140625" style="257"/>
  </cols>
  <sheetData>
    <row r="1" spans="1:11" s="278" customFormat="1" ht="16.5" customHeight="1">
      <c r="E1" s="291"/>
      <c r="F1" s="291"/>
      <c r="G1" s="291"/>
      <c r="H1" s="291"/>
      <c r="I1" s="292"/>
      <c r="J1" s="292"/>
      <c r="K1" s="292"/>
    </row>
    <row r="2" spans="1:11" s="278" customFormat="1" ht="12.75" customHeight="1">
      <c r="E2" s="291"/>
      <c r="F2" s="291"/>
      <c r="G2" s="291"/>
      <c r="H2" s="291"/>
      <c r="J2" s="293"/>
    </row>
    <row r="3" spans="1:11" s="278" customFormat="1" ht="18.75">
      <c r="B3" s="294" t="s">
        <v>1392</v>
      </c>
      <c r="C3" s="294"/>
      <c r="D3" s="294"/>
      <c r="E3" s="294"/>
      <c r="F3" s="294"/>
      <c r="G3" s="294"/>
      <c r="H3" s="294"/>
      <c r="I3" s="294"/>
      <c r="J3" s="294"/>
      <c r="K3" s="294"/>
    </row>
    <row r="4" spans="1:11" s="278" customFormat="1" ht="12" customHeight="1">
      <c r="B4" s="295"/>
      <c r="C4" s="295"/>
      <c r="D4" s="295"/>
      <c r="E4" s="296"/>
      <c r="F4" s="296"/>
      <c r="G4" s="296"/>
      <c r="H4" s="296"/>
      <c r="I4" s="295"/>
      <c r="J4" s="297"/>
      <c r="K4" s="295"/>
    </row>
    <row r="5" spans="1:11" s="278" customFormat="1" ht="18.75">
      <c r="B5" s="294" t="s">
        <v>880</v>
      </c>
      <c r="C5" s="294"/>
      <c r="D5" s="294"/>
      <c r="E5" s="294"/>
      <c r="F5" s="294"/>
      <c r="G5" s="294"/>
      <c r="H5" s="294"/>
      <c r="I5" s="294"/>
      <c r="J5" s="294"/>
      <c r="K5" s="294"/>
    </row>
    <row r="6" spans="1:11" s="278" customFormat="1" ht="12.75" customHeight="1">
      <c r="B6" s="295"/>
      <c r="C6" s="295"/>
      <c r="D6" s="295"/>
      <c r="E6" s="296"/>
      <c r="F6" s="296"/>
      <c r="G6" s="296"/>
      <c r="H6" s="296"/>
      <c r="I6" s="295"/>
      <c r="J6" s="297"/>
      <c r="K6" s="295"/>
    </row>
    <row r="7" spans="1:11" s="278" customFormat="1" ht="18.75">
      <c r="B7" s="294" t="s">
        <v>1393</v>
      </c>
      <c r="C7" s="294"/>
      <c r="D7" s="294"/>
      <c r="E7" s="294"/>
      <c r="F7" s="294"/>
      <c r="G7" s="294"/>
      <c r="H7" s="294"/>
      <c r="I7" s="294"/>
      <c r="J7" s="294"/>
      <c r="K7" s="294"/>
    </row>
    <row r="8" spans="1:11" s="278" customFormat="1" ht="12.75" customHeight="1">
      <c r="E8" s="291"/>
      <c r="F8" s="291"/>
      <c r="G8" s="291"/>
      <c r="H8" s="291"/>
      <c r="J8" s="293"/>
    </row>
    <row r="9" spans="1:11" s="298" customFormat="1" ht="38.25" customHeight="1">
      <c r="A9" s="102" t="s">
        <v>1394</v>
      </c>
      <c r="B9" s="102" t="s">
        <v>1395</v>
      </c>
      <c r="C9" s="102" t="s">
        <v>1396</v>
      </c>
      <c r="D9" s="102" t="s">
        <v>563</v>
      </c>
      <c r="E9" s="102" t="s">
        <v>230</v>
      </c>
      <c r="F9" s="102" t="s">
        <v>883</v>
      </c>
      <c r="G9" s="102" t="s">
        <v>1397</v>
      </c>
      <c r="H9" s="102" t="s">
        <v>534</v>
      </c>
      <c r="I9" s="102" t="s">
        <v>1398</v>
      </c>
      <c r="J9" s="102" t="s">
        <v>532</v>
      </c>
      <c r="K9" s="102" t="s">
        <v>886</v>
      </c>
    </row>
    <row r="10" spans="1:11" s="300" customFormat="1" ht="30.75" customHeight="1">
      <c r="A10" s="102"/>
      <c r="B10" s="102"/>
      <c r="C10" s="102"/>
      <c r="D10" s="102"/>
      <c r="E10" s="102"/>
      <c r="F10" s="102"/>
      <c r="G10" s="102"/>
      <c r="H10" s="102"/>
      <c r="I10" s="102"/>
      <c r="J10" s="299"/>
      <c r="K10" s="299"/>
    </row>
    <row r="11" spans="1:11" s="9" customFormat="1" ht="57" customHeight="1">
      <c r="A11" s="43">
        <v>1</v>
      </c>
      <c r="B11" s="43" t="s">
        <v>1399</v>
      </c>
      <c r="C11" s="43" t="s">
        <v>1400</v>
      </c>
      <c r="D11" s="120">
        <v>40361</v>
      </c>
      <c r="E11" s="43" t="s">
        <v>1401</v>
      </c>
      <c r="F11" s="43" t="s">
        <v>889</v>
      </c>
      <c r="G11" s="43" t="s">
        <v>890</v>
      </c>
      <c r="H11" s="43" t="s">
        <v>1402</v>
      </c>
      <c r="I11" s="301" t="s">
        <v>1345</v>
      </c>
      <c r="J11" s="301">
        <v>303127.34000000003</v>
      </c>
      <c r="K11" s="301">
        <v>303127.34000000003</v>
      </c>
    </row>
    <row r="12" spans="1:11" s="9" customFormat="1" ht="62.25" customHeight="1">
      <c r="A12" s="43">
        <v>2</v>
      </c>
      <c r="B12" s="43" t="s">
        <v>1403</v>
      </c>
      <c r="C12" s="43" t="s">
        <v>1400</v>
      </c>
      <c r="D12" s="120">
        <v>40361</v>
      </c>
      <c r="E12" s="43" t="s">
        <v>1404</v>
      </c>
      <c r="F12" s="43" t="s">
        <v>889</v>
      </c>
      <c r="G12" s="43" t="s">
        <v>890</v>
      </c>
      <c r="H12" s="43" t="s">
        <v>1402</v>
      </c>
      <c r="I12" s="301" t="s">
        <v>1405</v>
      </c>
      <c r="J12" s="301">
        <v>285923</v>
      </c>
      <c r="K12" s="301">
        <v>285923</v>
      </c>
    </row>
    <row r="13" spans="1:11" s="9" customFormat="1" ht="62.25" customHeight="1">
      <c r="A13" s="43">
        <v>3</v>
      </c>
      <c r="B13" s="43" t="s">
        <v>1406</v>
      </c>
      <c r="C13" s="43" t="s">
        <v>1400</v>
      </c>
      <c r="D13" s="120">
        <v>40361</v>
      </c>
      <c r="E13" s="43" t="s">
        <v>1407</v>
      </c>
      <c r="F13" s="43" t="s">
        <v>889</v>
      </c>
      <c r="G13" s="43" t="s">
        <v>890</v>
      </c>
      <c r="H13" s="43" t="s">
        <v>1408</v>
      </c>
      <c r="I13" s="301" t="s">
        <v>1409</v>
      </c>
      <c r="J13" s="301">
        <v>114726</v>
      </c>
      <c r="K13" s="301">
        <v>114726</v>
      </c>
    </row>
    <row r="14" spans="1:11" s="305" customFormat="1" ht="15.75">
      <c r="A14" s="302"/>
      <c r="B14" s="302"/>
      <c r="C14" s="302"/>
      <c r="D14" s="302"/>
      <c r="E14" s="303"/>
      <c r="F14" s="303"/>
      <c r="G14" s="303"/>
      <c r="H14" s="303"/>
      <c r="I14" s="304" t="s">
        <v>514</v>
      </c>
      <c r="J14" s="262">
        <v>703776.34</v>
      </c>
      <c r="K14" s="262">
        <v>703776.34</v>
      </c>
    </row>
  </sheetData>
  <mergeCells count="15">
    <mergeCell ref="G9:G10"/>
    <mergeCell ref="H9:H10"/>
    <mergeCell ref="I9:I10"/>
    <mergeCell ref="J9:J10"/>
    <mergeCell ref="K9:K10"/>
    <mergeCell ref="I1:K1"/>
    <mergeCell ref="B3:K3"/>
    <mergeCell ref="B5:K5"/>
    <mergeCell ref="B7:K7"/>
    <mergeCell ref="A9:A10"/>
    <mergeCell ref="B9:B10"/>
    <mergeCell ref="C9:C10"/>
    <mergeCell ref="D9:D10"/>
    <mergeCell ref="E9:E10"/>
    <mergeCell ref="F9:F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5"/>
  <sheetViews>
    <sheetView workbookViewId="0">
      <selection sqref="A1:IV65536"/>
    </sheetView>
  </sheetViews>
  <sheetFormatPr defaultRowHeight="12.75"/>
  <cols>
    <col min="1" max="1" width="3.28515625" style="184" customWidth="1"/>
    <col min="2" max="2" width="7.42578125" style="312" customWidth="1"/>
    <col min="3" max="3" width="9" style="312" customWidth="1"/>
    <col min="4" max="4" width="15.28515625" style="312" customWidth="1"/>
    <col min="5" max="5" width="4.7109375" style="312" customWidth="1"/>
    <col min="6" max="6" width="3.85546875" style="312" customWidth="1"/>
    <col min="7" max="7" width="6.85546875" style="312" customWidth="1"/>
    <col min="8" max="8" width="8.42578125" style="312" customWidth="1"/>
    <col min="9" max="9" width="11.28515625" style="312" customWidth="1"/>
    <col min="10" max="10" width="12.28515625" style="312" customWidth="1"/>
    <col min="11" max="11" width="18.42578125" style="312" customWidth="1"/>
    <col min="12" max="12" width="41.85546875" style="312" customWidth="1"/>
    <col min="13" max="13" width="13.28515625" style="313" customWidth="1"/>
    <col min="14" max="14" width="11.28515625" style="184" customWidth="1"/>
    <col min="15" max="15" width="14.28515625" style="184" customWidth="1"/>
    <col min="16" max="16" width="15.5703125" style="184" customWidth="1"/>
    <col min="17" max="17" width="11.140625" style="184" bestFit="1" customWidth="1"/>
    <col min="18" max="18" width="11.5703125" style="184" customWidth="1"/>
    <col min="19" max="19" width="16.42578125" style="184" customWidth="1"/>
    <col min="20" max="16384" width="9.140625" style="184"/>
  </cols>
  <sheetData>
    <row r="1" spans="1:19" s="177" customFormat="1" ht="18.75" customHeight="1">
      <c r="B1" s="306"/>
      <c r="C1" s="306"/>
      <c r="D1" s="306"/>
      <c r="E1" s="306"/>
      <c r="F1" s="306"/>
      <c r="G1" s="306"/>
      <c r="H1" s="306"/>
      <c r="I1" s="306"/>
      <c r="J1" s="306"/>
      <c r="K1" s="306"/>
      <c r="M1" s="307"/>
      <c r="N1" s="308"/>
      <c r="O1" s="308"/>
      <c r="P1" s="308"/>
      <c r="Q1" s="308"/>
      <c r="R1" s="308"/>
      <c r="S1" s="308"/>
    </row>
    <row r="2" spans="1:19" s="180" customFormat="1" ht="15.75">
      <c r="A2" s="183" t="s">
        <v>535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pans="1:19" s="180" customFormat="1" ht="15.75">
      <c r="A3" s="182"/>
      <c r="B3" s="94"/>
      <c r="C3" s="94"/>
      <c r="D3" s="94"/>
      <c r="E3" s="94"/>
      <c r="F3" s="94"/>
      <c r="G3" s="94"/>
      <c r="H3" s="94"/>
      <c r="I3" s="309"/>
      <c r="J3" s="94"/>
      <c r="K3" s="94"/>
      <c r="L3" s="94"/>
      <c r="M3" s="310"/>
      <c r="N3" s="182"/>
      <c r="O3" s="182"/>
    </row>
    <row r="4" spans="1:19" s="180" customFormat="1" ht="18.75" customHeight="1">
      <c r="A4" s="311" t="s">
        <v>880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</row>
    <row r="5" spans="1:19" s="180" customFormat="1" ht="15.75">
      <c r="A5" s="182"/>
      <c r="B5" s="94"/>
      <c r="C5" s="94"/>
      <c r="D5" s="94"/>
      <c r="E5" s="94"/>
      <c r="F5" s="94"/>
      <c r="G5" s="94"/>
      <c r="H5" s="94"/>
      <c r="I5" s="309"/>
      <c r="J5" s="94"/>
      <c r="K5" s="94"/>
      <c r="L5" s="94"/>
      <c r="M5" s="310"/>
      <c r="N5" s="182"/>
      <c r="O5" s="182"/>
    </row>
    <row r="6" spans="1:19" s="180" customFormat="1" ht="18.75" customHeight="1">
      <c r="A6" s="311" t="s">
        <v>1410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</row>
    <row r="7" spans="1:19" ht="13.9" customHeight="1"/>
    <row r="8" spans="1:19" s="155" customFormat="1" ht="44.45" customHeight="1">
      <c r="A8" s="150" t="s">
        <v>1394</v>
      </c>
      <c r="B8" s="150" t="s">
        <v>559</v>
      </c>
      <c r="C8" s="150" t="s">
        <v>1411</v>
      </c>
      <c r="D8" s="150" t="s">
        <v>1412</v>
      </c>
      <c r="E8" s="150"/>
      <c r="F8" s="150"/>
      <c r="G8" s="150" t="s">
        <v>230</v>
      </c>
      <c r="H8" s="150" t="s">
        <v>12</v>
      </c>
      <c r="I8" s="165" t="s">
        <v>981</v>
      </c>
      <c r="J8" s="150" t="s">
        <v>883</v>
      </c>
      <c r="K8" s="150" t="s">
        <v>884</v>
      </c>
      <c r="L8" s="150" t="s">
        <v>534</v>
      </c>
      <c r="M8" s="286" t="s">
        <v>1413</v>
      </c>
      <c r="N8" s="150" t="s">
        <v>1414</v>
      </c>
      <c r="O8" s="150" t="s">
        <v>1327</v>
      </c>
      <c r="P8" s="150" t="s">
        <v>564</v>
      </c>
      <c r="Q8" s="150"/>
      <c r="R8" s="150"/>
      <c r="S8" s="150"/>
    </row>
    <row r="9" spans="1:19" s="155" customFormat="1" ht="40.15" customHeight="1">
      <c r="A9" s="150"/>
      <c r="B9" s="150"/>
      <c r="C9" s="150"/>
      <c r="D9" s="150" t="s">
        <v>1415</v>
      </c>
      <c r="E9" s="150" t="s">
        <v>1416</v>
      </c>
      <c r="F9" s="150" t="s">
        <v>1417</v>
      </c>
      <c r="G9" s="150"/>
      <c r="H9" s="150"/>
      <c r="I9" s="165"/>
      <c r="J9" s="150"/>
      <c r="K9" s="150"/>
      <c r="L9" s="150"/>
      <c r="M9" s="286"/>
      <c r="N9" s="150"/>
      <c r="O9" s="150"/>
      <c r="P9" s="314" t="s">
        <v>565</v>
      </c>
      <c r="Q9" s="107" t="s">
        <v>566</v>
      </c>
      <c r="R9" s="107"/>
      <c r="S9" s="106" t="s">
        <v>1418</v>
      </c>
    </row>
    <row r="10" spans="1:19" s="156" customFormat="1" ht="33" customHeight="1">
      <c r="A10" s="150"/>
      <c r="B10" s="150"/>
      <c r="C10" s="150"/>
      <c r="D10" s="150"/>
      <c r="E10" s="150"/>
      <c r="F10" s="150"/>
      <c r="G10" s="150"/>
      <c r="H10" s="150"/>
      <c r="I10" s="165"/>
      <c r="J10" s="150"/>
      <c r="K10" s="150"/>
      <c r="L10" s="150"/>
      <c r="M10" s="286"/>
      <c r="N10" s="150"/>
      <c r="O10" s="150"/>
      <c r="P10" s="315"/>
      <c r="Q10" s="108" t="s">
        <v>568</v>
      </c>
      <c r="R10" s="108" t="s">
        <v>569</v>
      </c>
      <c r="S10" s="106"/>
    </row>
    <row r="11" spans="1:19" s="101" customFormat="1" ht="86.45" customHeight="1">
      <c r="A11" s="316">
        <v>1</v>
      </c>
      <c r="B11" s="104" t="s">
        <v>1419</v>
      </c>
      <c r="C11" s="316">
        <v>76.489999999999995</v>
      </c>
      <c r="D11" s="104" t="s">
        <v>1420</v>
      </c>
      <c r="E11" s="104">
        <v>7</v>
      </c>
      <c r="F11" s="104">
        <v>10</v>
      </c>
      <c r="G11" s="104" t="s">
        <v>1421</v>
      </c>
      <c r="H11" s="104" t="s">
        <v>1422</v>
      </c>
      <c r="I11" s="317">
        <v>42019</v>
      </c>
      <c r="J11" s="104" t="s">
        <v>1423</v>
      </c>
      <c r="K11" s="104" t="s">
        <v>1424</v>
      </c>
      <c r="L11" s="318" t="s">
        <v>1425</v>
      </c>
      <c r="M11" s="319">
        <v>1463880.15</v>
      </c>
      <c r="N11" s="320">
        <v>1465432.26</v>
      </c>
      <c r="O11" s="320">
        <v>195390.96</v>
      </c>
      <c r="P11" s="321"/>
      <c r="Q11" s="321"/>
      <c r="R11" s="321"/>
      <c r="S11" s="321"/>
    </row>
    <row r="12" spans="1:19" s="101" customFormat="1" ht="12" customHeight="1">
      <c r="A12" s="316"/>
      <c r="B12" s="104"/>
      <c r="C12" s="316"/>
      <c r="D12" s="104"/>
      <c r="E12" s="104"/>
      <c r="F12" s="104"/>
      <c r="G12" s="104"/>
      <c r="H12" s="104"/>
      <c r="I12" s="317"/>
      <c r="J12" s="104"/>
      <c r="K12" s="104"/>
      <c r="L12" s="318"/>
      <c r="M12" s="319"/>
      <c r="N12" s="320"/>
      <c r="O12" s="320"/>
      <c r="P12" s="321"/>
      <c r="Q12" s="321"/>
      <c r="R12" s="321"/>
      <c r="S12" s="321"/>
    </row>
    <row r="13" spans="1:19" s="101" customFormat="1" ht="84" hidden="1" customHeight="1">
      <c r="A13" s="316"/>
      <c r="B13" s="104"/>
      <c r="C13" s="316"/>
      <c r="D13" s="104"/>
      <c r="E13" s="104"/>
      <c r="F13" s="104"/>
      <c r="G13" s="104"/>
      <c r="H13" s="104"/>
      <c r="I13" s="317"/>
      <c r="J13" s="104"/>
      <c r="K13" s="104"/>
      <c r="L13" s="318"/>
      <c r="M13" s="319"/>
      <c r="N13" s="320"/>
      <c r="O13" s="320"/>
      <c r="P13" s="321"/>
      <c r="Q13" s="321"/>
      <c r="R13" s="321"/>
      <c r="S13" s="321"/>
    </row>
    <row r="14" spans="1:19" s="101" customFormat="1" ht="31.15" hidden="1" customHeight="1">
      <c r="A14" s="316"/>
      <c r="B14" s="104"/>
      <c r="C14" s="316"/>
      <c r="D14" s="104"/>
      <c r="E14" s="104"/>
      <c r="F14" s="104"/>
      <c r="G14" s="104"/>
      <c r="H14" s="104"/>
      <c r="I14" s="317"/>
      <c r="J14" s="104"/>
      <c r="K14" s="104"/>
      <c r="L14" s="318"/>
      <c r="M14" s="319"/>
      <c r="N14" s="320"/>
      <c r="O14" s="320"/>
      <c r="P14" s="321"/>
      <c r="Q14" s="321"/>
      <c r="R14" s="321"/>
      <c r="S14" s="321"/>
    </row>
    <row r="15" spans="1:19" s="101" customFormat="1" ht="91.15" hidden="1" customHeight="1">
      <c r="A15" s="316"/>
      <c r="B15" s="104"/>
      <c r="C15" s="316"/>
      <c r="D15" s="104"/>
      <c r="E15" s="104"/>
      <c r="F15" s="104"/>
      <c r="G15" s="104"/>
      <c r="H15" s="104"/>
      <c r="I15" s="317"/>
      <c r="J15" s="104"/>
      <c r="K15" s="104"/>
      <c r="L15" s="318"/>
      <c r="M15" s="319"/>
      <c r="N15" s="320"/>
      <c r="O15" s="320"/>
      <c r="P15" s="321"/>
      <c r="Q15" s="321"/>
      <c r="R15" s="321"/>
      <c r="S15" s="321"/>
    </row>
    <row r="16" spans="1:19" s="101" customFormat="1" ht="85.15" hidden="1" customHeight="1">
      <c r="A16" s="316"/>
      <c r="B16" s="104"/>
      <c r="C16" s="316"/>
      <c r="D16" s="104"/>
      <c r="E16" s="104"/>
      <c r="F16" s="104"/>
      <c r="G16" s="104"/>
      <c r="H16" s="104"/>
      <c r="I16" s="317"/>
      <c r="J16" s="104"/>
      <c r="K16" s="104"/>
      <c r="L16" s="318"/>
      <c r="M16" s="319"/>
      <c r="N16" s="320"/>
      <c r="O16" s="320"/>
      <c r="P16" s="321"/>
      <c r="Q16" s="321"/>
      <c r="R16" s="321"/>
      <c r="S16" s="321"/>
    </row>
    <row r="17" spans="1:19" s="186" customFormat="1" ht="87" hidden="1" customHeight="1">
      <c r="A17" s="316"/>
      <c r="B17" s="104"/>
      <c r="C17" s="316"/>
      <c r="D17" s="104"/>
      <c r="E17" s="104"/>
      <c r="F17" s="104"/>
      <c r="G17" s="104"/>
      <c r="H17" s="104"/>
      <c r="I17" s="317"/>
      <c r="J17" s="104"/>
      <c r="K17" s="104"/>
      <c r="L17" s="318"/>
      <c r="M17" s="319"/>
      <c r="N17" s="320"/>
      <c r="O17" s="320"/>
      <c r="P17" s="321"/>
      <c r="Q17" s="321"/>
      <c r="R17" s="321"/>
      <c r="S17" s="321"/>
    </row>
    <row r="18" spans="1:19" s="186" customFormat="1" ht="100.15" customHeight="1">
      <c r="A18" s="20">
        <v>2</v>
      </c>
      <c r="B18" s="5" t="s">
        <v>1419</v>
      </c>
      <c r="C18" s="5">
        <v>26.13</v>
      </c>
      <c r="D18" s="5" t="s">
        <v>1420</v>
      </c>
      <c r="E18" s="5">
        <v>3</v>
      </c>
      <c r="F18" s="5">
        <v>3</v>
      </c>
      <c r="G18" s="5" t="s">
        <v>1426</v>
      </c>
      <c r="H18" s="322" t="s">
        <v>1427</v>
      </c>
      <c r="I18" s="322" t="s">
        <v>1428</v>
      </c>
      <c r="J18" s="5" t="s">
        <v>1423</v>
      </c>
      <c r="K18" s="5" t="s">
        <v>1424</v>
      </c>
      <c r="L18" s="5" t="s">
        <v>1429</v>
      </c>
      <c r="M18" s="261">
        <v>500402.43</v>
      </c>
      <c r="N18" s="323">
        <v>500394.77</v>
      </c>
      <c r="O18" s="323">
        <v>66719.28</v>
      </c>
      <c r="P18" s="321"/>
      <c r="Q18" s="321"/>
      <c r="R18" s="321"/>
      <c r="S18" s="321"/>
    </row>
    <row r="19" spans="1:19" s="186" customFormat="1" ht="97.15" customHeight="1">
      <c r="A19" s="20">
        <v>3</v>
      </c>
      <c r="B19" s="5" t="s">
        <v>1419</v>
      </c>
      <c r="C19" s="5">
        <v>18.420000000000002</v>
      </c>
      <c r="D19" s="5" t="s">
        <v>1420</v>
      </c>
      <c r="E19" s="5">
        <v>3</v>
      </c>
      <c r="F19" s="5">
        <v>2</v>
      </c>
      <c r="G19" s="5" t="s">
        <v>1430</v>
      </c>
      <c r="H19" s="322" t="s">
        <v>1431</v>
      </c>
      <c r="I19" s="322" t="s">
        <v>1432</v>
      </c>
      <c r="J19" s="5" t="s">
        <v>1423</v>
      </c>
      <c r="K19" s="5" t="s">
        <v>1424</v>
      </c>
      <c r="L19" s="5" t="s">
        <v>1433</v>
      </c>
      <c r="M19" s="261">
        <v>352525.46</v>
      </c>
      <c r="N19" s="323">
        <v>349011.6</v>
      </c>
      <c r="O19" s="323">
        <v>46534.8</v>
      </c>
      <c r="P19" s="321"/>
      <c r="Q19" s="321"/>
      <c r="R19" s="321"/>
      <c r="S19" s="321"/>
    </row>
    <row r="20" spans="1:19" s="30" customFormat="1" ht="137.44999999999999" customHeight="1">
      <c r="A20" s="20">
        <v>4</v>
      </c>
      <c r="B20" s="5" t="s">
        <v>1419</v>
      </c>
      <c r="C20" s="5">
        <v>28.4</v>
      </c>
      <c r="D20" s="8" t="s">
        <v>1434</v>
      </c>
      <c r="E20" s="8">
        <v>34</v>
      </c>
      <c r="F20" s="8">
        <v>68</v>
      </c>
      <c r="G20" s="324" t="s">
        <v>1435</v>
      </c>
      <c r="H20" s="325" t="s">
        <v>1436</v>
      </c>
      <c r="I20" s="326">
        <v>41913</v>
      </c>
      <c r="J20" s="5" t="s">
        <v>1423</v>
      </c>
      <c r="K20" s="5" t="s">
        <v>1437</v>
      </c>
      <c r="L20" s="5" t="s">
        <v>1438</v>
      </c>
      <c r="M20" s="261">
        <v>553171</v>
      </c>
      <c r="N20" s="323">
        <v>553171</v>
      </c>
      <c r="O20" s="323">
        <v>171482.9</v>
      </c>
      <c r="P20" s="327" t="s">
        <v>1439</v>
      </c>
      <c r="Q20" s="187">
        <v>43484</v>
      </c>
      <c r="R20" s="38" t="s">
        <v>1440</v>
      </c>
      <c r="S20" s="327" t="s">
        <v>1441</v>
      </c>
    </row>
    <row r="21" spans="1:19" s="30" customFormat="1" ht="151.9" customHeight="1">
      <c r="A21" s="20">
        <v>5</v>
      </c>
      <c r="B21" s="5" t="s">
        <v>1419</v>
      </c>
      <c r="C21" s="5">
        <v>29.2</v>
      </c>
      <c r="D21" s="20" t="s">
        <v>1420</v>
      </c>
      <c r="E21" s="20">
        <v>43</v>
      </c>
      <c r="F21" s="20">
        <v>116</v>
      </c>
      <c r="G21" s="324" t="s">
        <v>1442</v>
      </c>
      <c r="H21" s="325" t="s">
        <v>1443</v>
      </c>
      <c r="I21" s="326">
        <v>40050</v>
      </c>
      <c r="J21" s="5" t="s">
        <v>1423</v>
      </c>
      <c r="K21" s="5" t="s">
        <v>1437</v>
      </c>
      <c r="L21" s="5" t="s">
        <v>1444</v>
      </c>
      <c r="M21" s="261">
        <v>568753.80000000005</v>
      </c>
      <c r="N21" s="323">
        <v>90246</v>
      </c>
      <c r="O21" s="323">
        <v>18350.02</v>
      </c>
      <c r="P21" s="327" t="s">
        <v>1445</v>
      </c>
      <c r="Q21" s="187">
        <v>42979</v>
      </c>
      <c r="R21" s="38" t="s">
        <v>1440</v>
      </c>
      <c r="S21" s="327" t="s">
        <v>1446</v>
      </c>
    </row>
    <row r="22" spans="1:19" s="30" customFormat="1" ht="158.44999999999999" customHeight="1">
      <c r="A22" s="20">
        <v>6</v>
      </c>
      <c r="B22" s="5" t="s">
        <v>1419</v>
      </c>
      <c r="C22" s="5">
        <v>50.4</v>
      </c>
      <c r="D22" s="111" t="s">
        <v>1447</v>
      </c>
      <c r="E22" s="328">
        <v>23</v>
      </c>
      <c r="F22" s="328">
        <v>63</v>
      </c>
      <c r="G22" s="324" t="s">
        <v>1448</v>
      </c>
      <c r="H22" s="324" t="s">
        <v>1449</v>
      </c>
      <c r="I22" s="326">
        <v>42362</v>
      </c>
      <c r="J22" s="5" t="s">
        <v>1423</v>
      </c>
      <c r="K22" s="5" t="s">
        <v>1437</v>
      </c>
      <c r="L22" s="5" t="s">
        <v>1450</v>
      </c>
      <c r="M22" s="261">
        <v>928395.72</v>
      </c>
      <c r="N22" s="323">
        <v>928395.72</v>
      </c>
      <c r="O22" s="323">
        <v>114944.44</v>
      </c>
      <c r="P22" s="327" t="s">
        <v>1451</v>
      </c>
      <c r="Q22" s="187">
        <v>43250</v>
      </c>
      <c r="R22" s="38" t="s">
        <v>1440</v>
      </c>
      <c r="S22" s="327" t="s">
        <v>1452</v>
      </c>
    </row>
    <row r="23" spans="1:19" ht="119.45" customHeight="1">
      <c r="A23" s="20">
        <v>7</v>
      </c>
      <c r="B23" s="5" t="s">
        <v>1419</v>
      </c>
      <c r="C23" s="5">
        <v>17.3</v>
      </c>
      <c r="D23" s="111" t="s">
        <v>1447</v>
      </c>
      <c r="E23" s="5">
        <v>47</v>
      </c>
      <c r="F23" s="5">
        <v>230</v>
      </c>
      <c r="G23" s="324" t="s">
        <v>1453</v>
      </c>
      <c r="H23" s="5" t="s">
        <v>1454</v>
      </c>
      <c r="I23" s="38">
        <v>42082</v>
      </c>
      <c r="J23" s="5" t="s">
        <v>1423</v>
      </c>
      <c r="K23" s="5" t="s">
        <v>1437</v>
      </c>
      <c r="L23" s="5" t="s">
        <v>1455</v>
      </c>
      <c r="M23" s="261">
        <v>340836.64</v>
      </c>
      <c r="N23" s="323">
        <v>86621.45</v>
      </c>
      <c r="O23" s="323">
        <v>86621.45</v>
      </c>
      <c r="P23" s="327" t="s">
        <v>1456</v>
      </c>
      <c r="Q23" s="187">
        <v>43610</v>
      </c>
      <c r="R23" s="38" t="s">
        <v>1440</v>
      </c>
      <c r="S23" s="327" t="s">
        <v>1457</v>
      </c>
    </row>
    <row r="24" spans="1:19" s="186" customFormat="1" ht="117" customHeight="1">
      <c r="A24" s="20">
        <v>8</v>
      </c>
      <c r="B24" s="5" t="s">
        <v>1419</v>
      </c>
      <c r="C24" s="5">
        <v>49.8</v>
      </c>
      <c r="D24" s="5" t="s">
        <v>1458</v>
      </c>
      <c r="E24" s="5">
        <v>27</v>
      </c>
      <c r="F24" s="5">
        <v>35</v>
      </c>
      <c r="G24" s="324" t="s">
        <v>1459</v>
      </c>
      <c r="H24" s="5" t="s">
        <v>1460</v>
      </c>
      <c r="I24" s="38">
        <v>43411</v>
      </c>
      <c r="J24" s="5" t="s">
        <v>1423</v>
      </c>
      <c r="K24" s="5" t="s">
        <v>1437</v>
      </c>
      <c r="L24" s="5" t="s">
        <v>1461</v>
      </c>
      <c r="M24" s="261">
        <v>973879.34</v>
      </c>
      <c r="N24" s="323">
        <v>1</v>
      </c>
      <c r="O24" s="323">
        <v>1</v>
      </c>
      <c r="P24" s="327" t="s">
        <v>1456</v>
      </c>
      <c r="Q24" s="187">
        <v>43332</v>
      </c>
      <c r="R24" s="38" t="s">
        <v>1440</v>
      </c>
      <c r="S24" s="20" t="s">
        <v>1462</v>
      </c>
    </row>
    <row r="25" spans="1:19">
      <c r="A25" s="329" t="s">
        <v>514</v>
      </c>
      <c r="B25" s="330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1"/>
      <c r="N25" s="332">
        <f>SUM(N11:N24)</f>
        <v>3973273.8</v>
      </c>
      <c r="O25" s="332">
        <f>SUM(O11:O24)</f>
        <v>700044.84999999986</v>
      </c>
      <c r="P25" s="333"/>
      <c r="Q25" s="333"/>
      <c r="R25" s="333"/>
      <c r="S25" s="333"/>
    </row>
  </sheetData>
  <mergeCells count="40">
    <mergeCell ref="M11:M17"/>
    <mergeCell ref="N11:N17"/>
    <mergeCell ref="O11:O17"/>
    <mergeCell ref="A25:M25"/>
    <mergeCell ref="G11:G17"/>
    <mergeCell ref="H11:H17"/>
    <mergeCell ref="I11:I17"/>
    <mergeCell ref="J11:J17"/>
    <mergeCell ref="K11:K17"/>
    <mergeCell ref="L11:L17"/>
    <mergeCell ref="A11:A17"/>
    <mergeCell ref="B11:B17"/>
    <mergeCell ref="C11:C17"/>
    <mergeCell ref="D11:D17"/>
    <mergeCell ref="E11:E17"/>
    <mergeCell ref="F11:F17"/>
    <mergeCell ref="O8:O10"/>
    <mergeCell ref="P8:S8"/>
    <mergeCell ref="D9:D10"/>
    <mergeCell ref="E9:E10"/>
    <mergeCell ref="F9:F10"/>
    <mergeCell ref="P9:P10"/>
    <mergeCell ref="Q9:R9"/>
    <mergeCell ref="S9:S10"/>
    <mergeCell ref="I8:I10"/>
    <mergeCell ref="J8:J10"/>
    <mergeCell ref="K8:K10"/>
    <mergeCell ref="L8:L10"/>
    <mergeCell ref="M8:M10"/>
    <mergeCell ref="N8:N10"/>
    <mergeCell ref="N1:S1"/>
    <mergeCell ref="A2:O2"/>
    <mergeCell ref="A4:O4"/>
    <mergeCell ref="A6:O6"/>
    <mergeCell ref="A8:A10"/>
    <mergeCell ref="B8:B10"/>
    <mergeCell ref="C8:C10"/>
    <mergeCell ref="D8:F8"/>
    <mergeCell ref="G8:G10"/>
    <mergeCell ref="H8:H1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sqref="A1:IV65536"/>
    </sheetView>
  </sheetViews>
  <sheetFormatPr defaultRowHeight="12.75"/>
  <cols>
    <col min="1" max="1" width="5.7109375" style="155" customWidth="1"/>
    <col min="2" max="2" width="15.140625" style="343" customWidth="1"/>
    <col min="3" max="3" width="30.7109375" style="343" customWidth="1"/>
    <col min="4" max="4" width="13.85546875" style="343" customWidth="1"/>
    <col min="5" max="5" width="15" style="343" customWidth="1"/>
    <col min="6" max="6" width="13.85546875" style="343" customWidth="1"/>
    <col min="7" max="7" width="12.7109375" style="343" customWidth="1"/>
    <col min="8" max="8" width="34" style="343" customWidth="1"/>
    <col min="9" max="9" width="37.140625" style="344" customWidth="1"/>
    <col min="10" max="10" width="17.7109375" style="343" customWidth="1"/>
    <col min="11" max="11" width="14.28515625" style="343" customWidth="1"/>
    <col min="12" max="12" width="14.42578125" style="343" customWidth="1"/>
    <col min="13" max="13" width="12.28515625" style="346" bestFit="1" customWidth="1"/>
    <col min="14" max="16384" width="9.140625" style="346"/>
  </cols>
  <sheetData>
    <row r="1" spans="1:12" s="337" customFormat="1" ht="15.75">
      <c r="A1" s="247"/>
      <c r="B1" s="334"/>
      <c r="C1" s="334"/>
      <c r="D1" s="334"/>
      <c r="E1" s="334"/>
      <c r="F1" s="334"/>
      <c r="G1" s="334"/>
      <c r="H1" s="334"/>
      <c r="I1" s="335"/>
      <c r="J1" s="336"/>
      <c r="K1" s="336"/>
      <c r="L1" s="336"/>
    </row>
    <row r="2" spans="1:12" s="337" customFormat="1" ht="15.75" customHeight="1">
      <c r="A2" s="247"/>
      <c r="B2" s="334"/>
      <c r="C2" s="334"/>
      <c r="D2" s="334"/>
      <c r="E2" s="334"/>
      <c r="F2" s="334"/>
      <c r="G2" s="334"/>
      <c r="H2" s="334"/>
      <c r="I2" s="335"/>
      <c r="J2" s="338"/>
      <c r="K2" s="338"/>
      <c r="L2" s="338"/>
    </row>
    <row r="3" spans="1:12" s="337" customFormat="1" ht="15.75">
      <c r="A3" s="247"/>
      <c r="B3" s="339" t="s">
        <v>535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</row>
    <row r="4" spans="1:12" s="337" customFormat="1" ht="15.75">
      <c r="A4" s="247"/>
      <c r="B4" s="340"/>
      <c r="C4" s="340"/>
      <c r="D4" s="340"/>
      <c r="E4" s="340"/>
      <c r="F4" s="340"/>
      <c r="G4" s="340"/>
      <c r="H4" s="340"/>
      <c r="I4" s="341"/>
      <c r="J4" s="342"/>
      <c r="K4" s="342"/>
      <c r="L4" s="342"/>
    </row>
    <row r="5" spans="1:12" s="337" customFormat="1" ht="15.75">
      <c r="A5" s="247"/>
      <c r="B5" s="339" t="s">
        <v>880</v>
      </c>
      <c r="C5" s="339"/>
      <c r="D5" s="339"/>
      <c r="E5" s="339"/>
      <c r="F5" s="339"/>
      <c r="G5" s="339"/>
      <c r="H5" s="339"/>
      <c r="I5" s="339"/>
      <c r="J5" s="339"/>
      <c r="K5" s="339"/>
      <c r="L5" s="339"/>
    </row>
    <row r="6" spans="1:12" s="337" customFormat="1" ht="15.75">
      <c r="A6" s="247"/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</row>
    <row r="7" spans="1:12" s="337" customFormat="1" ht="15.75">
      <c r="A7" s="247"/>
      <c r="B7" s="339" t="s">
        <v>1463</v>
      </c>
      <c r="C7" s="339"/>
      <c r="D7" s="339"/>
      <c r="E7" s="339"/>
      <c r="F7" s="339"/>
      <c r="G7" s="339"/>
      <c r="H7" s="339"/>
      <c r="I7" s="339"/>
      <c r="J7" s="339"/>
      <c r="K7" s="339"/>
      <c r="L7" s="339"/>
    </row>
    <row r="8" spans="1:12" ht="22.5" customHeight="1">
      <c r="J8" s="345"/>
      <c r="K8" s="345"/>
      <c r="L8" s="345"/>
    </row>
    <row r="9" spans="1:12" ht="33" customHeight="1">
      <c r="A9" s="347" t="s">
        <v>0</v>
      </c>
      <c r="B9" s="347" t="s">
        <v>559</v>
      </c>
      <c r="C9" s="347" t="s">
        <v>882</v>
      </c>
      <c r="D9" s="347" t="s">
        <v>925</v>
      </c>
      <c r="E9" s="347" t="s">
        <v>563</v>
      </c>
      <c r="F9" s="347" t="s">
        <v>230</v>
      </c>
      <c r="G9" s="347" t="s">
        <v>883</v>
      </c>
      <c r="H9" s="347" t="s">
        <v>884</v>
      </c>
      <c r="I9" s="347" t="s">
        <v>534</v>
      </c>
      <c r="J9" s="347" t="s">
        <v>885</v>
      </c>
      <c r="K9" s="347" t="s">
        <v>532</v>
      </c>
      <c r="L9" s="347" t="s">
        <v>1327</v>
      </c>
    </row>
    <row r="10" spans="1:12" s="348" customFormat="1" ht="46.5" customHeight="1">
      <c r="A10" s="347"/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</row>
    <row r="11" spans="1:12" s="186" customFormat="1" ht="72" customHeight="1">
      <c r="A11" s="20">
        <v>1</v>
      </c>
      <c r="B11" s="8" t="s">
        <v>1464</v>
      </c>
      <c r="C11" s="113" t="s">
        <v>1465</v>
      </c>
      <c r="D11" s="8" t="s">
        <v>1466</v>
      </c>
      <c r="E11" s="8" t="s">
        <v>1467</v>
      </c>
      <c r="F11" s="349">
        <v>738070052</v>
      </c>
      <c r="G11" s="8" t="s">
        <v>889</v>
      </c>
      <c r="H11" s="5" t="s">
        <v>936</v>
      </c>
      <c r="I11" s="8" t="s">
        <v>1468</v>
      </c>
      <c r="J11" s="8" t="s">
        <v>1469</v>
      </c>
      <c r="K11" s="350">
        <v>164839.88</v>
      </c>
      <c r="L11" s="7">
        <v>0</v>
      </c>
    </row>
    <row r="12" spans="1:12" s="352" customFormat="1" ht="18" customHeight="1">
      <c r="A12" s="173" t="s">
        <v>514</v>
      </c>
      <c r="B12" s="173"/>
      <c r="C12" s="173"/>
      <c r="D12" s="173"/>
      <c r="E12" s="173"/>
      <c r="F12" s="173"/>
      <c r="G12" s="173"/>
      <c r="H12" s="173"/>
      <c r="I12" s="173"/>
      <c r="J12" s="173"/>
      <c r="K12" s="351">
        <v>164839.88</v>
      </c>
      <c r="L12" s="174">
        <v>0</v>
      </c>
    </row>
    <row r="13" spans="1:12" ht="22.5" customHeight="1">
      <c r="A13" s="279"/>
      <c r="B13" s="345"/>
      <c r="C13" s="345"/>
      <c r="D13" s="345"/>
      <c r="E13" s="345"/>
      <c r="F13" s="345"/>
      <c r="G13" s="345"/>
      <c r="H13" s="345"/>
      <c r="I13" s="279"/>
      <c r="J13" s="345"/>
      <c r="K13" s="345"/>
      <c r="L13" s="345"/>
    </row>
    <row r="14" spans="1:12" ht="22.5" customHeight="1">
      <c r="A14" s="279"/>
      <c r="B14" s="345"/>
      <c r="C14" s="345"/>
      <c r="D14" s="345"/>
      <c r="E14" s="345"/>
      <c r="F14" s="345"/>
      <c r="G14" s="345"/>
      <c r="H14" s="345"/>
      <c r="I14" s="279"/>
      <c r="J14" s="345"/>
      <c r="K14" s="345"/>
      <c r="L14" s="345"/>
    </row>
    <row r="15" spans="1:12" ht="22.5" customHeight="1">
      <c r="A15" s="279"/>
      <c r="B15" s="345"/>
      <c r="C15" s="345"/>
      <c r="D15" s="345"/>
      <c r="E15" s="345"/>
      <c r="F15" s="345"/>
      <c r="G15" s="345"/>
      <c r="H15" s="345"/>
      <c r="I15" s="279"/>
      <c r="J15" s="345"/>
      <c r="K15" s="345"/>
      <c r="L15" s="345"/>
    </row>
  </sheetData>
  <mergeCells count="17">
    <mergeCell ref="A12:J12"/>
    <mergeCell ref="G9:G10"/>
    <mergeCell ref="H9:H10"/>
    <mergeCell ref="I9:I10"/>
    <mergeCell ref="J9:J10"/>
    <mergeCell ref="K9:K10"/>
    <mergeCell ref="L9:L10"/>
    <mergeCell ref="J1:L1"/>
    <mergeCell ref="B3:L3"/>
    <mergeCell ref="B5:L5"/>
    <mergeCell ref="B7:L7"/>
    <mergeCell ref="A9:A10"/>
    <mergeCell ref="B9:B10"/>
    <mergeCell ref="C9:C10"/>
    <mergeCell ref="D9:D10"/>
    <mergeCell ref="E9:E10"/>
    <mergeCell ref="F9:F1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3"/>
  <sheetViews>
    <sheetView workbookViewId="0">
      <selection sqref="A1:IV65536"/>
    </sheetView>
  </sheetViews>
  <sheetFormatPr defaultRowHeight="12.75"/>
  <cols>
    <col min="1" max="1" width="4.42578125" style="11" customWidth="1"/>
    <col min="2" max="2" width="20" style="375" customWidth="1"/>
    <col min="3" max="3" width="24.28515625" style="376" customWidth="1"/>
    <col min="4" max="4" width="11.7109375" style="376" customWidth="1"/>
    <col min="5" max="5" width="11" style="376" customWidth="1"/>
    <col min="6" max="6" width="11.28515625" style="376" customWidth="1"/>
    <col min="7" max="7" width="13.28515625" style="377" customWidth="1"/>
    <col min="8" max="8" width="18.140625" style="375" customWidth="1"/>
    <col min="9" max="9" width="44.85546875" style="375" customWidth="1"/>
    <col min="10" max="10" width="37" style="375" customWidth="1"/>
    <col min="11" max="11" width="16.42578125" style="378" customWidth="1"/>
    <col min="12" max="12" width="14.85546875" style="378" customWidth="1"/>
    <col min="13" max="13" width="12.85546875" style="371" customWidth="1"/>
    <col min="14" max="14" width="14.140625" style="371" customWidth="1"/>
    <col min="15" max="16384" width="9.140625" style="371"/>
  </cols>
  <sheetData>
    <row r="1" spans="1:12" s="357" customFormat="1" ht="15.75">
      <c r="A1" s="353"/>
      <c r="B1" s="200"/>
      <c r="C1" s="354"/>
      <c r="D1" s="354"/>
      <c r="E1" s="354"/>
      <c r="F1" s="354"/>
      <c r="G1" s="355"/>
      <c r="H1" s="200"/>
      <c r="I1" s="200"/>
      <c r="J1" s="356"/>
      <c r="K1" s="356"/>
      <c r="L1" s="356"/>
    </row>
    <row r="2" spans="1:12" s="357" customFormat="1" ht="15.75">
      <c r="A2" s="199" t="s">
        <v>535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3" spans="1:12" s="357" customFormat="1" ht="15.75">
      <c r="A3" s="198"/>
      <c r="B3" s="201"/>
      <c r="C3" s="358"/>
      <c r="D3" s="358"/>
      <c r="E3" s="358"/>
      <c r="F3" s="358"/>
      <c r="G3" s="359"/>
      <c r="H3" s="204"/>
      <c r="I3" s="204"/>
      <c r="J3" s="201"/>
      <c r="K3" s="360"/>
      <c r="L3" s="360"/>
    </row>
    <row r="4" spans="1:12" s="357" customFormat="1" ht="15.75">
      <c r="A4" s="361" t="s">
        <v>980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</row>
    <row r="5" spans="1:12" s="357" customFormat="1" ht="15.75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</row>
    <row r="6" spans="1:12" s="357" customFormat="1" ht="15.75">
      <c r="A6" s="361" t="s">
        <v>1463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</row>
    <row r="7" spans="1:12" s="357" customFormat="1" ht="15.75">
      <c r="A7" s="358"/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358"/>
    </row>
    <row r="8" spans="1:12" s="366" customFormat="1" ht="18.75">
      <c r="A8" s="362" t="s">
        <v>0</v>
      </c>
      <c r="B8" s="363" t="s">
        <v>924</v>
      </c>
      <c r="C8" s="364" t="s">
        <v>1470</v>
      </c>
      <c r="D8" s="363" t="s">
        <v>12</v>
      </c>
      <c r="E8" s="363" t="s">
        <v>981</v>
      </c>
      <c r="F8" s="364" t="s">
        <v>230</v>
      </c>
      <c r="G8" s="363" t="s">
        <v>883</v>
      </c>
      <c r="H8" s="60" t="s">
        <v>884</v>
      </c>
      <c r="I8" s="363" t="s">
        <v>534</v>
      </c>
      <c r="J8" s="363" t="s">
        <v>885</v>
      </c>
      <c r="K8" s="365" t="s">
        <v>532</v>
      </c>
      <c r="L8" s="365" t="s">
        <v>886</v>
      </c>
    </row>
    <row r="9" spans="1:12" s="367" customFormat="1">
      <c r="A9" s="362"/>
      <c r="B9" s="363"/>
      <c r="C9" s="364"/>
      <c r="D9" s="363"/>
      <c r="E9" s="363"/>
      <c r="F9" s="364"/>
      <c r="G9" s="363"/>
      <c r="H9" s="60"/>
      <c r="I9" s="363"/>
      <c r="J9" s="363"/>
      <c r="K9" s="365"/>
      <c r="L9" s="365"/>
    </row>
    <row r="10" spans="1:12" s="9" customFormat="1" ht="105" customHeight="1">
      <c r="A10" s="18">
        <v>1</v>
      </c>
      <c r="B10" s="15" t="s">
        <v>1471</v>
      </c>
      <c r="C10" s="117" t="s">
        <v>1472</v>
      </c>
      <c r="D10" s="15" t="s">
        <v>1473</v>
      </c>
      <c r="E10" s="15" t="s">
        <v>1474</v>
      </c>
      <c r="F10" s="116">
        <v>737076054</v>
      </c>
      <c r="G10" s="368" t="s">
        <v>986</v>
      </c>
      <c r="H10" s="15" t="s">
        <v>1350</v>
      </c>
      <c r="I10" s="117" t="s">
        <v>1475</v>
      </c>
      <c r="J10" s="15" t="s">
        <v>995</v>
      </c>
      <c r="K10" s="17">
        <v>690030</v>
      </c>
      <c r="L10" s="17">
        <v>170879.94</v>
      </c>
    </row>
    <row r="11" spans="1:12" s="9" customFormat="1" ht="96.75" customHeight="1">
      <c r="A11" s="18">
        <v>2</v>
      </c>
      <c r="B11" s="15" t="s">
        <v>1471</v>
      </c>
      <c r="C11" s="117" t="s">
        <v>1476</v>
      </c>
      <c r="D11" s="15" t="s">
        <v>1477</v>
      </c>
      <c r="E11" s="15" t="s">
        <v>1478</v>
      </c>
      <c r="F11" s="116">
        <v>737076055</v>
      </c>
      <c r="G11" s="368" t="s">
        <v>986</v>
      </c>
      <c r="H11" s="15" t="s">
        <v>1350</v>
      </c>
      <c r="I11" s="117" t="s">
        <v>1479</v>
      </c>
      <c r="J11" s="15" t="s">
        <v>1009</v>
      </c>
      <c r="K11" s="17">
        <v>690760</v>
      </c>
      <c r="L11" s="17">
        <v>171061.01</v>
      </c>
    </row>
    <row r="12" spans="1:12" s="9" customFormat="1" ht="102.75" customHeight="1">
      <c r="A12" s="18">
        <v>3</v>
      </c>
      <c r="B12" s="15" t="s">
        <v>1471</v>
      </c>
      <c r="C12" s="117" t="s">
        <v>1480</v>
      </c>
      <c r="D12" s="15" t="s">
        <v>1481</v>
      </c>
      <c r="E12" s="15" t="s">
        <v>1062</v>
      </c>
      <c r="F12" s="116">
        <v>737076056</v>
      </c>
      <c r="G12" s="368" t="s">
        <v>986</v>
      </c>
      <c r="H12" s="15" t="s">
        <v>1087</v>
      </c>
      <c r="I12" s="15" t="s">
        <v>1482</v>
      </c>
      <c r="J12" s="15" t="s">
        <v>1483</v>
      </c>
      <c r="K12" s="17">
        <v>311244.71000000002</v>
      </c>
      <c r="L12" s="17">
        <v>61333.81</v>
      </c>
    </row>
    <row r="13" spans="1:12" s="214" customFormat="1" ht="71.25" customHeight="1">
      <c r="A13" s="18">
        <v>4</v>
      </c>
      <c r="B13" s="15" t="s">
        <v>1484</v>
      </c>
      <c r="C13" s="116" t="s">
        <v>1485</v>
      </c>
      <c r="D13" s="15" t="s">
        <v>1486</v>
      </c>
      <c r="E13" s="15" t="s">
        <v>1487</v>
      </c>
      <c r="F13" s="116">
        <v>737076059</v>
      </c>
      <c r="G13" s="368" t="s">
        <v>986</v>
      </c>
      <c r="H13" s="15" t="s">
        <v>1350</v>
      </c>
      <c r="I13" s="15" t="s">
        <v>1488</v>
      </c>
      <c r="J13" s="15" t="s">
        <v>1489</v>
      </c>
      <c r="K13" s="17">
        <v>1890</v>
      </c>
      <c r="L13" s="17">
        <v>1827.12</v>
      </c>
    </row>
    <row r="14" spans="1:12" s="9" customFormat="1" ht="88.15" customHeight="1">
      <c r="A14" s="18">
        <v>5</v>
      </c>
      <c r="B14" s="15" t="s">
        <v>1490</v>
      </c>
      <c r="C14" s="15" t="s">
        <v>1491</v>
      </c>
      <c r="D14" s="15" t="s">
        <v>1492</v>
      </c>
      <c r="E14" s="15" t="s">
        <v>1493</v>
      </c>
      <c r="F14" s="116">
        <v>737076057</v>
      </c>
      <c r="G14" s="368" t="s">
        <v>986</v>
      </c>
      <c r="H14" s="15" t="s">
        <v>1087</v>
      </c>
      <c r="I14" s="117" t="s">
        <v>1494</v>
      </c>
      <c r="J14" s="15" t="s">
        <v>1495</v>
      </c>
      <c r="K14" s="17">
        <v>30935213.100000001</v>
      </c>
      <c r="L14" s="17">
        <v>6749500.7999999998</v>
      </c>
    </row>
    <row r="15" spans="1:12" s="9" customFormat="1" ht="51">
      <c r="A15" s="18">
        <v>6</v>
      </c>
      <c r="B15" s="15" t="s">
        <v>1471</v>
      </c>
      <c r="C15" s="116" t="s">
        <v>1496</v>
      </c>
      <c r="D15" s="15"/>
      <c r="E15" s="15"/>
      <c r="F15" s="116">
        <v>738072026</v>
      </c>
      <c r="G15" s="368" t="s">
        <v>986</v>
      </c>
      <c r="H15" s="15" t="s">
        <v>1350</v>
      </c>
      <c r="I15" s="15" t="s">
        <v>1497</v>
      </c>
      <c r="J15" s="15" t="s">
        <v>1498</v>
      </c>
      <c r="K15" s="17">
        <v>150000</v>
      </c>
      <c r="L15" s="17">
        <v>150000</v>
      </c>
    </row>
    <row r="16" spans="1:12" s="9" customFormat="1" ht="89.25" customHeight="1">
      <c r="A16" s="18">
        <v>7</v>
      </c>
      <c r="B16" s="15" t="s">
        <v>1499</v>
      </c>
      <c r="C16" s="116" t="s">
        <v>1500</v>
      </c>
      <c r="D16" s="15" t="s">
        <v>1501</v>
      </c>
      <c r="E16" s="15" t="s">
        <v>1502</v>
      </c>
      <c r="F16" s="116">
        <v>738070001</v>
      </c>
      <c r="G16" s="368" t="s">
        <v>986</v>
      </c>
      <c r="H16" s="15" t="s">
        <v>1087</v>
      </c>
      <c r="I16" s="369" t="s">
        <v>1503</v>
      </c>
      <c r="J16" s="15" t="s">
        <v>1504</v>
      </c>
      <c r="K16" s="17">
        <v>188142.27</v>
      </c>
      <c r="L16" s="17">
        <v>82931.259999999995</v>
      </c>
    </row>
    <row r="17" spans="1:12" s="9" customFormat="1" ht="193.15" customHeight="1">
      <c r="A17" s="18">
        <v>8</v>
      </c>
      <c r="B17" s="15" t="s">
        <v>1505</v>
      </c>
      <c r="C17" s="117" t="s">
        <v>1506</v>
      </c>
      <c r="D17" s="15" t="s">
        <v>1507</v>
      </c>
      <c r="E17" s="15" t="s">
        <v>1508</v>
      </c>
      <c r="F17" s="116">
        <v>738070002</v>
      </c>
      <c r="G17" s="368" t="s">
        <v>986</v>
      </c>
      <c r="H17" s="15" t="s">
        <v>1087</v>
      </c>
      <c r="I17" s="369" t="s">
        <v>1509</v>
      </c>
      <c r="J17" s="117" t="s">
        <v>1510</v>
      </c>
      <c r="K17" s="17">
        <v>72273.279999999999</v>
      </c>
      <c r="L17" s="17">
        <v>31857.16</v>
      </c>
    </row>
    <row r="18" spans="1:12" s="9" customFormat="1" ht="83.45" customHeight="1">
      <c r="A18" s="18">
        <v>9</v>
      </c>
      <c r="B18" s="15" t="s">
        <v>1511</v>
      </c>
      <c r="C18" s="116" t="s">
        <v>1512</v>
      </c>
      <c r="D18" s="15" t="s">
        <v>1513</v>
      </c>
      <c r="E18" s="15" t="s">
        <v>1514</v>
      </c>
      <c r="F18" s="116">
        <v>738070003</v>
      </c>
      <c r="G18" s="368" t="s">
        <v>986</v>
      </c>
      <c r="H18" s="15" t="s">
        <v>1087</v>
      </c>
      <c r="I18" s="117" t="s">
        <v>1515</v>
      </c>
      <c r="J18" s="15" t="s">
        <v>1516</v>
      </c>
      <c r="K18" s="17">
        <v>264974.84999999998</v>
      </c>
      <c r="L18" s="17">
        <v>113803.52</v>
      </c>
    </row>
    <row r="19" spans="1:12" s="9" customFormat="1" ht="83.45" customHeight="1">
      <c r="A19" s="18">
        <v>10</v>
      </c>
      <c r="B19" s="15" t="s">
        <v>1517</v>
      </c>
      <c r="C19" s="116" t="s">
        <v>1518</v>
      </c>
      <c r="D19" s="15" t="s">
        <v>1519</v>
      </c>
      <c r="E19" s="15" t="s">
        <v>1520</v>
      </c>
      <c r="F19" s="116">
        <v>738070004</v>
      </c>
      <c r="G19" s="368" t="s">
        <v>986</v>
      </c>
      <c r="H19" s="15" t="s">
        <v>1087</v>
      </c>
      <c r="I19" s="117" t="s">
        <v>1521</v>
      </c>
      <c r="J19" s="15" t="s">
        <v>1522</v>
      </c>
      <c r="K19" s="17">
        <v>54204.38</v>
      </c>
      <c r="L19" s="17">
        <v>23892.87</v>
      </c>
    </row>
    <row r="20" spans="1:12" s="9" customFormat="1" ht="86.25" customHeight="1">
      <c r="A20" s="18">
        <v>11</v>
      </c>
      <c r="B20" s="15" t="s">
        <v>1523</v>
      </c>
      <c r="C20" s="116" t="s">
        <v>1524</v>
      </c>
      <c r="D20" s="15" t="s">
        <v>1525</v>
      </c>
      <c r="E20" s="15" t="s">
        <v>1514</v>
      </c>
      <c r="F20" s="116">
        <v>738070005</v>
      </c>
      <c r="G20" s="368" t="s">
        <v>986</v>
      </c>
      <c r="H20" s="15" t="s">
        <v>1087</v>
      </c>
      <c r="I20" s="369" t="s">
        <v>1526</v>
      </c>
      <c r="J20" s="15" t="s">
        <v>1527</v>
      </c>
      <c r="K20" s="17">
        <v>11253.89</v>
      </c>
      <c r="L20" s="17">
        <v>4960.68</v>
      </c>
    </row>
    <row r="21" spans="1:12" s="9" customFormat="1" ht="76.5">
      <c r="A21" s="18">
        <v>12</v>
      </c>
      <c r="B21" s="15" t="s">
        <v>1528</v>
      </c>
      <c r="C21" s="116" t="s">
        <v>1529</v>
      </c>
      <c r="D21" s="15" t="s">
        <v>1530</v>
      </c>
      <c r="E21" s="15" t="s">
        <v>1531</v>
      </c>
      <c r="F21" s="116">
        <v>738070006</v>
      </c>
      <c r="G21" s="368" t="s">
        <v>986</v>
      </c>
      <c r="H21" s="15" t="s">
        <v>1087</v>
      </c>
      <c r="I21" s="369" t="s">
        <v>1532</v>
      </c>
      <c r="J21" s="15" t="s">
        <v>1533</v>
      </c>
      <c r="K21" s="17">
        <v>257802.33</v>
      </c>
      <c r="L21" s="17">
        <v>104053.01</v>
      </c>
    </row>
    <row r="22" spans="1:12" s="9" customFormat="1" ht="76.5">
      <c r="A22" s="18">
        <v>13</v>
      </c>
      <c r="B22" s="15" t="s">
        <v>1534</v>
      </c>
      <c r="C22" s="116" t="s">
        <v>1535</v>
      </c>
      <c r="D22" s="15" t="s">
        <v>1536</v>
      </c>
      <c r="E22" s="15" t="s">
        <v>1537</v>
      </c>
      <c r="F22" s="116">
        <v>738070007</v>
      </c>
      <c r="G22" s="368" t="s">
        <v>986</v>
      </c>
      <c r="H22" s="15" t="s">
        <v>1087</v>
      </c>
      <c r="I22" s="369" t="s">
        <v>1538</v>
      </c>
      <c r="J22" s="15" t="s">
        <v>1539</v>
      </c>
      <c r="K22" s="17">
        <v>1</v>
      </c>
      <c r="L22" s="17">
        <v>1</v>
      </c>
    </row>
    <row r="23" spans="1:12" s="9" customFormat="1" ht="76.5">
      <c r="A23" s="18">
        <v>14</v>
      </c>
      <c r="B23" s="15" t="s">
        <v>1540</v>
      </c>
      <c r="C23" s="116" t="s">
        <v>1541</v>
      </c>
      <c r="D23" s="15" t="s">
        <v>1542</v>
      </c>
      <c r="E23" s="15" t="s">
        <v>1514</v>
      </c>
      <c r="F23" s="116">
        <v>738070008</v>
      </c>
      <c r="G23" s="368" t="s">
        <v>986</v>
      </c>
      <c r="H23" s="15" t="s">
        <v>1087</v>
      </c>
      <c r="I23" s="369" t="s">
        <v>1543</v>
      </c>
      <c r="J23" s="15" t="s">
        <v>1544</v>
      </c>
      <c r="K23" s="17">
        <v>26769.59</v>
      </c>
      <c r="L23" s="17">
        <v>11722.32</v>
      </c>
    </row>
    <row r="24" spans="1:12" s="9" customFormat="1" ht="91.9" customHeight="1">
      <c r="A24" s="18">
        <v>15</v>
      </c>
      <c r="B24" s="15" t="s">
        <v>1545</v>
      </c>
      <c r="C24" s="116" t="s">
        <v>1546</v>
      </c>
      <c r="D24" s="15" t="s">
        <v>1547</v>
      </c>
      <c r="E24" s="15" t="s">
        <v>1520</v>
      </c>
      <c r="F24" s="116">
        <v>738070009</v>
      </c>
      <c r="G24" s="368" t="s">
        <v>986</v>
      </c>
      <c r="H24" s="15" t="s">
        <v>1087</v>
      </c>
      <c r="I24" s="369" t="s">
        <v>1548</v>
      </c>
      <c r="J24" s="15" t="s">
        <v>1549</v>
      </c>
      <c r="K24" s="17">
        <v>88063.46</v>
      </c>
      <c r="L24" s="17">
        <v>37741.78</v>
      </c>
    </row>
    <row r="25" spans="1:12" s="9" customFormat="1" ht="76.5">
      <c r="A25" s="18">
        <v>16</v>
      </c>
      <c r="B25" s="15" t="s">
        <v>1550</v>
      </c>
      <c r="C25" s="116" t="s">
        <v>1551</v>
      </c>
      <c r="D25" s="15" t="s">
        <v>1552</v>
      </c>
      <c r="E25" s="15" t="s">
        <v>1502</v>
      </c>
      <c r="F25" s="116">
        <v>738070010</v>
      </c>
      <c r="G25" s="368" t="s">
        <v>986</v>
      </c>
      <c r="H25" s="15" t="s">
        <v>1087</v>
      </c>
      <c r="I25" s="369" t="s">
        <v>1553</v>
      </c>
      <c r="J25" s="15" t="s">
        <v>1554</v>
      </c>
      <c r="K25" s="17">
        <v>64266.55</v>
      </c>
      <c r="L25" s="17">
        <v>25939.05</v>
      </c>
    </row>
    <row r="26" spans="1:12" s="9" customFormat="1" ht="76.5">
      <c r="A26" s="18">
        <v>17</v>
      </c>
      <c r="B26" s="15" t="s">
        <v>1555</v>
      </c>
      <c r="C26" s="116" t="s">
        <v>1556</v>
      </c>
      <c r="D26" s="15" t="s">
        <v>1557</v>
      </c>
      <c r="E26" s="15" t="s">
        <v>1514</v>
      </c>
      <c r="F26" s="116">
        <v>738070011</v>
      </c>
      <c r="G26" s="368" t="s">
        <v>986</v>
      </c>
      <c r="H26" s="15" t="s">
        <v>1087</v>
      </c>
      <c r="I26" s="369" t="s">
        <v>1558</v>
      </c>
      <c r="J26" s="15" t="s">
        <v>1559</v>
      </c>
      <c r="K26" s="17">
        <v>144861.88</v>
      </c>
      <c r="L26" s="17">
        <v>47115.07</v>
      </c>
    </row>
    <row r="27" spans="1:12" s="9" customFormat="1" ht="142.5" customHeight="1">
      <c r="A27" s="18">
        <v>18</v>
      </c>
      <c r="B27" s="15" t="s">
        <v>1560</v>
      </c>
      <c r="C27" s="116" t="s">
        <v>1561</v>
      </c>
      <c r="D27" s="15" t="s">
        <v>1562</v>
      </c>
      <c r="E27" s="15" t="s">
        <v>1514</v>
      </c>
      <c r="F27" s="116">
        <v>738070012</v>
      </c>
      <c r="G27" s="368" t="s">
        <v>986</v>
      </c>
      <c r="H27" s="15" t="s">
        <v>1087</v>
      </c>
      <c r="I27" s="369" t="s">
        <v>1563</v>
      </c>
      <c r="J27" s="117" t="s">
        <v>1564</v>
      </c>
      <c r="K27" s="17">
        <v>137765.6</v>
      </c>
      <c r="L27" s="17">
        <v>59936.86</v>
      </c>
    </row>
    <row r="28" spans="1:12" s="9" customFormat="1" ht="92.25" customHeight="1">
      <c r="A28" s="18">
        <v>19</v>
      </c>
      <c r="B28" s="15" t="s">
        <v>1565</v>
      </c>
      <c r="C28" s="116" t="s">
        <v>1566</v>
      </c>
      <c r="D28" s="15" t="s">
        <v>1567</v>
      </c>
      <c r="E28" s="15" t="s">
        <v>1568</v>
      </c>
      <c r="F28" s="116">
        <v>738070013</v>
      </c>
      <c r="G28" s="368" t="s">
        <v>986</v>
      </c>
      <c r="H28" s="15" t="s">
        <v>1087</v>
      </c>
      <c r="I28" s="369" t="s">
        <v>1569</v>
      </c>
      <c r="J28" s="15" t="s">
        <v>1570</v>
      </c>
      <c r="K28" s="17">
        <v>7574.36</v>
      </c>
      <c r="L28" s="17">
        <v>3338.61</v>
      </c>
    </row>
    <row r="29" spans="1:12" s="9" customFormat="1" ht="84.75" customHeight="1">
      <c r="A29" s="18">
        <v>20</v>
      </c>
      <c r="B29" s="15" t="s">
        <v>1571</v>
      </c>
      <c r="C29" s="116" t="s">
        <v>1572</v>
      </c>
      <c r="D29" s="15" t="s">
        <v>1573</v>
      </c>
      <c r="E29" s="15" t="s">
        <v>1514</v>
      </c>
      <c r="F29" s="116">
        <v>738070014</v>
      </c>
      <c r="G29" s="368" t="s">
        <v>986</v>
      </c>
      <c r="H29" s="15" t="s">
        <v>1087</v>
      </c>
      <c r="I29" s="117" t="s">
        <v>1574</v>
      </c>
      <c r="J29" s="15" t="s">
        <v>1575</v>
      </c>
      <c r="K29" s="17">
        <v>29333.69</v>
      </c>
      <c r="L29" s="17">
        <v>12845.24</v>
      </c>
    </row>
    <row r="30" spans="1:12" s="9" customFormat="1" ht="76.5">
      <c r="A30" s="18">
        <v>21</v>
      </c>
      <c r="B30" s="15" t="s">
        <v>1576</v>
      </c>
      <c r="C30" s="116" t="s">
        <v>1577</v>
      </c>
      <c r="D30" s="15" t="s">
        <v>1578</v>
      </c>
      <c r="E30" s="15" t="s">
        <v>1514</v>
      </c>
      <c r="F30" s="116">
        <v>738070015</v>
      </c>
      <c r="G30" s="368" t="s">
        <v>986</v>
      </c>
      <c r="H30" s="15" t="s">
        <v>1087</v>
      </c>
      <c r="I30" s="117" t="s">
        <v>1579</v>
      </c>
      <c r="J30" s="15" t="s">
        <v>1580</v>
      </c>
      <c r="K30" s="17">
        <v>2963.58</v>
      </c>
      <c r="L30" s="17">
        <v>910.53</v>
      </c>
    </row>
    <row r="31" spans="1:12" s="9" customFormat="1" ht="76.5">
      <c r="A31" s="18">
        <v>22</v>
      </c>
      <c r="B31" s="15" t="s">
        <v>1581</v>
      </c>
      <c r="C31" s="116" t="s">
        <v>1582</v>
      </c>
      <c r="D31" s="15" t="s">
        <v>1583</v>
      </c>
      <c r="E31" s="15" t="s">
        <v>1502</v>
      </c>
      <c r="F31" s="116">
        <v>738070016</v>
      </c>
      <c r="G31" s="368" t="s">
        <v>986</v>
      </c>
      <c r="H31" s="15" t="s">
        <v>1087</v>
      </c>
      <c r="I31" s="117" t="s">
        <v>1584</v>
      </c>
      <c r="J31" s="15" t="s">
        <v>1585</v>
      </c>
      <c r="K31" s="17">
        <v>107688.18</v>
      </c>
      <c r="L31" s="17">
        <v>47782.39</v>
      </c>
    </row>
    <row r="32" spans="1:12" s="9" customFormat="1" ht="76.5">
      <c r="A32" s="18">
        <v>23</v>
      </c>
      <c r="B32" s="15" t="s">
        <v>1586</v>
      </c>
      <c r="C32" s="116" t="s">
        <v>1587</v>
      </c>
      <c r="D32" s="15" t="s">
        <v>1588</v>
      </c>
      <c r="E32" s="15" t="s">
        <v>1531</v>
      </c>
      <c r="F32" s="116">
        <v>738070017</v>
      </c>
      <c r="G32" s="368" t="s">
        <v>986</v>
      </c>
      <c r="H32" s="15" t="s">
        <v>1087</v>
      </c>
      <c r="I32" s="117" t="s">
        <v>1589</v>
      </c>
      <c r="J32" s="15" t="s">
        <v>1590</v>
      </c>
      <c r="K32" s="17">
        <v>73389.59</v>
      </c>
      <c r="L32" s="17">
        <v>31929.52</v>
      </c>
    </row>
    <row r="33" spans="1:14" s="9" customFormat="1" ht="89.25" customHeight="1">
      <c r="A33" s="18">
        <v>24</v>
      </c>
      <c r="B33" s="15" t="s">
        <v>1591</v>
      </c>
      <c r="C33" s="116" t="s">
        <v>1592</v>
      </c>
      <c r="D33" s="15" t="s">
        <v>1593</v>
      </c>
      <c r="E33" s="15" t="s">
        <v>1594</v>
      </c>
      <c r="F33" s="116">
        <v>738070018</v>
      </c>
      <c r="G33" s="368" t="s">
        <v>986</v>
      </c>
      <c r="H33" s="15" t="s">
        <v>1087</v>
      </c>
      <c r="I33" s="369" t="s">
        <v>1595</v>
      </c>
      <c r="J33" s="15" t="s">
        <v>1596</v>
      </c>
      <c r="K33" s="17">
        <v>124497.45</v>
      </c>
      <c r="L33" s="17">
        <v>54877.02</v>
      </c>
    </row>
    <row r="34" spans="1:14" s="9" customFormat="1" ht="113.25" customHeight="1">
      <c r="A34" s="18">
        <v>25</v>
      </c>
      <c r="B34" s="15" t="s">
        <v>1597</v>
      </c>
      <c r="C34" s="116" t="s">
        <v>1598</v>
      </c>
      <c r="D34" s="15" t="s">
        <v>1599</v>
      </c>
      <c r="E34" s="15" t="s">
        <v>1594</v>
      </c>
      <c r="F34" s="116">
        <v>738070019</v>
      </c>
      <c r="G34" s="368" t="s">
        <v>986</v>
      </c>
      <c r="H34" s="15" t="s">
        <v>1087</v>
      </c>
      <c r="I34" s="369" t="s">
        <v>1600</v>
      </c>
      <c r="J34" s="15" t="s">
        <v>1601</v>
      </c>
      <c r="K34" s="17">
        <v>129992.67</v>
      </c>
      <c r="L34" s="17">
        <v>56925.21</v>
      </c>
    </row>
    <row r="35" spans="1:14" s="9" customFormat="1" ht="76.5">
      <c r="A35" s="18">
        <v>26</v>
      </c>
      <c r="B35" s="15" t="s">
        <v>1602</v>
      </c>
      <c r="C35" s="116" t="s">
        <v>1603</v>
      </c>
      <c r="D35" s="15" t="s">
        <v>1604</v>
      </c>
      <c r="E35" s="15" t="s">
        <v>1531</v>
      </c>
      <c r="F35" s="116">
        <v>738070020</v>
      </c>
      <c r="G35" s="368" t="s">
        <v>986</v>
      </c>
      <c r="H35" s="15" t="s">
        <v>1087</v>
      </c>
      <c r="I35" s="369" t="s">
        <v>1605</v>
      </c>
      <c r="J35" s="15" t="s">
        <v>1606</v>
      </c>
      <c r="K35" s="17">
        <v>7911.62</v>
      </c>
      <c r="L35" s="17">
        <v>3487.35</v>
      </c>
    </row>
    <row r="36" spans="1:14" s="9" customFormat="1" ht="101.25" customHeight="1">
      <c r="A36" s="18">
        <v>27</v>
      </c>
      <c r="B36" s="15" t="s">
        <v>1607</v>
      </c>
      <c r="C36" s="116" t="s">
        <v>1608</v>
      </c>
      <c r="D36" s="15" t="s">
        <v>1609</v>
      </c>
      <c r="E36" s="15" t="s">
        <v>1610</v>
      </c>
      <c r="F36" s="116">
        <v>738070021</v>
      </c>
      <c r="G36" s="368" t="s">
        <v>986</v>
      </c>
      <c r="H36" s="15" t="s">
        <v>1087</v>
      </c>
      <c r="I36" s="117" t="s">
        <v>1611</v>
      </c>
      <c r="J36" s="15" t="s">
        <v>1612</v>
      </c>
      <c r="K36" s="17">
        <v>90719.94</v>
      </c>
      <c r="L36" s="17">
        <v>39726.980000000003</v>
      </c>
    </row>
    <row r="37" spans="1:14" s="9" customFormat="1" ht="156.75" customHeight="1">
      <c r="A37" s="18">
        <v>28</v>
      </c>
      <c r="B37" s="15" t="s">
        <v>1613</v>
      </c>
      <c r="C37" s="116" t="s">
        <v>1614</v>
      </c>
      <c r="D37" s="15" t="s">
        <v>1615</v>
      </c>
      <c r="E37" s="15" t="s">
        <v>1616</v>
      </c>
      <c r="F37" s="116">
        <v>738070022</v>
      </c>
      <c r="G37" s="368" t="s">
        <v>986</v>
      </c>
      <c r="H37" s="15" t="s">
        <v>1087</v>
      </c>
      <c r="I37" s="15" t="s">
        <v>1617</v>
      </c>
      <c r="J37" s="116" t="s">
        <v>1618</v>
      </c>
      <c r="K37" s="17">
        <v>787823.25</v>
      </c>
      <c r="L37" s="17">
        <v>146251.94</v>
      </c>
      <c r="M37" s="370"/>
      <c r="N37" s="370"/>
    </row>
    <row r="38" spans="1:14" s="9" customFormat="1" ht="83.25" customHeight="1">
      <c r="A38" s="18">
        <v>29</v>
      </c>
      <c r="B38" s="15" t="s">
        <v>1619</v>
      </c>
      <c r="C38" s="116" t="s">
        <v>1620</v>
      </c>
      <c r="D38" s="15" t="s">
        <v>1621</v>
      </c>
      <c r="E38" s="15" t="s">
        <v>1594</v>
      </c>
      <c r="F38" s="116">
        <v>738070027</v>
      </c>
      <c r="G38" s="368" t="s">
        <v>986</v>
      </c>
      <c r="H38" s="15" t="s">
        <v>1087</v>
      </c>
      <c r="I38" s="369" t="s">
        <v>1622</v>
      </c>
      <c r="J38" s="15" t="s">
        <v>1623</v>
      </c>
      <c r="K38" s="17">
        <v>599393.92000000004</v>
      </c>
      <c r="L38" s="17">
        <v>259093.02</v>
      </c>
    </row>
    <row r="39" spans="1:14" s="9" customFormat="1" ht="76.5">
      <c r="A39" s="18">
        <v>30</v>
      </c>
      <c r="B39" s="15" t="s">
        <v>1624</v>
      </c>
      <c r="C39" s="116" t="s">
        <v>1625</v>
      </c>
      <c r="D39" s="15" t="s">
        <v>1626</v>
      </c>
      <c r="E39" s="15" t="s">
        <v>1537</v>
      </c>
      <c r="F39" s="116">
        <v>738070028</v>
      </c>
      <c r="G39" s="368" t="s">
        <v>986</v>
      </c>
      <c r="H39" s="15" t="s">
        <v>1350</v>
      </c>
      <c r="I39" s="120" t="s">
        <v>1627</v>
      </c>
      <c r="J39" s="15" t="s">
        <v>1628</v>
      </c>
      <c r="K39" s="17">
        <v>317432.83</v>
      </c>
      <c r="L39" s="17">
        <v>201818.85</v>
      </c>
    </row>
    <row r="40" spans="1:14" s="9" customFormat="1" ht="127.5">
      <c r="A40" s="18">
        <v>31</v>
      </c>
      <c r="B40" s="15" t="s">
        <v>1629</v>
      </c>
      <c r="C40" s="116" t="s">
        <v>1630</v>
      </c>
      <c r="D40" s="15" t="s">
        <v>1631</v>
      </c>
      <c r="E40" s="15" t="s">
        <v>1514</v>
      </c>
      <c r="F40" s="213">
        <v>7623012498</v>
      </c>
      <c r="G40" s="368" t="s">
        <v>986</v>
      </c>
      <c r="H40" s="15" t="s">
        <v>1087</v>
      </c>
      <c r="I40" s="369" t="s">
        <v>1632</v>
      </c>
      <c r="J40" s="117" t="s">
        <v>1633</v>
      </c>
      <c r="K40" s="17">
        <v>118545.59</v>
      </c>
      <c r="L40" s="17">
        <v>36941.79</v>
      </c>
    </row>
    <row r="41" spans="1:14" s="9" customFormat="1" ht="88.15" customHeight="1">
      <c r="A41" s="18">
        <v>32</v>
      </c>
      <c r="B41" s="15" t="s">
        <v>1634</v>
      </c>
      <c r="C41" s="116" t="s">
        <v>1635</v>
      </c>
      <c r="D41" s="15" t="s">
        <v>1636</v>
      </c>
      <c r="E41" s="15" t="s">
        <v>1594</v>
      </c>
      <c r="F41" s="116">
        <v>738070023</v>
      </c>
      <c r="G41" s="368" t="s">
        <v>986</v>
      </c>
      <c r="H41" s="15" t="s">
        <v>1350</v>
      </c>
      <c r="I41" s="369" t="s">
        <v>1637</v>
      </c>
      <c r="J41" s="15" t="s">
        <v>1638</v>
      </c>
      <c r="K41" s="17">
        <v>27516.46</v>
      </c>
      <c r="L41" s="17">
        <v>8678.4699999999993</v>
      </c>
    </row>
    <row r="42" spans="1:14" s="9" customFormat="1" ht="115.9" customHeight="1">
      <c r="A42" s="18">
        <v>33</v>
      </c>
      <c r="B42" s="15" t="s">
        <v>1639</v>
      </c>
      <c r="C42" s="116" t="s">
        <v>1640</v>
      </c>
      <c r="D42" s="15" t="s">
        <v>1641</v>
      </c>
      <c r="E42" s="15" t="s">
        <v>1508</v>
      </c>
      <c r="F42" s="116">
        <v>738070025</v>
      </c>
      <c r="G42" s="368" t="s">
        <v>986</v>
      </c>
      <c r="H42" s="15" t="s">
        <v>1087</v>
      </c>
      <c r="I42" s="369" t="s">
        <v>1642</v>
      </c>
      <c r="J42" s="15" t="s">
        <v>1643</v>
      </c>
      <c r="K42" s="17">
        <v>519212.94</v>
      </c>
      <c r="L42" s="17">
        <v>163320.54</v>
      </c>
    </row>
    <row r="43" spans="1:14" s="9" customFormat="1" ht="106.15" customHeight="1">
      <c r="A43" s="18">
        <v>34</v>
      </c>
      <c r="B43" s="15" t="s">
        <v>1464</v>
      </c>
      <c r="C43" s="15" t="s">
        <v>1644</v>
      </c>
      <c r="D43" s="116" t="s">
        <v>1645</v>
      </c>
      <c r="E43" s="120">
        <v>42390</v>
      </c>
      <c r="F43" s="116">
        <v>738071037</v>
      </c>
      <c r="G43" s="368" t="s">
        <v>986</v>
      </c>
      <c r="H43" s="15" t="s">
        <v>1350</v>
      </c>
      <c r="I43" s="15" t="s">
        <v>1646</v>
      </c>
      <c r="J43" s="15" t="s">
        <v>1647</v>
      </c>
      <c r="K43" s="17">
        <v>974194</v>
      </c>
      <c r="L43" s="17">
        <v>234191.7</v>
      </c>
    </row>
    <row r="44" spans="1:14" s="9" customFormat="1" ht="108.6" customHeight="1">
      <c r="A44" s="18">
        <v>35</v>
      </c>
      <c r="B44" s="15" t="s">
        <v>1471</v>
      </c>
      <c r="C44" s="116" t="s">
        <v>1648</v>
      </c>
      <c r="D44" s="15" t="s">
        <v>1649</v>
      </c>
      <c r="E44" s="15" t="s">
        <v>1080</v>
      </c>
      <c r="F44" s="116">
        <v>737076058</v>
      </c>
      <c r="G44" s="368" t="s">
        <v>986</v>
      </c>
      <c r="H44" s="15" t="s">
        <v>1087</v>
      </c>
      <c r="I44" s="15" t="s">
        <v>1650</v>
      </c>
      <c r="J44" s="15" t="s">
        <v>1076</v>
      </c>
      <c r="K44" s="17">
        <v>560043.57999999996</v>
      </c>
      <c r="L44" s="17">
        <v>133059.99</v>
      </c>
    </row>
    <row r="45" spans="1:14" s="9" customFormat="1" ht="84" customHeight="1">
      <c r="A45" s="18">
        <v>36</v>
      </c>
      <c r="B45" s="15" t="s">
        <v>1651</v>
      </c>
      <c r="C45" s="43" t="s">
        <v>1652</v>
      </c>
      <c r="D45" s="116" t="s">
        <v>984</v>
      </c>
      <c r="E45" s="120">
        <v>39899</v>
      </c>
      <c r="F45" s="213">
        <v>738071156</v>
      </c>
      <c r="G45" s="368" t="s">
        <v>986</v>
      </c>
      <c r="H45" s="15" t="s">
        <v>1087</v>
      </c>
      <c r="I45" s="15" t="s">
        <v>1653</v>
      </c>
      <c r="J45" s="15" t="s">
        <v>989</v>
      </c>
      <c r="K45" s="17">
        <v>681824.21</v>
      </c>
      <c r="L45" s="17">
        <v>138851.47</v>
      </c>
    </row>
    <row r="46" spans="1:14" s="9" customFormat="1" ht="98.45" customHeight="1">
      <c r="A46" s="18">
        <v>37</v>
      </c>
      <c r="B46" s="15" t="s">
        <v>1654</v>
      </c>
      <c r="C46" s="43" t="s">
        <v>1655</v>
      </c>
      <c r="D46" s="116" t="s">
        <v>1656</v>
      </c>
      <c r="E46" s="120">
        <v>42481</v>
      </c>
      <c r="F46" s="213">
        <v>738071157</v>
      </c>
      <c r="G46" s="368" t="s">
        <v>986</v>
      </c>
      <c r="H46" s="15" t="s">
        <v>1350</v>
      </c>
      <c r="I46" s="15" t="s">
        <v>1657</v>
      </c>
      <c r="J46" s="15" t="s">
        <v>1658</v>
      </c>
      <c r="K46" s="17">
        <v>2929838</v>
      </c>
      <c r="L46" s="17">
        <v>605500.06000000006</v>
      </c>
    </row>
    <row r="47" spans="1:14" s="9" customFormat="1" ht="61.15" customHeight="1">
      <c r="A47" s="18">
        <v>38</v>
      </c>
      <c r="B47" s="15" t="s">
        <v>1659</v>
      </c>
      <c r="C47" s="43" t="s">
        <v>1660</v>
      </c>
      <c r="D47" s="116"/>
      <c r="E47" s="120">
        <v>42531</v>
      </c>
      <c r="F47" s="213">
        <v>738071158</v>
      </c>
      <c r="G47" s="368" t="s">
        <v>986</v>
      </c>
      <c r="H47" s="15" t="s">
        <v>1350</v>
      </c>
      <c r="I47" s="15"/>
      <c r="J47" s="15" t="s">
        <v>1661</v>
      </c>
      <c r="K47" s="17">
        <v>1462703.6</v>
      </c>
      <c r="L47" s="17">
        <v>438810.96</v>
      </c>
    </row>
    <row r="48" spans="1:14" ht="51">
      <c r="A48" s="18">
        <v>39</v>
      </c>
      <c r="B48" s="15" t="s">
        <v>1662</v>
      </c>
      <c r="C48" s="43" t="s">
        <v>1663</v>
      </c>
      <c r="D48" s="116"/>
      <c r="E48" s="120">
        <v>41958</v>
      </c>
      <c r="F48" s="213"/>
      <c r="G48" s="368" t="s">
        <v>986</v>
      </c>
      <c r="H48" s="15" t="s">
        <v>1350</v>
      </c>
      <c r="I48" s="15" t="s">
        <v>1188</v>
      </c>
      <c r="J48" s="15" t="s">
        <v>1192</v>
      </c>
      <c r="K48" s="17">
        <v>466124</v>
      </c>
      <c r="L48" s="17">
        <v>94118.15</v>
      </c>
    </row>
    <row r="49" spans="1:12" ht="51">
      <c r="A49" s="18">
        <v>40</v>
      </c>
      <c r="B49" s="15" t="s">
        <v>1664</v>
      </c>
      <c r="C49" s="43" t="s">
        <v>1665</v>
      </c>
      <c r="D49" s="116"/>
      <c r="E49" s="120">
        <v>41969</v>
      </c>
      <c r="F49" s="213"/>
      <c r="G49" s="368" t="s">
        <v>986</v>
      </c>
      <c r="H49" s="15" t="s">
        <v>1350</v>
      </c>
      <c r="I49" s="15" t="s">
        <v>1188</v>
      </c>
      <c r="J49" s="15" t="s">
        <v>1666</v>
      </c>
      <c r="K49" s="17">
        <v>1911352.3200000001</v>
      </c>
      <c r="L49" s="17">
        <v>388441.37</v>
      </c>
    </row>
    <row r="50" spans="1:12" ht="51">
      <c r="A50" s="18">
        <v>41</v>
      </c>
      <c r="B50" s="15" t="s">
        <v>1667</v>
      </c>
      <c r="C50" s="43" t="s">
        <v>1668</v>
      </c>
      <c r="D50" s="116"/>
      <c r="E50" s="120">
        <v>42109</v>
      </c>
      <c r="F50" s="213"/>
      <c r="G50" s="368" t="s">
        <v>986</v>
      </c>
      <c r="H50" s="15" t="s">
        <v>1350</v>
      </c>
      <c r="I50" s="15" t="s">
        <v>1188</v>
      </c>
      <c r="J50" s="15" t="s">
        <v>1669</v>
      </c>
      <c r="K50" s="17">
        <v>807671.3</v>
      </c>
      <c r="L50" s="17">
        <v>376913.04</v>
      </c>
    </row>
    <row r="51" spans="1:12" ht="20.25" customHeight="1">
      <c r="A51" s="215" t="s">
        <v>228</v>
      </c>
      <c r="B51" s="216"/>
      <c r="C51" s="216"/>
      <c r="D51" s="216"/>
      <c r="E51" s="216"/>
      <c r="F51" s="216"/>
      <c r="G51" s="216"/>
      <c r="H51" s="216"/>
      <c r="I51" s="216"/>
      <c r="J51" s="217"/>
      <c r="K51" s="372">
        <f>SUM(K10:K50)</f>
        <v>46827263.970000006</v>
      </c>
      <c r="L51" s="372">
        <f>SUM(L10:L50)</f>
        <v>11326371.459999999</v>
      </c>
    </row>
    <row r="52" spans="1:12" ht="20.25" customHeight="1">
      <c r="A52" s="373"/>
      <c r="B52" s="373"/>
      <c r="C52" s="373"/>
      <c r="D52" s="373"/>
      <c r="E52" s="373"/>
      <c r="F52" s="373"/>
      <c r="G52" s="373"/>
      <c r="H52" s="373"/>
      <c r="I52" s="373"/>
      <c r="J52" s="373"/>
      <c r="K52" s="374"/>
      <c r="L52" s="374"/>
    </row>
    <row r="53" spans="1:12" ht="20.25" customHeight="1">
      <c r="A53" s="373"/>
      <c r="B53" s="373"/>
      <c r="C53" s="373"/>
      <c r="D53" s="373"/>
      <c r="E53" s="373"/>
      <c r="F53" s="373"/>
      <c r="G53" s="373"/>
      <c r="H53" s="373"/>
      <c r="I53" s="373"/>
      <c r="J53" s="373"/>
      <c r="K53" s="374"/>
      <c r="L53" s="374"/>
    </row>
  </sheetData>
  <mergeCells count="17">
    <mergeCell ref="A51:J51"/>
    <mergeCell ref="G8:G9"/>
    <mergeCell ref="H8:H9"/>
    <mergeCell ref="I8:I9"/>
    <mergeCell ref="J8:J9"/>
    <mergeCell ref="K8:K9"/>
    <mergeCell ref="L8:L9"/>
    <mergeCell ref="J1:L1"/>
    <mergeCell ref="A2:L2"/>
    <mergeCell ref="A4:L4"/>
    <mergeCell ref="A6:L6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9"/>
  <sheetViews>
    <sheetView workbookViewId="0">
      <selection sqref="A1:IV65536"/>
    </sheetView>
  </sheetViews>
  <sheetFormatPr defaultRowHeight="12.75"/>
  <cols>
    <col min="1" max="1" width="3.42578125" style="406" customWidth="1"/>
    <col min="2" max="2" width="18" style="407" customWidth="1"/>
    <col min="3" max="3" width="8.7109375" style="407" customWidth="1"/>
    <col min="4" max="4" width="11.140625" style="406" customWidth="1"/>
    <col min="5" max="5" width="10.28515625" style="406" customWidth="1"/>
    <col min="6" max="6" width="14.42578125" style="406" customWidth="1"/>
    <col min="7" max="7" width="8.85546875" style="406" customWidth="1"/>
    <col min="8" max="8" width="12.140625" style="406" customWidth="1"/>
    <col min="9" max="9" width="15.85546875" style="408" customWidth="1"/>
    <col min="10" max="10" width="15.28515625" style="392" customWidth="1"/>
    <col min="11" max="11" width="14.28515625" style="392" customWidth="1"/>
    <col min="12" max="12" width="39.28515625" style="406" customWidth="1"/>
    <col min="13" max="13" width="14.5703125" style="406" customWidth="1"/>
    <col min="14" max="14" width="11.7109375" style="406" customWidth="1"/>
    <col min="15" max="15" width="10.28515625" style="406" customWidth="1"/>
    <col min="16" max="16" width="13.42578125" style="406" customWidth="1"/>
    <col min="17" max="16384" width="9.140625" style="409"/>
  </cols>
  <sheetData>
    <row r="1" spans="1:16" s="384" customFormat="1" ht="21.75" customHeight="1">
      <c r="A1" s="379"/>
      <c r="B1" s="380"/>
      <c r="C1" s="380"/>
      <c r="D1" s="379"/>
      <c r="E1" s="379"/>
      <c r="F1" s="379"/>
      <c r="G1" s="379"/>
      <c r="H1" s="379"/>
      <c r="I1" s="381"/>
      <c r="J1" s="382"/>
      <c r="K1" s="382"/>
      <c r="L1" s="379"/>
      <c r="M1" s="379"/>
      <c r="N1" s="383"/>
      <c r="O1" s="383"/>
      <c r="P1" s="383"/>
    </row>
    <row r="2" spans="1:16" s="382" customFormat="1" ht="15.75" customHeight="1">
      <c r="A2" s="385" t="s">
        <v>535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</row>
    <row r="3" spans="1:16" s="382" customFormat="1" ht="15.75">
      <c r="A3" s="386"/>
      <c r="B3" s="387"/>
      <c r="C3" s="387"/>
      <c r="D3" s="387"/>
      <c r="E3" s="387"/>
      <c r="F3" s="387"/>
      <c r="G3" s="387"/>
      <c r="H3" s="387"/>
      <c r="I3" s="388"/>
      <c r="J3" s="387"/>
      <c r="K3" s="387"/>
      <c r="L3" s="387"/>
      <c r="M3" s="387"/>
      <c r="N3" s="386"/>
      <c r="O3" s="386"/>
      <c r="P3" s="386"/>
    </row>
    <row r="4" spans="1:16" s="382" customFormat="1" ht="24" customHeight="1">
      <c r="A4" s="385" t="s">
        <v>536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</row>
    <row r="5" spans="1:16" s="382" customFormat="1" ht="15.75">
      <c r="A5" s="386"/>
      <c r="B5" s="387"/>
      <c r="C5" s="387"/>
      <c r="D5" s="386"/>
      <c r="E5" s="386"/>
      <c r="F5" s="386"/>
      <c r="G5" s="386"/>
      <c r="H5" s="386"/>
      <c r="I5" s="388"/>
      <c r="J5" s="386"/>
      <c r="K5" s="386"/>
      <c r="L5" s="386"/>
      <c r="M5" s="386"/>
      <c r="N5" s="386"/>
      <c r="O5" s="386"/>
      <c r="P5" s="386"/>
    </row>
    <row r="6" spans="1:16" s="382" customFormat="1" ht="24" customHeight="1">
      <c r="A6" s="385" t="s">
        <v>1670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</row>
    <row r="7" spans="1:16" s="392" customFormat="1" ht="28.5" customHeight="1">
      <c r="A7" s="389" t="s">
        <v>0</v>
      </c>
      <c r="B7" s="390" t="s">
        <v>559</v>
      </c>
      <c r="C7" s="389" t="s">
        <v>30</v>
      </c>
      <c r="D7" s="389" t="s">
        <v>230</v>
      </c>
      <c r="E7" s="389" t="s">
        <v>12</v>
      </c>
      <c r="F7" s="389" t="s">
        <v>560</v>
      </c>
      <c r="G7" s="389"/>
      <c r="H7" s="389" t="s">
        <v>562</v>
      </c>
      <c r="I7" s="391" t="s">
        <v>532</v>
      </c>
      <c r="J7" s="389" t="s">
        <v>533</v>
      </c>
      <c r="K7" s="389" t="s">
        <v>563</v>
      </c>
      <c r="L7" s="389" t="s">
        <v>534</v>
      </c>
      <c r="M7" s="389" t="s">
        <v>564</v>
      </c>
      <c r="N7" s="389"/>
      <c r="O7" s="389"/>
      <c r="P7" s="389"/>
    </row>
    <row r="8" spans="1:16" s="392" customFormat="1" ht="44.25" customHeight="1">
      <c r="A8" s="389"/>
      <c r="B8" s="390"/>
      <c r="C8" s="389"/>
      <c r="D8" s="389"/>
      <c r="E8" s="389"/>
      <c r="F8" s="22" t="s">
        <v>1415</v>
      </c>
      <c r="G8" s="22" t="s">
        <v>1671</v>
      </c>
      <c r="H8" s="389"/>
      <c r="I8" s="391"/>
      <c r="J8" s="389"/>
      <c r="K8" s="389"/>
      <c r="L8" s="389"/>
      <c r="M8" s="22" t="s">
        <v>565</v>
      </c>
      <c r="N8" s="389" t="s">
        <v>1672</v>
      </c>
      <c r="O8" s="389"/>
      <c r="P8" s="22" t="s">
        <v>567</v>
      </c>
    </row>
    <row r="9" spans="1:16" s="393" customFormat="1" ht="73.150000000000006" customHeight="1">
      <c r="A9" s="5">
        <v>1</v>
      </c>
      <c r="B9" s="8" t="s">
        <v>1673</v>
      </c>
      <c r="C9" s="5">
        <v>211.5</v>
      </c>
      <c r="D9" s="8" t="s">
        <v>1674</v>
      </c>
      <c r="E9" s="8" t="s">
        <v>1675</v>
      </c>
      <c r="F9" s="8" t="s">
        <v>1676</v>
      </c>
      <c r="G9" s="8" t="s">
        <v>1677</v>
      </c>
      <c r="H9" s="5" t="s">
        <v>575</v>
      </c>
      <c r="I9" s="261">
        <v>544201.65</v>
      </c>
      <c r="J9" s="261">
        <v>535840.65</v>
      </c>
      <c r="K9" s="38">
        <v>38257</v>
      </c>
      <c r="L9" s="113" t="s">
        <v>1678</v>
      </c>
      <c r="M9" s="47" t="s">
        <v>1679</v>
      </c>
      <c r="N9" s="38">
        <v>42170</v>
      </c>
      <c r="O9" s="38">
        <v>45822</v>
      </c>
      <c r="P9" s="5" t="s">
        <v>1680</v>
      </c>
    </row>
    <row r="10" spans="1:16" s="394" customFormat="1" ht="69" customHeight="1">
      <c r="A10" s="47">
        <v>2</v>
      </c>
      <c r="B10" s="8" t="s">
        <v>1673</v>
      </c>
      <c r="C10" s="5">
        <v>203.21</v>
      </c>
      <c r="D10" s="8" t="s">
        <v>1681</v>
      </c>
      <c r="E10" s="8" t="s">
        <v>1682</v>
      </c>
      <c r="F10" s="5" t="s">
        <v>1683</v>
      </c>
      <c r="G10" s="8" t="s">
        <v>1684</v>
      </c>
      <c r="H10" s="5" t="s">
        <v>575</v>
      </c>
      <c r="I10" s="261">
        <v>134163.56</v>
      </c>
      <c r="J10" s="261">
        <v>129970.91</v>
      </c>
      <c r="K10" s="38">
        <v>38257</v>
      </c>
      <c r="L10" s="113" t="s">
        <v>1685</v>
      </c>
      <c r="M10" s="47" t="s">
        <v>1679</v>
      </c>
      <c r="N10" s="38">
        <v>42170</v>
      </c>
      <c r="O10" s="38">
        <v>45822</v>
      </c>
      <c r="P10" s="5" t="s">
        <v>1680</v>
      </c>
    </row>
    <row r="11" spans="1:16" s="393" customFormat="1" ht="74.45" customHeight="1">
      <c r="A11" s="5">
        <v>3</v>
      </c>
      <c r="B11" s="8" t="s">
        <v>1673</v>
      </c>
      <c r="C11" s="5">
        <v>226.54</v>
      </c>
      <c r="D11" s="8" t="s">
        <v>1686</v>
      </c>
      <c r="E11" s="322" t="s">
        <v>1687</v>
      </c>
      <c r="F11" s="8" t="s">
        <v>1688</v>
      </c>
      <c r="G11" s="8" t="s">
        <v>1689</v>
      </c>
      <c r="H11" s="5" t="s">
        <v>575</v>
      </c>
      <c r="I11" s="261">
        <v>688792.38</v>
      </c>
      <c r="J11" s="261">
        <v>678460.53</v>
      </c>
      <c r="K11" s="38">
        <v>38257</v>
      </c>
      <c r="L11" s="113" t="s">
        <v>1690</v>
      </c>
      <c r="M11" s="47" t="s">
        <v>1679</v>
      </c>
      <c r="N11" s="38">
        <v>42170</v>
      </c>
      <c r="O11" s="38">
        <v>45822</v>
      </c>
      <c r="P11" s="5" t="s">
        <v>1680</v>
      </c>
    </row>
    <row r="12" spans="1:16" s="398" customFormat="1" ht="18" customHeight="1">
      <c r="A12" s="395" t="s">
        <v>514</v>
      </c>
      <c r="B12" s="395"/>
      <c r="C12" s="395"/>
      <c r="D12" s="395"/>
      <c r="E12" s="395"/>
      <c r="F12" s="395"/>
      <c r="G12" s="395"/>
      <c r="H12" s="395"/>
      <c r="I12" s="396">
        <f>SUM(I9:I11)</f>
        <v>1367157.5899999999</v>
      </c>
      <c r="J12" s="396">
        <f>SUM(J9:J11)</f>
        <v>1344272.09</v>
      </c>
      <c r="K12" s="386"/>
      <c r="L12" s="397"/>
      <c r="M12" s="397"/>
      <c r="N12" s="397"/>
      <c r="O12" s="397"/>
      <c r="P12" s="397"/>
    </row>
    <row r="13" spans="1:16" s="384" customFormat="1" ht="15.75">
      <c r="A13" s="379"/>
      <c r="B13" s="380"/>
      <c r="C13" s="380"/>
      <c r="D13" s="379"/>
      <c r="E13" s="379"/>
      <c r="F13" s="379"/>
      <c r="G13" s="379"/>
      <c r="H13" s="379"/>
      <c r="I13" s="381"/>
      <c r="J13" s="382"/>
      <c r="K13" s="382"/>
      <c r="L13" s="379"/>
      <c r="M13" s="379"/>
      <c r="N13" s="379"/>
      <c r="O13" s="379"/>
      <c r="P13" s="379"/>
    </row>
    <row r="14" spans="1:16" s="384" customFormat="1" ht="15.75">
      <c r="A14" s="379"/>
      <c r="B14" s="380"/>
      <c r="C14" s="380"/>
      <c r="D14" s="379"/>
      <c r="E14" s="379"/>
      <c r="F14" s="379"/>
      <c r="G14" s="379"/>
      <c r="H14" s="379"/>
      <c r="I14" s="381"/>
      <c r="J14" s="382"/>
      <c r="K14" s="382"/>
      <c r="L14" s="379"/>
      <c r="M14" s="379"/>
      <c r="N14" s="379"/>
      <c r="O14" s="379"/>
      <c r="P14" s="379"/>
    </row>
    <row r="15" spans="1:16" s="384" customFormat="1" ht="15.75">
      <c r="A15" s="379"/>
      <c r="B15" s="380"/>
      <c r="C15" s="380"/>
      <c r="D15" s="379"/>
      <c r="E15" s="379"/>
      <c r="F15" s="379"/>
      <c r="G15" s="379"/>
      <c r="H15" s="379"/>
      <c r="I15" s="381"/>
      <c r="J15" s="382"/>
      <c r="K15" s="382"/>
      <c r="L15" s="379"/>
      <c r="M15" s="379"/>
      <c r="N15" s="379"/>
      <c r="O15" s="379"/>
      <c r="P15" s="379"/>
    </row>
    <row r="16" spans="1:16" s="384" customFormat="1" ht="15.75">
      <c r="A16" s="379"/>
      <c r="B16" s="380"/>
      <c r="C16" s="380"/>
      <c r="D16" s="379"/>
      <c r="E16" s="379"/>
      <c r="F16" s="379"/>
      <c r="G16" s="379"/>
      <c r="H16" s="379"/>
      <c r="I16" s="381"/>
      <c r="J16" s="382"/>
      <c r="K16" s="382"/>
      <c r="L16" s="379"/>
      <c r="M16" s="379"/>
      <c r="N16" s="379"/>
      <c r="O16" s="379"/>
      <c r="P16" s="379"/>
    </row>
    <row r="17" spans="1:16" s="384" customFormat="1" ht="16.149999999999999" customHeight="1">
      <c r="A17" s="379"/>
      <c r="B17" s="380"/>
      <c r="C17" s="380"/>
      <c r="D17" s="379"/>
      <c r="E17" s="379"/>
      <c r="F17" s="379"/>
      <c r="G17" s="379"/>
      <c r="H17" s="379"/>
      <c r="I17" s="381"/>
      <c r="J17" s="382"/>
      <c r="K17" s="382"/>
      <c r="L17" s="379"/>
      <c r="M17" s="379"/>
      <c r="N17" s="379"/>
      <c r="O17" s="379"/>
      <c r="P17" s="379"/>
    </row>
    <row r="18" spans="1:16" s="405" customFormat="1" ht="18.75">
      <c r="A18" s="399"/>
      <c r="B18" s="400"/>
      <c r="C18" s="400"/>
      <c r="D18" s="400"/>
      <c r="E18" s="400"/>
      <c r="F18" s="400"/>
      <c r="G18" s="401"/>
      <c r="H18" s="399"/>
      <c r="I18" s="402"/>
      <c r="J18" s="403"/>
      <c r="K18" s="403"/>
      <c r="L18" s="399"/>
      <c r="M18" s="399"/>
      <c r="N18" s="404"/>
      <c r="O18" s="404"/>
      <c r="P18" s="404"/>
    </row>
    <row r="19" spans="1:16" s="384" customFormat="1" ht="15.75">
      <c r="A19" s="379"/>
      <c r="B19" s="380"/>
      <c r="C19" s="380"/>
      <c r="D19" s="379"/>
      <c r="E19" s="379"/>
      <c r="F19" s="379"/>
      <c r="G19" s="379"/>
      <c r="H19" s="379"/>
      <c r="I19" s="381"/>
      <c r="J19" s="382"/>
      <c r="K19" s="382"/>
      <c r="L19" s="379"/>
      <c r="M19" s="379"/>
      <c r="N19" s="379"/>
      <c r="O19" s="379"/>
      <c r="P19" s="379"/>
    </row>
  </sheetData>
  <mergeCells count="20">
    <mergeCell ref="A12:H12"/>
    <mergeCell ref="B18:F18"/>
    <mergeCell ref="N18:P18"/>
    <mergeCell ref="H7:H8"/>
    <mergeCell ref="I7:I8"/>
    <mergeCell ref="J7:J8"/>
    <mergeCell ref="K7:K8"/>
    <mergeCell ref="L7:L8"/>
    <mergeCell ref="M7:P7"/>
    <mergeCell ref="N8:O8"/>
    <mergeCell ref="N1:P1"/>
    <mergeCell ref="A2:P2"/>
    <mergeCell ref="A4:P4"/>
    <mergeCell ref="A6:P6"/>
    <mergeCell ref="A7:A8"/>
    <mergeCell ref="B7:B8"/>
    <mergeCell ref="C7:C8"/>
    <mergeCell ref="D7:D8"/>
    <mergeCell ref="E7:E8"/>
    <mergeCell ref="F7:G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1"/>
  <sheetViews>
    <sheetView workbookViewId="0">
      <selection sqref="A1:IV65536"/>
    </sheetView>
  </sheetViews>
  <sheetFormatPr defaultRowHeight="12.75"/>
  <cols>
    <col min="1" max="1" width="4" style="257" customWidth="1"/>
    <col min="2" max="2" width="36.7109375" style="156" customWidth="1"/>
    <col min="3" max="3" width="9.42578125" style="257" customWidth="1"/>
    <col min="4" max="4" width="10" style="257" customWidth="1"/>
    <col min="5" max="5" width="30.42578125" style="155" customWidth="1"/>
    <col min="6" max="6" width="13.140625" style="438" customWidth="1"/>
    <col min="7" max="7" width="11.85546875" style="440" customWidth="1"/>
    <col min="8" max="8" width="20.42578125" style="440" customWidth="1"/>
    <col min="9" max="9" width="28.5703125" style="156" customWidth="1"/>
    <col min="10" max="10" width="18.42578125" style="257" customWidth="1"/>
    <col min="11" max="11" width="13.5703125" style="257" customWidth="1"/>
    <col min="12" max="12" width="10.85546875" style="437" customWidth="1"/>
    <col min="13" max="13" width="13" style="437" customWidth="1"/>
    <col min="14" max="16384" width="9.140625" style="257"/>
  </cols>
  <sheetData>
    <row r="1" spans="1:13" s="251" customFormat="1" ht="15.75">
      <c r="B1" s="410"/>
      <c r="E1" s="247"/>
      <c r="F1" s="411"/>
      <c r="G1" s="412"/>
      <c r="H1" s="412"/>
      <c r="I1" s="410"/>
      <c r="K1" s="413" t="s">
        <v>1691</v>
      </c>
      <c r="L1" s="413"/>
      <c r="M1" s="413"/>
    </row>
    <row r="2" spans="1:13" s="251" customFormat="1" ht="15.75">
      <c r="B2" s="410"/>
      <c r="E2" s="247"/>
      <c r="F2" s="411"/>
      <c r="G2" s="412"/>
      <c r="H2" s="412"/>
      <c r="I2" s="410"/>
      <c r="L2" s="414"/>
      <c r="M2" s="414"/>
    </row>
    <row r="3" spans="1:13" s="251" customFormat="1" ht="15.75">
      <c r="B3" s="415" t="s">
        <v>1692</v>
      </c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</row>
    <row r="4" spans="1:13" s="251" customFormat="1" ht="15.75">
      <c r="B4" s="416"/>
      <c r="C4" s="417"/>
      <c r="D4" s="417"/>
      <c r="E4" s="181"/>
      <c r="F4" s="418"/>
      <c r="G4" s="419"/>
      <c r="H4" s="419"/>
      <c r="I4" s="416"/>
      <c r="J4" s="417"/>
      <c r="K4" s="417"/>
      <c r="L4" s="420"/>
      <c r="M4" s="420"/>
    </row>
    <row r="5" spans="1:13" s="251" customFormat="1" ht="15.75">
      <c r="B5" s="415" t="s">
        <v>880</v>
      </c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</row>
    <row r="6" spans="1:13" s="417" customFormat="1" ht="15.75">
      <c r="B6" s="416"/>
      <c r="E6" s="181"/>
      <c r="F6" s="418"/>
      <c r="G6" s="416"/>
      <c r="H6" s="416"/>
      <c r="I6" s="416"/>
      <c r="L6" s="420"/>
      <c r="M6" s="420"/>
    </row>
    <row r="7" spans="1:13" s="417" customFormat="1" ht="15.75">
      <c r="B7" s="415" t="s">
        <v>1693</v>
      </c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</row>
    <row r="8" spans="1:13" s="417" customFormat="1" ht="15.75"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</row>
    <row r="9" spans="1:13">
      <c r="A9" s="150" t="s">
        <v>0</v>
      </c>
      <c r="B9" s="150" t="s">
        <v>559</v>
      </c>
      <c r="C9" s="421" t="s">
        <v>882</v>
      </c>
      <c r="D9" s="421"/>
      <c r="E9" s="421"/>
      <c r="F9" s="422" t="s">
        <v>230</v>
      </c>
      <c r="G9" s="423" t="s">
        <v>883</v>
      </c>
      <c r="H9" s="423" t="s">
        <v>884</v>
      </c>
      <c r="I9" s="424" t="s">
        <v>534</v>
      </c>
      <c r="J9" s="150" t="s">
        <v>885</v>
      </c>
      <c r="K9" s="150" t="s">
        <v>1694</v>
      </c>
      <c r="L9" s="286" t="s">
        <v>532</v>
      </c>
      <c r="M9" s="286" t="s">
        <v>886</v>
      </c>
    </row>
    <row r="10" spans="1:13" s="155" customFormat="1" ht="28.5" customHeight="1">
      <c r="A10" s="150"/>
      <c r="B10" s="150"/>
      <c r="C10" s="425" t="s">
        <v>1695</v>
      </c>
      <c r="D10" s="425" t="s">
        <v>1696</v>
      </c>
      <c r="E10" s="425" t="s">
        <v>1697</v>
      </c>
      <c r="F10" s="426"/>
      <c r="G10" s="427"/>
      <c r="H10" s="427"/>
      <c r="I10" s="428"/>
      <c r="J10" s="150"/>
      <c r="K10" s="150"/>
      <c r="L10" s="286"/>
      <c r="M10" s="286"/>
    </row>
    <row r="11" spans="1:13" s="186" customFormat="1" ht="51">
      <c r="A11" s="5">
        <v>1</v>
      </c>
      <c r="B11" s="5" t="s">
        <v>1698</v>
      </c>
      <c r="C11" s="5">
        <v>164</v>
      </c>
      <c r="D11" s="5">
        <v>14.2</v>
      </c>
      <c r="E11" s="5" t="s">
        <v>1699</v>
      </c>
      <c r="F11" s="112" t="s">
        <v>1700</v>
      </c>
      <c r="G11" s="113" t="s">
        <v>889</v>
      </c>
      <c r="H11" s="113" t="s">
        <v>890</v>
      </c>
      <c r="I11" s="5" t="s">
        <v>1701</v>
      </c>
      <c r="J11" s="5" t="s">
        <v>1702</v>
      </c>
      <c r="K11" s="5" t="s">
        <v>1703</v>
      </c>
      <c r="L11" s="111">
        <v>1</v>
      </c>
      <c r="M11" s="111">
        <v>1</v>
      </c>
    </row>
    <row r="12" spans="1:13" s="186" customFormat="1" ht="51">
      <c r="A12" s="5">
        <v>2</v>
      </c>
      <c r="B12" s="5" t="s">
        <v>1704</v>
      </c>
      <c r="C12" s="5">
        <v>94</v>
      </c>
      <c r="D12" s="5">
        <v>29.4</v>
      </c>
      <c r="E12" s="5" t="s">
        <v>1705</v>
      </c>
      <c r="F12" s="112" t="s">
        <v>1706</v>
      </c>
      <c r="G12" s="113" t="s">
        <v>889</v>
      </c>
      <c r="H12" s="113" t="s">
        <v>890</v>
      </c>
      <c r="I12" s="5" t="s">
        <v>1701</v>
      </c>
      <c r="J12" s="5" t="s">
        <v>579</v>
      </c>
      <c r="K12" s="5" t="s">
        <v>1707</v>
      </c>
      <c r="L12" s="111">
        <v>1</v>
      </c>
      <c r="M12" s="111">
        <v>1</v>
      </c>
    </row>
    <row r="13" spans="1:13" s="186" customFormat="1" ht="51">
      <c r="A13" s="5">
        <v>3</v>
      </c>
      <c r="B13" s="5" t="s">
        <v>1708</v>
      </c>
      <c r="C13" s="5">
        <v>150</v>
      </c>
      <c r="D13" s="5">
        <v>13.8</v>
      </c>
      <c r="E13" s="5" t="s">
        <v>1709</v>
      </c>
      <c r="F13" s="112" t="s">
        <v>1710</v>
      </c>
      <c r="G13" s="113" t="s">
        <v>889</v>
      </c>
      <c r="H13" s="113" t="s">
        <v>890</v>
      </c>
      <c r="I13" s="5" t="s">
        <v>1701</v>
      </c>
      <c r="J13" s="5" t="s">
        <v>1711</v>
      </c>
      <c r="K13" s="5" t="s">
        <v>1703</v>
      </c>
      <c r="L13" s="111">
        <v>1</v>
      </c>
      <c r="M13" s="111">
        <v>1</v>
      </c>
    </row>
    <row r="14" spans="1:13" s="186" customFormat="1" ht="97.9" customHeight="1">
      <c r="A14" s="5">
        <v>4</v>
      </c>
      <c r="B14" s="5" t="s">
        <v>1712</v>
      </c>
      <c r="C14" s="5">
        <v>100</v>
      </c>
      <c r="D14" s="5">
        <v>11.5</v>
      </c>
      <c r="E14" s="5" t="s">
        <v>1713</v>
      </c>
      <c r="F14" s="112" t="s">
        <v>1714</v>
      </c>
      <c r="G14" s="113" t="s">
        <v>889</v>
      </c>
      <c r="H14" s="113" t="s">
        <v>890</v>
      </c>
      <c r="I14" s="5" t="s">
        <v>1701</v>
      </c>
      <c r="J14" s="5" t="s">
        <v>1715</v>
      </c>
      <c r="K14" s="5" t="s">
        <v>1716</v>
      </c>
      <c r="L14" s="111">
        <v>1</v>
      </c>
      <c r="M14" s="111">
        <v>1</v>
      </c>
    </row>
    <row r="15" spans="1:13" s="186" customFormat="1" ht="85.9" customHeight="1">
      <c r="A15" s="5">
        <v>5</v>
      </c>
      <c r="B15" s="5" t="s">
        <v>1717</v>
      </c>
      <c r="C15" s="5">
        <v>290</v>
      </c>
      <c r="D15" s="5">
        <v>26.2</v>
      </c>
      <c r="E15" s="5" t="s">
        <v>1718</v>
      </c>
      <c r="F15" s="112" t="s">
        <v>1719</v>
      </c>
      <c r="G15" s="113" t="s">
        <v>889</v>
      </c>
      <c r="H15" s="113" t="s">
        <v>890</v>
      </c>
      <c r="I15" s="5" t="s">
        <v>1701</v>
      </c>
      <c r="J15" s="5" t="s">
        <v>1345</v>
      </c>
      <c r="K15" s="5" t="s">
        <v>1720</v>
      </c>
      <c r="L15" s="111">
        <v>1</v>
      </c>
      <c r="M15" s="111">
        <v>1</v>
      </c>
    </row>
    <row r="16" spans="1:13" s="186" customFormat="1" ht="76.5">
      <c r="A16" s="5">
        <v>6</v>
      </c>
      <c r="B16" s="5" t="s">
        <v>1721</v>
      </c>
      <c r="C16" s="5">
        <v>71.8</v>
      </c>
      <c r="D16" s="5">
        <v>3.35</v>
      </c>
      <c r="E16" s="5" t="s">
        <v>1718</v>
      </c>
      <c r="F16" s="112" t="s">
        <v>1722</v>
      </c>
      <c r="G16" s="113" t="s">
        <v>889</v>
      </c>
      <c r="H16" s="113" t="s">
        <v>890</v>
      </c>
      <c r="I16" s="5" t="s">
        <v>1723</v>
      </c>
      <c r="J16" s="5" t="s">
        <v>1345</v>
      </c>
      <c r="K16" s="5" t="s">
        <v>1724</v>
      </c>
      <c r="L16" s="111">
        <v>1</v>
      </c>
      <c r="M16" s="111">
        <v>1</v>
      </c>
    </row>
    <row r="17" spans="1:13" s="186" customFormat="1" ht="51">
      <c r="A17" s="5">
        <v>7</v>
      </c>
      <c r="B17" s="5" t="s">
        <v>1725</v>
      </c>
      <c r="C17" s="5">
        <v>17</v>
      </c>
      <c r="D17" s="5">
        <v>2.85</v>
      </c>
      <c r="E17" s="5" t="s">
        <v>1726</v>
      </c>
      <c r="F17" s="112" t="s">
        <v>1727</v>
      </c>
      <c r="G17" s="113" t="s">
        <v>889</v>
      </c>
      <c r="H17" s="113" t="s">
        <v>890</v>
      </c>
      <c r="I17" s="5" t="s">
        <v>1701</v>
      </c>
      <c r="J17" s="5" t="s">
        <v>1728</v>
      </c>
      <c r="K17" s="5" t="s">
        <v>1716</v>
      </c>
      <c r="L17" s="111">
        <v>1</v>
      </c>
      <c r="M17" s="111">
        <v>1</v>
      </c>
    </row>
    <row r="18" spans="1:13" s="186" customFormat="1" ht="51">
      <c r="A18" s="5">
        <v>8</v>
      </c>
      <c r="B18" s="5" t="s">
        <v>1729</v>
      </c>
      <c r="C18" s="5">
        <v>19</v>
      </c>
      <c r="D18" s="5">
        <v>2</v>
      </c>
      <c r="E18" s="5" t="s">
        <v>1730</v>
      </c>
      <c r="F18" s="112" t="s">
        <v>1731</v>
      </c>
      <c r="G18" s="113" t="s">
        <v>889</v>
      </c>
      <c r="H18" s="113" t="s">
        <v>890</v>
      </c>
      <c r="I18" s="5" t="s">
        <v>1701</v>
      </c>
      <c r="J18" s="5" t="s">
        <v>1732</v>
      </c>
      <c r="K18" s="5" t="s">
        <v>1716</v>
      </c>
      <c r="L18" s="111">
        <v>1</v>
      </c>
      <c r="M18" s="111">
        <v>1</v>
      </c>
    </row>
    <row r="19" spans="1:13" s="186" customFormat="1" ht="63.75">
      <c r="A19" s="5">
        <v>9</v>
      </c>
      <c r="B19" s="5" t="s">
        <v>1733</v>
      </c>
      <c r="C19" s="5">
        <v>38</v>
      </c>
      <c r="D19" s="5">
        <v>1.4</v>
      </c>
      <c r="E19" s="5" t="s">
        <v>1734</v>
      </c>
      <c r="F19" s="112" t="s">
        <v>1735</v>
      </c>
      <c r="G19" s="113" t="s">
        <v>889</v>
      </c>
      <c r="H19" s="113" t="s">
        <v>890</v>
      </c>
      <c r="I19" s="5" t="s">
        <v>1701</v>
      </c>
      <c r="J19" s="5" t="s">
        <v>1736</v>
      </c>
      <c r="K19" s="5" t="s">
        <v>1716</v>
      </c>
      <c r="L19" s="111">
        <v>1</v>
      </c>
      <c r="M19" s="111">
        <v>1</v>
      </c>
    </row>
    <row r="20" spans="1:13" s="186" customFormat="1" ht="51">
      <c r="A20" s="5">
        <v>10</v>
      </c>
      <c r="B20" s="5" t="s">
        <v>1737</v>
      </c>
      <c r="C20" s="5">
        <v>81.3</v>
      </c>
      <c r="D20" s="5">
        <v>0.85</v>
      </c>
      <c r="E20" s="5" t="s">
        <v>1738</v>
      </c>
      <c r="F20" s="112" t="s">
        <v>1739</v>
      </c>
      <c r="G20" s="113" t="s">
        <v>889</v>
      </c>
      <c r="H20" s="113" t="s">
        <v>890</v>
      </c>
      <c r="I20" s="5" t="s">
        <v>1701</v>
      </c>
      <c r="J20" s="5"/>
      <c r="K20" s="5" t="s">
        <v>1720</v>
      </c>
      <c r="L20" s="111">
        <v>1</v>
      </c>
      <c r="M20" s="111">
        <v>1</v>
      </c>
    </row>
    <row r="21" spans="1:13" s="186" customFormat="1" ht="72" customHeight="1">
      <c r="A21" s="5">
        <v>11</v>
      </c>
      <c r="B21" s="5" t="s">
        <v>1740</v>
      </c>
      <c r="C21" s="5">
        <v>93.45</v>
      </c>
      <c r="D21" s="5">
        <v>18.5</v>
      </c>
      <c r="E21" s="5" t="s">
        <v>1741</v>
      </c>
      <c r="F21" s="112" t="s">
        <v>1742</v>
      </c>
      <c r="G21" s="113" t="s">
        <v>889</v>
      </c>
      <c r="H21" s="113" t="s">
        <v>890</v>
      </c>
      <c r="I21" s="5" t="s">
        <v>1701</v>
      </c>
      <c r="J21" s="5" t="s">
        <v>1743</v>
      </c>
      <c r="K21" s="5" t="s">
        <v>1744</v>
      </c>
      <c r="L21" s="111">
        <v>1</v>
      </c>
      <c r="M21" s="288">
        <v>1</v>
      </c>
    </row>
    <row r="22" spans="1:13" s="186" customFormat="1" ht="76.5">
      <c r="A22" s="5">
        <v>12</v>
      </c>
      <c r="B22" s="5" t="s">
        <v>1745</v>
      </c>
      <c r="C22" s="5">
        <v>650</v>
      </c>
      <c r="D22" s="5">
        <v>18.5</v>
      </c>
      <c r="E22" s="5" t="s">
        <v>1746</v>
      </c>
      <c r="F22" s="112" t="s">
        <v>1747</v>
      </c>
      <c r="G22" s="113" t="s">
        <v>889</v>
      </c>
      <c r="H22" s="113" t="s">
        <v>890</v>
      </c>
      <c r="I22" s="5" t="s">
        <v>1701</v>
      </c>
      <c r="J22" s="5" t="s">
        <v>1748</v>
      </c>
      <c r="K22" s="5" t="s">
        <v>1749</v>
      </c>
      <c r="L22" s="111">
        <v>1</v>
      </c>
      <c r="M22" s="111">
        <v>1</v>
      </c>
    </row>
    <row r="23" spans="1:13" s="433" customFormat="1" ht="14.25">
      <c r="A23" s="429" t="s">
        <v>514</v>
      </c>
      <c r="B23" s="430"/>
      <c r="C23" s="430"/>
      <c r="D23" s="430"/>
      <c r="E23" s="430"/>
      <c r="F23" s="430"/>
      <c r="G23" s="430"/>
      <c r="H23" s="430"/>
      <c r="I23" s="430"/>
      <c r="J23" s="430"/>
      <c r="K23" s="431"/>
      <c r="L23" s="432">
        <v>12</v>
      </c>
      <c r="M23" s="432">
        <v>12</v>
      </c>
    </row>
    <row r="24" spans="1:13">
      <c r="A24" s="280"/>
      <c r="B24" s="280"/>
      <c r="C24" s="280"/>
      <c r="D24" s="280"/>
      <c r="E24" s="280"/>
      <c r="F24" s="434"/>
      <c r="G24" s="435"/>
      <c r="H24" s="435"/>
      <c r="I24" s="280"/>
      <c r="J24" s="280"/>
      <c r="K24" s="280"/>
      <c r="L24" s="436"/>
      <c r="M24" s="436"/>
    </row>
    <row r="25" spans="1:13">
      <c r="A25" s="280"/>
      <c r="B25" s="280"/>
      <c r="C25" s="280"/>
      <c r="D25" s="280"/>
      <c r="E25" s="280"/>
      <c r="F25" s="434"/>
      <c r="G25" s="435"/>
      <c r="H25" s="435"/>
      <c r="I25" s="280"/>
      <c r="J25" s="280"/>
      <c r="K25" s="280"/>
      <c r="L25" s="436"/>
      <c r="M25" s="436"/>
    </row>
    <row r="26" spans="1:13">
      <c r="A26" s="280"/>
      <c r="B26" s="280"/>
      <c r="C26" s="280"/>
      <c r="D26" s="280"/>
      <c r="E26" s="280"/>
      <c r="F26" s="434"/>
      <c r="G26" s="435"/>
      <c r="H26" s="435"/>
      <c r="I26" s="280"/>
      <c r="J26" s="280"/>
      <c r="K26" s="280"/>
      <c r="L26" s="436"/>
      <c r="M26" s="436"/>
    </row>
    <row r="27" spans="1:13">
      <c r="A27" s="280"/>
      <c r="B27" s="280"/>
      <c r="C27" s="280"/>
      <c r="D27" s="280"/>
      <c r="E27" s="280"/>
      <c r="F27" s="434"/>
      <c r="G27" s="435"/>
      <c r="H27" s="435"/>
      <c r="I27" s="280"/>
    </row>
    <row r="28" spans="1:13">
      <c r="A28" s="280"/>
      <c r="B28" s="280"/>
      <c r="C28" s="280"/>
      <c r="D28" s="280"/>
      <c r="E28" s="280"/>
      <c r="F28" s="434"/>
      <c r="G28" s="435"/>
      <c r="H28" s="435"/>
      <c r="I28" s="280"/>
    </row>
    <row r="29" spans="1:13">
      <c r="A29" s="280"/>
      <c r="B29" s="280"/>
      <c r="C29" s="280"/>
      <c r="D29" s="280"/>
      <c r="E29" s="280"/>
      <c r="F29" s="434"/>
      <c r="G29" s="435"/>
      <c r="H29" s="435"/>
      <c r="I29" s="280"/>
    </row>
    <row r="30" spans="1:13" s="251" customFormat="1" ht="15.75">
      <c r="C30" s="410"/>
      <c r="F30" s="411"/>
      <c r="L30" s="414"/>
      <c r="M30" s="414"/>
    </row>
    <row r="31" spans="1:13">
      <c r="E31" s="155" t="s">
        <v>910</v>
      </c>
      <c r="G31" s="439"/>
      <c r="H31" s="439"/>
      <c r="I31" s="439"/>
    </row>
  </sheetData>
  <mergeCells count="17">
    <mergeCell ref="G31:I31"/>
    <mergeCell ref="I9:I10"/>
    <mergeCell ref="J9:J10"/>
    <mergeCell ref="K9:K10"/>
    <mergeCell ref="L9:L10"/>
    <mergeCell ref="M9:M10"/>
    <mergeCell ref="A23:K23"/>
    <mergeCell ref="K1:M1"/>
    <mergeCell ref="B3:M3"/>
    <mergeCell ref="B5:M5"/>
    <mergeCell ref="B7:M7"/>
    <mergeCell ref="A9:A10"/>
    <mergeCell ref="B9:B10"/>
    <mergeCell ref="C9:E9"/>
    <mergeCell ref="F9:F10"/>
    <mergeCell ref="G9:G10"/>
    <mergeCell ref="H9:H1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2579"/>
  <sheetViews>
    <sheetView workbookViewId="0">
      <selection sqref="A1:IV65536"/>
    </sheetView>
  </sheetViews>
  <sheetFormatPr defaultRowHeight="12.75"/>
  <cols>
    <col min="1" max="1" width="9.140625" style="300"/>
    <col min="2" max="2" width="9.140625" style="95"/>
    <col min="3" max="10" width="9.140625" style="300"/>
    <col min="11" max="11" width="9.140625" style="95"/>
    <col min="12" max="12" width="9.140625" style="156"/>
    <col min="13" max="14" width="9.140625" style="558"/>
    <col min="15" max="15" width="9.140625" style="300"/>
    <col min="16" max="16" width="9.140625" style="554"/>
    <col min="17" max="21" width="9.140625" style="482"/>
    <col min="22" max="22" width="9.140625" style="230"/>
    <col min="23" max="16384" width="9.140625" style="300"/>
  </cols>
  <sheetData>
    <row r="1" spans="1:25" s="441" customFormat="1" ht="18.75">
      <c r="B1" s="442"/>
      <c r="K1" s="442"/>
      <c r="L1" s="443"/>
      <c r="N1" s="444"/>
      <c r="O1" s="444"/>
      <c r="P1" s="444"/>
      <c r="Q1" s="444"/>
      <c r="R1" s="444"/>
      <c r="S1" s="444"/>
      <c r="T1" s="444"/>
      <c r="U1" s="444"/>
      <c r="V1" s="445"/>
    </row>
    <row r="2" spans="1:25" s="441" customFormat="1" ht="18.75">
      <c r="B2" s="442"/>
      <c r="K2" s="442"/>
      <c r="L2" s="443"/>
      <c r="M2" s="446"/>
      <c r="N2" s="446"/>
      <c r="O2" s="447"/>
      <c r="P2" s="447"/>
      <c r="Q2" s="228"/>
      <c r="R2" s="228"/>
      <c r="S2" s="228"/>
      <c r="T2" s="228"/>
      <c r="U2" s="228"/>
      <c r="V2" s="228"/>
    </row>
    <row r="3" spans="1:25" s="441" customFormat="1" ht="18.75"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228"/>
      <c r="R3" s="228"/>
      <c r="S3" s="228"/>
      <c r="T3" s="228"/>
      <c r="U3" s="228"/>
      <c r="V3" s="228"/>
    </row>
    <row r="4" spans="1:25" s="441" customFormat="1" ht="18.75">
      <c r="B4" s="448" t="s">
        <v>535</v>
      </c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228"/>
      <c r="S4" s="228"/>
      <c r="T4" s="228"/>
      <c r="U4" s="228"/>
      <c r="V4" s="228"/>
      <c r="W4" s="228"/>
      <c r="X4" s="442"/>
    </row>
    <row r="5" spans="1:25" s="441" customFormat="1" ht="18.75">
      <c r="C5" s="442"/>
      <c r="L5" s="442"/>
      <c r="M5" s="443"/>
      <c r="N5" s="446"/>
      <c r="O5" s="446"/>
      <c r="P5" s="447"/>
      <c r="Q5" s="447"/>
      <c r="R5" s="228"/>
      <c r="S5" s="228"/>
      <c r="T5" s="228"/>
      <c r="U5" s="228"/>
      <c r="V5" s="228"/>
      <c r="W5" s="228"/>
      <c r="X5" s="442"/>
    </row>
    <row r="6" spans="1:25" s="441" customFormat="1" ht="18.75">
      <c r="B6" s="448" t="s">
        <v>536</v>
      </c>
      <c r="C6" s="448"/>
      <c r="D6" s="448"/>
      <c r="E6" s="448"/>
      <c r="F6" s="448"/>
      <c r="G6" s="448"/>
      <c r="H6" s="448"/>
      <c r="I6" s="448"/>
      <c r="J6" s="448"/>
      <c r="K6" s="448"/>
      <c r="L6" s="448"/>
      <c r="M6" s="448"/>
      <c r="N6" s="448"/>
      <c r="O6" s="448"/>
      <c r="P6" s="448"/>
      <c r="Q6" s="448"/>
      <c r="R6" s="228"/>
      <c r="S6" s="228"/>
      <c r="T6" s="228"/>
      <c r="U6" s="228"/>
      <c r="V6" s="228"/>
      <c r="W6" s="228"/>
      <c r="X6" s="442"/>
    </row>
    <row r="7" spans="1:25" s="441" customFormat="1" ht="18.75">
      <c r="C7" s="442"/>
      <c r="L7" s="442"/>
      <c r="M7" s="443"/>
      <c r="N7" s="449"/>
      <c r="O7" s="449"/>
      <c r="Q7" s="450"/>
      <c r="R7" s="228"/>
      <c r="S7" s="228"/>
      <c r="T7" s="228"/>
      <c r="U7" s="228"/>
      <c r="V7" s="228"/>
      <c r="W7" s="228"/>
      <c r="X7" s="442"/>
    </row>
    <row r="8" spans="1:25" s="441" customFormat="1" ht="18.75">
      <c r="B8" s="448" t="s">
        <v>1750</v>
      </c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228"/>
      <c r="S8" s="228"/>
      <c r="T8" s="228"/>
      <c r="U8" s="228"/>
      <c r="V8" s="228"/>
      <c r="W8" s="228"/>
      <c r="X8" s="442"/>
    </row>
    <row r="9" spans="1:25" s="441" customFormat="1" ht="18.75">
      <c r="A9" s="451" t="s">
        <v>1394</v>
      </c>
      <c r="B9" s="451" t="s">
        <v>924</v>
      </c>
      <c r="C9" s="451" t="s">
        <v>925</v>
      </c>
      <c r="D9" s="452" t="s">
        <v>230</v>
      </c>
      <c r="E9" s="451" t="s">
        <v>1412</v>
      </c>
      <c r="F9" s="451"/>
      <c r="G9" s="451"/>
      <c r="H9" s="451" t="s">
        <v>1751</v>
      </c>
      <c r="I9" s="451"/>
      <c r="J9" s="452" t="s">
        <v>1752</v>
      </c>
      <c r="K9" s="452" t="s">
        <v>883</v>
      </c>
      <c r="L9" s="452" t="s">
        <v>1753</v>
      </c>
      <c r="M9" s="453" t="s">
        <v>1754</v>
      </c>
      <c r="N9" s="454" t="s">
        <v>1413</v>
      </c>
      <c r="O9" s="455" t="s">
        <v>1755</v>
      </c>
      <c r="P9" s="456" t="s">
        <v>1756</v>
      </c>
      <c r="Q9" s="457" t="s">
        <v>1757</v>
      </c>
      <c r="R9" s="458"/>
      <c r="S9" s="458"/>
      <c r="T9" s="458"/>
      <c r="U9" s="459"/>
      <c r="V9" s="460" t="s">
        <v>1758</v>
      </c>
    </row>
    <row r="10" spans="1:25">
      <c r="A10" s="451"/>
      <c r="B10" s="451"/>
      <c r="C10" s="451"/>
      <c r="D10" s="452"/>
      <c r="E10" s="451"/>
      <c r="F10" s="451"/>
      <c r="G10" s="451"/>
      <c r="H10" s="451"/>
      <c r="I10" s="451"/>
      <c r="J10" s="452"/>
      <c r="K10" s="452"/>
      <c r="L10" s="452"/>
      <c r="M10" s="154"/>
      <c r="N10" s="461"/>
      <c r="O10" s="455"/>
      <c r="P10" s="456"/>
      <c r="Q10" s="451" t="s">
        <v>565</v>
      </c>
      <c r="R10" s="451" t="s">
        <v>566</v>
      </c>
      <c r="S10" s="451"/>
      <c r="T10" s="451" t="s">
        <v>1759</v>
      </c>
      <c r="U10" s="462" t="s">
        <v>1760</v>
      </c>
      <c r="V10" s="463"/>
    </row>
    <row r="11" spans="1:25" ht="51">
      <c r="A11" s="451"/>
      <c r="B11" s="451"/>
      <c r="C11" s="451"/>
      <c r="D11" s="452"/>
      <c r="E11" s="464" t="s">
        <v>1761</v>
      </c>
      <c r="F11" s="464" t="s">
        <v>1671</v>
      </c>
      <c r="G11" s="464" t="s">
        <v>1762</v>
      </c>
      <c r="H11" s="464" t="s">
        <v>1763</v>
      </c>
      <c r="I11" s="464" t="s">
        <v>1764</v>
      </c>
      <c r="J11" s="452"/>
      <c r="K11" s="452"/>
      <c r="L11" s="452"/>
      <c r="M11" s="154"/>
      <c r="N11" s="465"/>
      <c r="O11" s="455"/>
      <c r="P11" s="456"/>
      <c r="Q11" s="451"/>
      <c r="R11" s="303" t="s">
        <v>568</v>
      </c>
      <c r="S11" s="303" t="s">
        <v>569</v>
      </c>
      <c r="T11" s="451"/>
      <c r="U11" s="462"/>
      <c r="V11" s="466"/>
    </row>
    <row r="12" spans="1:25" s="186" customFormat="1" ht="242.25">
      <c r="A12" s="467">
        <v>1</v>
      </c>
      <c r="B12" s="52" t="s">
        <v>1419</v>
      </c>
      <c r="C12" s="50"/>
      <c r="D12" s="50" t="s">
        <v>1765</v>
      </c>
      <c r="E12" s="468" t="s">
        <v>1766</v>
      </c>
      <c r="F12" s="468" t="s">
        <v>1767</v>
      </c>
      <c r="G12" s="468" t="s">
        <v>1768</v>
      </c>
      <c r="H12" s="469"/>
      <c r="I12" s="470">
        <v>63.73</v>
      </c>
      <c r="J12" s="468" t="s">
        <v>1769</v>
      </c>
      <c r="K12" s="52" t="s">
        <v>575</v>
      </c>
      <c r="L12" s="471"/>
      <c r="M12" s="472" t="s">
        <v>1770</v>
      </c>
      <c r="N12" s="472"/>
      <c r="O12" s="350"/>
      <c r="P12" s="473"/>
      <c r="Q12" s="5"/>
      <c r="R12" s="20"/>
      <c r="S12" s="20"/>
      <c r="T12" s="5"/>
      <c r="U12" s="474"/>
      <c r="V12" s="474"/>
      <c r="W12" s="101"/>
      <c r="X12" s="101"/>
      <c r="Y12" s="101"/>
    </row>
    <row r="13" spans="1:25" s="186" customFormat="1" ht="242.25">
      <c r="A13" s="475">
        <v>2</v>
      </c>
      <c r="B13" s="5" t="s">
        <v>1419</v>
      </c>
      <c r="C13" s="20"/>
      <c r="D13" s="20" t="s">
        <v>1771</v>
      </c>
      <c r="E13" s="8" t="s">
        <v>1766</v>
      </c>
      <c r="F13" s="8" t="s">
        <v>1767</v>
      </c>
      <c r="G13" s="8" t="s">
        <v>1772</v>
      </c>
      <c r="H13" s="113"/>
      <c r="I13" s="112">
        <v>64.489999999999995</v>
      </c>
      <c r="J13" s="8" t="s">
        <v>1768</v>
      </c>
      <c r="K13" s="5" t="s">
        <v>575</v>
      </c>
      <c r="L13" s="425"/>
      <c r="M13" s="6" t="s">
        <v>1770</v>
      </c>
      <c r="N13" s="6"/>
      <c r="O13" s="7"/>
      <c r="P13" s="476"/>
      <c r="Q13" s="5" t="s">
        <v>1773</v>
      </c>
      <c r="R13" s="187">
        <v>41122</v>
      </c>
      <c r="S13" s="20" t="s">
        <v>1774</v>
      </c>
      <c r="T13" s="5" t="s">
        <v>1775</v>
      </c>
      <c r="U13" s="474"/>
      <c r="V13" s="474"/>
      <c r="W13" s="101"/>
      <c r="X13" s="101"/>
      <c r="Y13" s="101"/>
    </row>
    <row r="14" spans="1:25" s="186" customFormat="1" ht="242.25">
      <c r="A14" s="475">
        <v>3</v>
      </c>
      <c r="B14" s="5" t="s">
        <v>1419</v>
      </c>
      <c r="C14" s="20"/>
      <c r="D14" s="20" t="s">
        <v>1776</v>
      </c>
      <c r="E14" s="8" t="s">
        <v>1766</v>
      </c>
      <c r="F14" s="8" t="s">
        <v>1767</v>
      </c>
      <c r="G14" s="8" t="s">
        <v>1777</v>
      </c>
      <c r="H14" s="113"/>
      <c r="I14" s="112">
        <v>60.32</v>
      </c>
      <c r="J14" s="8" t="s">
        <v>1768</v>
      </c>
      <c r="K14" s="5" t="s">
        <v>575</v>
      </c>
      <c r="L14" s="425"/>
      <c r="M14" s="6" t="s">
        <v>1770</v>
      </c>
      <c r="N14" s="6"/>
      <c r="O14" s="7"/>
      <c r="P14" s="476"/>
      <c r="Q14" s="5" t="s">
        <v>1778</v>
      </c>
      <c r="R14" s="187">
        <v>41255</v>
      </c>
      <c r="S14" s="20" t="s">
        <v>1774</v>
      </c>
      <c r="T14" s="5" t="s">
        <v>1779</v>
      </c>
      <c r="U14" s="474">
        <v>60.32</v>
      </c>
      <c r="V14" s="474"/>
      <c r="W14" s="101"/>
      <c r="X14" s="101"/>
      <c r="Y14" s="101"/>
    </row>
    <row r="15" spans="1:25" s="186" customFormat="1" ht="242.25">
      <c r="A15" s="467">
        <v>4</v>
      </c>
      <c r="B15" s="5" t="s">
        <v>1419</v>
      </c>
      <c r="C15" s="20"/>
      <c r="D15" s="20" t="s">
        <v>1780</v>
      </c>
      <c r="E15" s="8" t="s">
        <v>1766</v>
      </c>
      <c r="F15" s="8" t="s">
        <v>1767</v>
      </c>
      <c r="G15" s="8" t="s">
        <v>1781</v>
      </c>
      <c r="H15" s="113"/>
      <c r="I15" s="112">
        <v>52.73</v>
      </c>
      <c r="J15" s="8" t="s">
        <v>1782</v>
      </c>
      <c r="K15" s="5" t="s">
        <v>575</v>
      </c>
      <c r="L15" s="425"/>
      <c r="M15" s="6" t="s">
        <v>1770</v>
      </c>
      <c r="N15" s="6"/>
      <c r="O15" s="7"/>
      <c r="P15" s="476"/>
      <c r="Q15" s="5" t="s">
        <v>1773</v>
      </c>
      <c r="R15" s="187">
        <v>41122</v>
      </c>
      <c r="S15" s="20" t="s">
        <v>1774</v>
      </c>
      <c r="T15" s="5" t="s">
        <v>1775</v>
      </c>
      <c r="U15" s="474"/>
      <c r="V15" s="474"/>
      <c r="W15" s="101"/>
      <c r="X15" s="101"/>
      <c r="Y15" s="101"/>
    </row>
    <row r="16" spans="1:25" s="186" customFormat="1" ht="242.25">
      <c r="A16" s="475">
        <v>5</v>
      </c>
      <c r="B16" s="5" t="s">
        <v>1419</v>
      </c>
      <c r="C16" s="20" t="s">
        <v>1783</v>
      </c>
      <c r="D16" s="20" t="s">
        <v>1784</v>
      </c>
      <c r="E16" s="8" t="s">
        <v>1766</v>
      </c>
      <c r="F16" s="8" t="s">
        <v>1767</v>
      </c>
      <c r="G16" s="8" t="s">
        <v>1785</v>
      </c>
      <c r="H16" s="113"/>
      <c r="I16" s="112">
        <v>45.97</v>
      </c>
      <c r="J16" s="8" t="s">
        <v>1782</v>
      </c>
      <c r="K16" s="5" t="s">
        <v>575</v>
      </c>
      <c r="L16" s="425"/>
      <c r="M16" s="6" t="s">
        <v>1770</v>
      </c>
      <c r="N16" s="6">
        <v>891676.61</v>
      </c>
      <c r="O16" s="7"/>
      <c r="P16" s="476"/>
      <c r="Q16" s="5"/>
      <c r="R16" s="20"/>
      <c r="S16" s="20"/>
      <c r="T16" s="5"/>
      <c r="U16" s="474"/>
      <c r="V16" s="474"/>
      <c r="W16" s="101"/>
      <c r="X16" s="101"/>
      <c r="Y16" s="101"/>
    </row>
    <row r="17" spans="1:25" s="186" customFormat="1" ht="242.25">
      <c r="A17" s="475">
        <v>6</v>
      </c>
      <c r="B17" s="5" t="s">
        <v>1419</v>
      </c>
      <c r="C17" s="20"/>
      <c r="D17" s="20" t="s">
        <v>1786</v>
      </c>
      <c r="E17" s="8" t="s">
        <v>1766</v>
      </c>
      <c r="F17" s="8" t="s">
        <v>1767</v>
      </c>
      <c r="G17" s="8" t="s">
        <v>1787</v>
      </c>
      <c r="H17" s="113"/>
      <c r="I17" s="112">
        <v>45.6</v>
      </c>
      <c r="J17" s="8" t="s">
        <v>1782</v>
      </c>
      <c r="K17" s="5" t="s">
        <v>575</v>
      </c>
      <c r="L17" s="425"/>
      <c r="M17" s="6" t="s">
        <v>1770</v>
      </c>
      <c r="N17" s="6"/>
      <c r="O17" s="7"/>
      <c r="P17" s="476"/>
      <c r="Q17" s="5" t="s">
        <v>1788</v>
      </c>
      <c r="R17" s="187">
        <v>33311</v>
      </c>
      <c r="S17" s="20" t="s">
        <v>1774</v>
      </c>
      <c r="T17" s="5" t="s">
        <v>1789</v>
      </c>
      <c r="U17" s="474">
        <v>30.2</v>
      </c>
      <c r="V17" s="474"/>
      <c r="W17" s="101"/>
      <c r="X17" s="101"/>
      <c r="Y17" s="101"/>
    </row>
    <row r="18" spans="1:25" s="186" customFormat="1" ht="242.25">
      <c r="A18" s="467">
        <v>7</v>
      </c>
      <c r="B18" s="5" t="s">
        <v>1419</v>
      </c>
      <c r="C18" s="20" t="s">
        <v>1790</v>
      </c>
      <c r="D18" s="20" t="s">
        <v>1791</v>
      </c>
      <c r="E18" s="8" t="s">
        <v>1766</v>
      </c>
      <c r="F18" s="8" t="s">
        <v>1767</v>
      </c>
      <c r="G18" s="8" t="s">
        <v>1792</v>
      </c>
      <c r="H18" s="113"/>
      <c r="I18" s="112">
        <v>65.37</v>
      </c>
      <c r="J18" s="8" t="s">
        <v>1782</v>
      </c>
      <c r="K18" s="5" t="s">
        <v>575</v>
      </c>
      <c r="L18" s="425"/>
      <c r="M18" s="6" t="s">
        <v>1770</v>
      </c>
      <c r="N18" s="6">
        <v>1287098.6100000001</v>
      </c>
      <c r="O18" s="7"/>
      <c r="P18" s="476"/>
      <c r="Q18" s="20" t="s">
        <v>1793</v>
      </c>
      <c r="R18" s="187">
        <v>33638</v>
      </c>
      <c r="S18" s="20" t="s">
        <v>1774</v>
      </c>
      <c r="T18" s="477" t="s">
        <v>1794</v>
      </c>
      <c r="U18" s="474"/>
      <c r="V18" s="474"/>
      <c r="W18" s="101"/>
      <c r="X18" s="101"/>
      <c r="Y18" s="101"/>
    </row>
    <row r="19" spans="1:25" s="186" customFormat="1" ht="165.75">
      <c r="A19" s="475">
        <v>8</v>
      </c>
      <c r="B19" s="5" t="s">
        <v>1419</v>
      </c>
      <c r="C19" s="20" t="s">
        <v>1795</v>
      </c>
      <c r="D19" s="20" t="s">
        <v>1796</v>
      </c>
      <c r="E19" s="8" t="s">
        <v>1766</v>
      </c>
      <c r="F19" s="8" t="s">
        <v>1797</v>
      </c>
      <c r="G19" s="8" t="s">
        <v>1798</v>
      </c>
      <c r="H19" s="113"/>
      <c r="I19" s="112">
        <v>63.3</v>
      </c>
      <c r="J19" s="8" t="s">
        <v>1768</v>
      </c>
      <c r="K19" s="5" t="s">
        <v>575</v>
      </c>
      <c r="L19" s="425"/>
      <c r="M19" s="6" t="s">
        <v>1799</v>
      </c>
      <c r="N19" s="6">
        <v>1254066.68</v>
      </c>
      <c r="O19" s="7"/>
      <c r="P19" s="476"/>
      <c r="Q19" s="20" t="s">
        <v>1800</v>
      </c>
      <c r="R19" s="187">
        <v>30713</v>
      </c>
      <c r="S19" s="20" t="s">
        <v>1774</v>
      </c>
      <c r="T19" s="5" t="s">
        <v>1801</v>
      </c>
      <c r="U19" s="474">
        <v>40.1</v>
      </c>
      <c r="V19" s="474"/>
      <c r="W19" s="101"/>
      <c r="X19" s="101"/>
      <c r="Y19" s="101"/>
    </row>
    <row r="20" spans="1:25" s="186" customFormat="1" ht="165.75">
      <c r="A20" s="475">
        <v>9</v>
      </c>
      <c r="B20" s="5" t="s">
        <v>1419</v>
      </c>
      <c r="C20" s="20" t="s">
        <v>1802</v>
      </c>
      <c r="D20" s="20" t="s">
        <v>1803</v>
      </c>
      <c r="E20" s="8" t="s">
        <v>1766</v>
      </c>
      <c r="F20" s="8" t="s">
        <v>1797</v>
      </c>
      <c r="G20" s="8" t="s">
        <v>1804</v>
      </c>
      <c r="H20" s="113"/>
      <c r="I20" s="112">
        <v>63.3</v>
      </c>
      <c r="J20" s="8" t="s">
        <v>1782</v>
      </c>
      <c r="K20" s="5" t="s">
        <v>575</v>
      </c>
      <c r="L20" s="425"/>
      <c r="M20" s="6" t="s">
        <v>1799</v>
      </c>
      <c r="N20" s="6">
        <v>1254066.68</v>
      </c>
      <c r="O20" s="7"/>
      <c r="P20" s="476"/>
      <c r="Q20" s="20" t="s">
        <v>1805</v>
      </c>
      <c r="R20" s="187">
        <v>30719</v>
      </c>
      <c r="S20" s="20" t="s">
        <v>1774</v>
      </c>
      <c r="T20" s="5" t="s">
        <v>1806</v>
      </c>
      <c r="U20" s="474">
        <v>40.1</v>
      </c>
      <c r="V20" s="474"/>
      <c r="W20" s="101"/>
      <c r="X20" s="101"/>
      <c r="Y20" s="101"/>
    </row>
    <row r="21" spans="1:25" s="186" customFormat="1" ht="382.5">
      <c r="A21" s="467">
        <v>10</v>
      </c>
      <c r="B21" s="5" t="s">
        <v>1419</v>
      </c>
      <c r="C21" s="20" t="s">
        <v>1807</v>
      </c>
      <c r="D21" s="20" t="s">
        <v>1808</v>
      </c>
      <c r="E21" s="8" t="s">
        <v>1766</v>
      </c>
      <c r="F21" s="8" t="s">
        <v>1797</v>
      </c>
      <c r="G21" s="8" t="s">
        <v>1809</v>
      </c>
      <c r="H21" s="113"/>
      <c r="I21" s="112">
        <v>34.6</v>
      </c>
      <c r="J21" s="8" t="s">
        <v>1810</v>
      </c>
      <c r="K21" s="5" t="s">
        <v>575</v>
      </c>
      <c r="L21" s="478">
        <v>42318</v>
      </c>
      <c r="M21" s="6" t="s">
        <v>1811</v>
      </c>
      <c r="N21" s="6">
        <v>685477.21</v>
      </c>
      <c r="O21" s="7">
        <v>685477.21</v>
      </c>
      <c r="P21" s="479">
        <v>685477.21</v>
      </c>
      <c r="Q21" s="5" t="s">
        <v>1812</v>
      </c>
      <c r="R21" s="187">
        <v>42821</v>
      </c>
      <c r="S21" s="20" t="s">
        <v>1774</v>
      </c>
      <c r="T21" s="5" t="s">
        <v>1813</v>
      </c>
      <c r="U21" s="474">
        <v>34.6</v>
      </c>
      <c r="V21" s="474"/>
      <c r="W21" s="101"/>
      <c r="X21" s="101"/>
      <c r="Y21" s="101"/>
    </row>
    <row r="22" spans="1:25" s="186" customFormat="1" ht="293.25">
      <c r="A22" s="475">
        <v>11</v>
      </c>
      <c r="B22" s="5" t="s">
        <v>1419</v>
      </c>
      <c r="C22" s="20"/>
      <c r="D22" s="20" t="s">
        <v>1814</v>
      </c>
      <c r="E22" s="8" t="s">
        <v>1815</v>
      </c>
      <c r="F22" s="8" t="s">
        <v>1816</v>
      </c>
      <c r="G22" s="8" t="s">
        <v>1817</v>
      </c>
      <c r="H22" s="113"/>
      <c r="I22" s="112">
        <v>35.67</v>
      </c>
      <c r="J22" s="8" t="s">
        <v>1768</v>
      </c>
      <c r="K22" s="5" t="s">
        <v>575</v>
      </c>
      <c r="L22" s="425"/>
      <c r="M22" s="6" t="s">
        <v>1818</v>
      </c>
      <c r="N22" s="6"/>
      <c r="O22" s="7"/>
      <c r="P22" s="476"/>
      <c r="Q22" s="5" t="s">
        <v>1819</v>
      </c>
      <c r="R22" s="187">
        <v>38404</v>
      </c>
      <c r="S22" s="20" t="s">
        <v>1774</v>
      </c>
      <c r="T22" s="5" t="s">
        <v>1820</v>
      </c>
      <c r="U22" s="474">
        <v>35.67</v>
      </c>
      <c r="V22" s="474"/>
      <c r="W22" s="101"/>
      <c r="X22" s="101"/>
      <c r="Y22" s="101"/>
    </row>
    <row r="23" spans="1:25" s="186" customFormat="1" ht="293.25">
      <c r="A23" s="475">
        <v>12</v>
      </c>
      <c r="B23" s="5" t="s">
        <v>1419</v>
      </c>
      <c r="C23" s="20"/>
      <c r="D23" s="20" t="s">
        <v>1821</v>
      </c>
      <c r="E23" s="8" t="s">
        <v>1815</v>
      </c>
      <c r="F23" s="8" t="s">
        <v>1816</v>
      </c>
      <c r="G23" s="8" t="s">
        <v>1822</v>
      </c>
      <c r="H23" s="113"/>
      <c r="I23" s="112">
        <v>47.19</v>
      </c>
      <c r="J23" s="8" t="s">
        <v>1782</v>
      </c>
      <c r="K23" s="5" t="s">
        <v>575</v>
      </c>
      <c r="L23" s="425"/>
      <c r="M23" s="6" t="s">
        <v>1818</v>
      </c>
      <c r="N23" s="6"/>
      <c r="O23" s="7"/>
      <c r="P23" s="476"/>
      <c r="Q23" s="5"/>
      <c r="R23" s="20"/>
      <c r="S23" s="20"/>
      <c r="T23" s="5"/>
      <c r="U23" s="474"/>
      <c r="V23" s="474"/>
      <c r="W23" s="101"/>
      <c r="X23" s="101"/>
      <c r="Y23" s="101"/>
    </row>
    <row r="24" spans="1:25" s="186" customFormat="1" ht="293.25">
      <c r="A24" s="467">
        <v>13</v>
      </c>
      <c r="B24" s="5" t="s">
        <v>1419</v>
      </c>
      <c r="C24" s="20"/>
      <c r="D24" s="20" t="s">
        <v>1823</v>
      </c>
      <c r="E24" s="8" t="s">
        <v>1815</v>
      </c>
      <c r="F24" s="8" t="s">
        <v>1816</v>
      </c>
      <c r="G24" s="8" t="s">
        <v>1824</v>
      </c>
      <c r="H24" s="113"/>
      <c r="I24" s="112">
        <v>33.85</v>
      </c>
      <c r="J24" s="8" t="s">
        <v>1769</v>
      </c>
      <c r="K24" s="5" t="s">
        <v>575</v>
      </c>
      <c r="L24" s="425"/>
      <c r="M24" s="6" t="s">
        <v>1818</v>
      </c>
      <c r="N24" s="6"/>
      <c r="O24" s="7"/>
      <c r="P24" s="476"/>
      <c r="Q24" s="5"/>
      <c r="R24" s="20"/>
      <c r="S24" s="20"/>
      <c r="T24" s="5"/>
      <c r="U24" s="474"/>
      <c r="V24" s="474"/>
      <c r="W24" s="101"/>
      <c r="X24" s="101"/>
      <c r="Y24" s="101"/>
    </row>
    <row r="25" spans="1:25" s="186" customFormat="1" ht="357">
      <c r="A25" s="475">
        <v>14</v>
      </c>
      <c r="B25" s="5" t="s">
        <v>1419</v>
      </c>
      <c r="C25" s="20" t="s">
        <v>1825</v>
      </c>
      <c r="D25" s="20" t="s">
        <v>1826</v>
      </c>
      <c r="E25" s="8" t="s">
        <v>1815</v>
      </c>
      <c r="F25" s="8" t="s">
        <v>1816</v>
      </c>
      <c r="G25" s="8" t="s">
        <v>1827</v>
      </c>
      <c r="H25" s="113"/>
      <c r="I25" s="112">
        <v>46.86</v>
      </c>
      <c r="J25" s="8" t="s">
        <v>1768</v>
      </c>
      <c r="K25" s="5" t="s">
        <v>575</v>
      </c>
      <c r="L25" s="478">
        <v>41221</v>
      </c>
      <c r="M25" s="6" t="s">
        <v>1828</v>
      </c>
      <c r="N25" s="6">
        <v>830766.81</v>
      </c>
      <c r="O25" s="7">
        <v>830766.81</v>
      </c>
      <c r="P25" s="479">
        <v>830766.81</v>
      </c>
      <c r="Q25" s="5" t="s">
        <v>1829</v>
      </c>
      <c r="R25" s="187">
        <v>38404</v>
      </c>
      <c r="S25" s="20" t="s">
        <v>1774</v>
      </c>
      <c r="T25" s="5" t="s">
        <v>1830</v>
      </c>
      <c r="U25" s="474">
        <v>45.03</v>
      </c>
      <c r="V25" s="474"/>
      <c r="W25" s="101"/>
      <c r="X25" s="101"/>
      <c r="Y25" s="101"/>
    </row>
    <row r="26" spans="1:25" s="186" customFormat="1" ht="191.25">
      <c r="A26" s="475">
        <v>15</v>
      </c>
      <c r="B26" s="5" t="s">
        <v>1419</v>
      </c>
      <c r="C26" s="20"/>
      <c r="D26" s="480" t="s">
        <v>1831</v>
      </c>
      <c r="E26" s="20" t="s">
        <v>1815</v>
      </c>
      <c r="F26" s="20">
        <v>3</v>
      </c>
      <c r="G26" s="20">
        <v>7</v>
      </c>
      <c r="H26" s="20"/>
      <c r="I26" s="323">
        <v>76.599999999999994</v>
      </c>
      <c r="J26" s="20">
        <v>3</v>
      </c>
      <c r="K26" s="5" t="s">
        <v>575</v>
      </c>
      <c r="L26" s="425"/>
      <c r="M26" s="6" t="s">
        <v>1832</v>
      </c>
      <c r="N26" s="6"/>
      <c r="O26" s="7"/>
      <c r="P26" s="476"/>
      <c r="Q26" s="5" t="s">
        <v>1833</v>
      </c>
      <c r="R26" s="187">
        <v>43000</v>
      </c>
      <c r="S26" s="20" t="s">
        <v>1774</v>
      </c>
      <c r="T26" s="5" t="s">
        <v>1834</v>
      </c>
      <c r="U26" s="474">
        <v>76.599999999999994</v>
      </c>
      <c r="V26" s="474"/>
      <c r="W26" s="101"/>
      <c r="X26" s="101"/>
      <c r="Y26" s="101"/>
    </row>
    <row r="27" spans="1:25" s="186" customFormat="1" ht="102">
      <c r="A27" s="467">
        <v>16</v>
      </c>
      <c r="B27" s="5" t="s">
        <v>1419</v>
      </c>
      <c r="C27" s="20"/>
      <c r="D27" s="480" t="s">
        <v>1835</v>
      </c>
      <c r="E27" s="20" t="s">
        <v>1815</v>
      </c>
      <c r="F27" s="20">
        <v>3</v>
      </c>
      <c r="G27" s="20">
        <v>12</v>
      </c>
      <c r="H27" s="20"/>
      <c r="I27" s="323">
        <v>63.5</v>
      </c>
      <c r="J27" s="20">
        <v>1</v>
      </c>
      <c r="K27" s="5" t="s">
        <v>575</v>
      </c>
      <c r="L27" s="425"/>
      <c r="M27" s="6" t="s">
        <v>1832</v>
      </c>
      <c r="N27" s="6"/>
      <c r="O27" s="7"/>
      <c r="P27" s="476"/>
      <c r="Q27" s="5"/>
      <c r="R27" s="20"/>
      <c r="S27" s="20"/>
      <c r="T27" s="5"/>
      <c r="U27" s="474"/>
      <c r="V27" s="474"/>
      <c r="W27" s="101"/>
      <c r="X27" s="101"/>
      <c r="Y27" s="101"/>
    </row>
    <row r="28" spans="1:25" s="186" customFormat="1" ht="76.5">
      <c r="A28" s="475">
        <v>17</v>
      </c>
      <c r="B28" s="5" t="s">
        <v>1836</v>
      </c>
      <c r="C28" s="20" t="s">
        <v>1837</v>
      </c>
      <c r="D28" s="20" t="s">
        <v>1838</v>
      </c>
      <c r="E28" s="20" t="s">
        <v>1815</v>
      </c>
      <c r="F28" s="20">
        <v>6</v>
      </c>
      <c r="G28" s="20"/>
      <c r="H28" s="20"/>
      <c r="I28" s="323">
        <v>87.5</v>
      </c>
      <c r="J28" s="20">
        <v>1</v>
      </c>
      <c r="K28" s="5" t="s">
        <v>575</v>
      </c>
      <c r="L28" s="425"/>
      <c r="M28" s="6" t="s">
        <v>1839</v>
      </c>
      <c r="N28" s="6">
        <v>1000564.25</v>
      </c>
      <c r="O28" s="7">
        <v>128265.66</v>
      </c>
      <c r="P28" s="476">
        <v>0</v>
      </c>
      <c r="Q28" s="5"/>
      <c r="R28" s="20"/>
      <c r="S28" s="20"/>
      <c r="T28" s="5"/>
      <c r="U28" s="474"/>
      <c r="V28" s="474"/>
      <c r="W28" s="101"/>
      <c r="X28" s="101"/>
      <c r="Y28" s="101"/>
    </row>
    <row r="29" spans="1:25" s="186" customFormat="1" ht="216.75">
      <c r="A29" s="475">
        <v>18</v>
      </c>
      <c r="B29" s="5" t="s">
        <v>1836</v>
      </c>
      <c r="C29" s="20" t="s">
        <v>1840</v>
      </c>
      <c r="D29" s="20" t="s">
        <v>1841</v>
      </c>
      <c r="E29" s="20" t="s">
        <v>1815</v>
      </c>
      <c r="F29" s="20">
        <v>20</v>
      </c>
      <c r="G29" s="481"/>
      <c r="H29" s="23" t="s">
        <v>1842</v>
      </c>
      <c r="I29" s="112">
        <f>135.1*380/1000</f>
        <v>51.338000000000001</v>
      </c>
      <c r="J29" s="5"/>
      <c r="K29" s="5" t="s">
        <v>575</v>
      </c>
      <c r="L29" s="478">
        <v>43684</v>
      </c>
      <c r="M29" s="6" t="s">
        <v>1843</v>
      </c>
      <c r="N29" s="6">
        <v>1349508.66</v>
      </c>
      <c r="O29" s="7"/>
      <c r="P29" s="476"/>
      <c r="Q29" s="5" t="s">
        <v>1844</v>
      </c>
      <c r="R29" s="187">
        <v>40918</v>
      </c>
      <c r="S29" s="20" t="s">
        <v>1774</v>
      </c>
      <c r="T29" s="5" t="s">
        <v>1845</v>
      </c>
      <c r="U29" s="474"/>
      <c r="V29" s="474"/>
      <c r="W29" s="101"/>
      <c r="X29" s="101"/>
      <c r="Y29" s="101"/>
    </row>
    <row r="30" spans="1:25" s="186" customFormat="1" ht="204">
      <c r="A30" s="467">
        <v>19</v>
      </c>
      <c r="B30" s="5" t="s">
        <v>1419</v>
      </c>
      <c r="C30" s="20" t="s">
        <v>1846</v>
      </c>
      <c r="D30" s="480" t="s">
        <v>1847</v>
      </c>
      <c r="E30" s="20" t="s">
        <v>1815</v>
      </c>
      <c r="F30" s="20">
        <v>82</v>
      </c>
      <c r="G30" s="20">
        <v>15</v>
      </c>
      <c r="H30" s="482"/>
      <c r="I30" s="323">
        <v>59.6</v>
      </c>
      <c r="J30" s="20">
        <v>5</v>
      </c>
      <c r="K30" s="5" t="s">
        <v>575</v>
      </c>
      <c r="L30" s="425"/>
      <c r="M30" s="6" t="s">
        <v>1848</v>
      </c>
      <c r="N30" s="6">
        <v>1140636.1200000001</v>
      </c>
      <c r="O30" s="7">
        <v>1140636.1200000001</v>
      </c>
      <c r="P30" s="479">
        <v>1140636.1200000001</v>
      </c>
      <c r="Q30" s="5"/>
      <c r="R30" s="20"/>
      <c r="S30" s="20"/>
      <c r="T30" s="5"/>
      <c r="U30" s="474"/>
      <c r="V30" s="474"/>
      <c r="W30" s="101"/>
      <c r="X30" s="101"/>
      <c r="Y30" s="101"/>
    </row>
    <row r="31" spans="1:25" s="186" customFormat="1" ht="204">
      <c r="A31" s="475">
        <v>20</v>
      </c>
      <c r="B31" s="5" t="s">
        <v>1419</v>
      </c>
      <c r="C31" s="20" t="s">
        <v>1849</v>
      </c>
      <c r="D31" s="480" t="s">
        <v>1850</v>
      </c>
      <c r="E31" s="20" t="s">
        <v>1815</v>
      </c>
      <c r="F31" s="20">
        <v>82</v>
      </c>
      <c r="G31" s="20">
        <v>55</v>
      </c>
      <c r="H31" s="482"/>
      <c r="I31" s="323">
        <v>43.4</v>
      </c>
      <c r="J31" s="20">
        <v>4</v>
      </c>
      <c r="K31" s="5" t="s">
        <v>575</v>
      </c>
      <c r="L31" s="425"/>
      <c r="M31" s="6" t="s">
        <v>1848</v>
      </c>
      <c r="N31" s="6">
        <v>830597.45</v>
      </c>
      <c r="O31" s="7">
        <v>830597.45</v>
      </c>
      <c r="P31" s="479">
        <v>830597.45</v>
      </c>
      <c r="Q31" s="5" t="s">
        <v>1851</v>
      </c>
      <c r="R31" s="187">
        <v>41270</v>
      </c>
      <c r="S31" s="20" t="s">
        <v>1774</v>
      </c>
      <c r="T31" s="5" t="s">
        <v>1852</v>
      </c>
      <c r="U31" s="474"/>
      <c r="V31" s="474"/>
      <c r="W31" s="101"/>
      <c r="X31" s="101"/>
      <c r="Y31" s="101"/>
    </row>
    <row r="32" spans="1:25" s="186" customFormat="1" ht="204">
      <c r="A32" s="475">
        <v>21</v>
      </c>
      <c r="B32" s="5" t="s">
        <v>1419</v>
      </c>
      <c r="C32" s="20" t="s">
        <v>1853</v>
      </c>
      <c r="D32" s="480" t="s">
        <v>1854</v>
      </c>
      <c r="E32" s="20" t="s">
        <v>1815</v>
      </c>
      <c r="F32" s="20">
        <v>82</v>
      </c>
      <c r="G32" s="20">
        <v>67</v>
      </c>
      <c r="H32" s="482"/>
      <c r="I32" s="323">
        <v>44.6</v>
      </c>
      <c r="J32" s="20">
        <v>3</v>
      </c>
      <c r="K32" s="5" t="s">
        <v>575</v>
      </c>
      <c r="L32" s="425"/>
      <c r="M32" s="6" t="s">
        <v>1848</v>
      </c>
      <c r="N32" s="6">
        <v>853563.27</v>
      </c>
      <c r="O32" s="7">
        <v>853563.27</v>
      </c>
      <c r="P32" s="479">
        <v>853563.27</v>
      </c>
      <c r="Q32" s="20" t="s">
        <v>1855</v>
      </c>
      <c r="R32" s="187">
        <v>39366</v>
      </c>
      <c r="S32" s="20" t="s">
        <v>1774</v>
      </c>
      <c r="T32" s="5" t="s">
        <v>1856</v>
      </c>
      <c r="U32" s="474"/>
      <c r="V32" s="474"/>
      <c r="W32" s="101"/>
      <c r="X32" s="101"/>
      <c r="Y32" s="101"/>
    </row>
    <row r="33" spans="1:25" s="186" customFormat="1" ht="165.75">
      <c r="A33" s="467">
        <v>22</v>
      </c>
      <c r="B33" s="5" t="s">
        <v>1419</v>
      </c>
      <c r="C33" s="20" t="s">
        <v>1857</v>
      </c>
      <c r="D33" s="20" t="s">
        <v>1858</v>
      </c>
      <c r="E33" s="20" t="s">
        <v>1815</v>
      </c>
      <c r="F33" s="20">
        <v>86</v>
      </c>
      <c r="G33" s="20">
        <v>10</v>
      </c>
      <c r="H33" s="482"/>
      <c r="I33" s="323">
        <v>31.62</v>
      </c>
      <c r="J33" s="20">
        <v>3</v>
      </c>
      <c r="K33" s="5" t="s">
        <v>575</v>
      </c>
      <c r="L33" s="425"/>
      <c r="M33" s="6" t="s">
        <v>1859</v>
      </c>
      <c r="N33" s="6">
        <v>612422.07999999996</v>
      </c>
      <c r="O33" s="7"/>
      <c r="P33" s="483"/>
      <c r="Q33" s="5"/>
      <c r="R33" s="20"/>
      <c r="S33" s="20"/>
      <c r="T33" s="5"/>
      <c r="U33" s="474"/>
      <c r="V33" s="474"/>
      <c r="W33" s="101"/>
      <c r="X33" s="101"/>
      <c r="Y33" s="101"/>
    </row>
    <row r="34" spans="1:25" s="186" customFormat="1" ht="409.5">
      <c r="A34" s="475">
        <v>23</v>
      </c>
      <c r="B34" s="5" t="s">
        <v>1419</v>
      </c>
      <c r="C34" s="20" t="s">
        <v>1860</v>
      </c>
      <c r="D34" s="20" t="s">
        <v>1861</v>
      </c>
      <c r="E34" s="20" t="s">
        <v>1815</v>
      </c>
      <c r="F34" s="20">
        <v>86</v>
      </c>
      <c r="G34" s="20">
        <v>17</v>
      </c>
      <c r="H34" s="482"/>
      <c r="I34" s="323">
        <v>27.72</v>
      </c>
      <c r="J34" s="20">
        <v>2</v>
      </c>
      <c r="K34" s="5" t="s">
        <v>575</v>
      </c>
      <c r="L34" s="478">
        <v>40169</v>
      </c>
      <c r="M34" s="6" t="s">
        <v>1862</v>
      </c>
      <c r="N34" s="6">
        <v>530127.86</v>
      </c>
      <c r="O34" s="7"/>
      <c r="P34" s="484"/>
      <c r="Q34" s="5" t="s">
        <v>1863</v>
      </c>
      <c r="R34" s="187">
        <v>43635</v>
      </c>
      <c r="S34" s="20" t="s">
        <v>1774</v>
      </c>
      <c r="T34" s="474" t="s">
        <v>1864</v>
      </c>
      <c r="U34" s="474">
        <v>27.72</v>
      </c>
      <c r="V34" s="481"/>
      <c r="W34" s="101"/>
      <c r="X34" s="101"/>
      <c r="Y34" s="101"/>
    </row>
    <row r="35" spans="1:25" s="186" customFormat="1" ht="229.5">
      <c r="A35" s="475">
        <v>24</v>
      </c>
      <c r="B35" s="5" t="s">
        <v>1419</v>
      </c>
      <c r="C35" s="20"/>
      <c r="D35" s="20" t="s">
        <v>1865</v>
      </c>
      <c r="E35" s="20" t="s">
        <v>1815</v>
      </c>
      <c r="F35" s="20">
        <v>86</v>
      </c>
      <c r="G35" s="20">
        <v>18</v>
      </c>
      <c r="H35" s="482"/>
      <c r="I35" s="323">
        <v>36.39</v>
      </c>
      <c r="J35" s="20">
        <v>2</v>
      </c>
      <c r="K35" s="5" t="s">
        <v>575</v>
      </c>
      <c r="L35" s="425"/>
      <c r="M35" s="6" t="s">
        <v>1859</v>
      </c>
      <c r="N35" s="6"/>
      <c r="O35" s="7"/>
      <c r="P35" s="484"/>
      <c r="Q35" s="5" t="s">
        <v>1866</v>
      </c>
      <c r="R35" s="187">
        <v>37580</v>
      </c>
      <c r="S35" s="20" t="s">
        <v>1774</v>
      </c>
      <c r="T35" s="5" t="s">
        <v>1867</v>
      </c>
      <c r="U35" s="474">
        <v>36.39</v>
      </c>
      <c r="V35" s="474"/>
      <c r="W35" s="101"/>
      <c r="X35" s="101"/>
      <c r="Y35" s="101"/>
    </row>
    <row r="36" spans="1:25" s="186" customFormat="1" ht="89.25">
      <c r="A36" s="467">
        <v>25</v>
      </c>
      <c r="B36" s="5" t="s">
        <v>1419</v>
      </c>
      <c r="C36" s="20" t="s">
        <v>1868</v>
      </c>
      <c r="D36" s="20" t="s">
        <v>1869</v>
      </c>
      <c r="E36" s="20" t="s">
        <v>1815</v>
      </c>
      <c r="F36" s="20">
        <v>88</v>
      </c>
      <c r="G36" s="20">
        <v>8</v>
      </c>
      <c r="H36" s="23" t="s">
        <v>1870</v>
      </c>
      <c r="I36" s="323">
        <v>29.71</v>
      </c>
      <c r="J36" s="20">
        <v>1</v>
      </c>
      <c r="K36" s="5" t="s">
        <v>575</v>
      </c>
      <c r="L36" s="425"/>
      <c r="M36" s="6" t="s">
        <v>1871</v>
      </c>
      <c r="N36" s="6">
        <v>568327.68999999994</v>
      </c>
      <c r="O36" s="7"/>
      <c r="P36" s="484"/>
      <c r="Q36" s="5"/>
      <c r="R36" s="20"/>
      <c r="S36" s="20"/>
      <c r="T36" s="5"/>
      <c r="U36" s="474"/>
      <c r="V36" s="474"/>
      <c r="W36" s="101"/>
      <c r="X36" s="101"/>
      <c r="Y36" s="101"/>
    </row>
    <row r="37" spans="1:25" s="186" customFormat="1" ht="89.25">
      <c r="A37" s="475">
        <v>26</v>
      </c>
      <c r="B37" s="5" t="s">
        <v>1419</v>
      </c>
      <c r="C37" s="20" t="s">
        <v>1872</v>
      </c>
      <c r="D37" s="20" t="s">
        <v>1873</v>
      </c>
      <c r="E37" s="20" t="s">
        <v>1815</v>
      </c>
      <c r="F37" s="20">
        <v>88</v>
      </c>
      <c r="G37" s="20">
        <v>10</v>
      </c>
      <c r="H37" s="23" t="s">
        <v>1874</v>
      </c>
      <c r="I37" s="323">
        <v>41.31</v>
      </c>
      <c r="J37" s="20">
        <v>2</v>
      </c>
      <c r="K37" s="5" t="s">
        <v>575</v>
      </c>
      <c r="L37" s="425"/>
      <c r="M37" s="6" t="s">
        <v>1875</v>
      </c>
      <c r="N37" s="6">
        <v>790550.78</v>
      </c>
      <c r="O37" s="7"/>
      <c r="P37" s="484"/>
      <c r="Q37" s="5"/>
      <c r="R37" s="20"/>
      <c r="S37" s="20"/>
      <c r="T37" s="5"/>
      <c r="U37" s="474"/>
      <c r="V37" s="474"/>
      <c r="W37" s="101"/>
      <c r="X37" s="101"/>
      <c r="Y37" s="101"/>
    </row>
    <row r="38" spans="1:25" s="186" customFormat="1" ht="76.5">
      <c r="A38" s="475">
        <v>27</v>
      </c>
      <c r="B38" s="5" t="s">
        <v>1419</v>
      </c>
      <c r="C38" s="20" t="s">
        <v>1876</v>
      </c>
      <c r="D38" s="480" t="s">
        <v>1877</v>
      </c>
      <c r="E38" s="20" t="s">
        <v>1815</v>
      </c>
      <c r="F38" s="20">
        <v>88</v>
      </c>
      <c r="G38" s="20">
        <v>12</v>
      </c>
      <c r="H38" s="23" t="s">
        <v>1878</v>
      </c>
      <c r="I38" s="323">
        <v>31.01</v>
      </c>
      <c r="J38" s="20">
        <v>3</v>
      </c>
      <c r="K38" s="5" t="s">
        <v>575</v>
      </c>
      <c r="L38" s="425"/>
      <c r="M38" s="6" t="s">
        <v>1879</v>
      </c>
      <c r="N38" s="6">
        <v>593437</v>
      </c>
      <c r="O38" s="7">
        <v>593437</v>
      </c>
      <c r="P38" s="484">
        <v>593437</v>
      </c>
      <c r="Q38" s="5"/>
      <c r="R38" s="20"/>
      <c r="S38" s="20"/>
      <c r="T38" s="5"/>
      <c r="U38" s="474"/>
      <c r="V38" s="474"/>
      <c r="W38" s="101"/>
      <c r="X38" s="101"/>
      <c r="Y38" s="101"/>
    </row>
    <row r="39" spans="1:25" s="186" customFormat="1" ht="165.75">
      <c r="A39" s="467">
        <v>28</v>
      </c>
      <c r="B39" s="5" t="s">
        <v>1419</v>
      </c>
      <c r="C39" s="20" t="s">
        <v>1880</v>
      </c>
      <c r="D39" s="480" t="s">
        <v>1881</v>
      </c>
      <c r="E39" s="20" t="s">
        <v>1815</v>
      </c>
      <c r="F39" s="20">
        <v>90</v>
      </c>
      <c r="G39" s="20">
        <v>15</v>
      </c>
      <c r="H39" s="20"/>
      <c r="I39" s="323">
        <v>38.72</v>
      </c>
      <c r="J39" s="20">
        <v>2</v>
      </c>
      <c r="K39" s="5" t="s">
        <v>575</v>
      </c>
      <c r="L39" s="425"/>
      <c r="M39" s="6" t="s">
        <v>1859</v>
      </c>
      <c r="N39" s="6">
        <v>765527.6</v>
      </c>
      <c r="O39" s="7">
        <v>765527.6</v>
      </c>
      <c r="P39" s="484">
        <v>765527.6</v>
      </c>
      <c r="Q39" s="5"/>
      <c r="R39" s="20"/>
      <c r="S39" s="20"/>
      <c r="T39" s="5"/>
      <c r="U39" s="474"/>
      <c r="V39" s="474"/>
      <c r="W39" s="101"/>
      <c r="X39" s="101"/>
      <c r="Y39" s="101"/>
    </row>
    <row r="40" spans="1:25" s="186" customFormat="1" ht="178.5">
      <c r="A40" s="475">
        <v>29</v>
      </c>
      <c r="B40" s="5" t="s">
        <v>1419</v>
      </c>
      <c r="C40" s="20" t="s">
        <v>1882</v>
      </c>
      <c r="D40" s="480" t="s">
        <v>1883</v>
      </c>
      <c r="E40" s="20" t="s">
        <v>1815</v>
      </c>
      <c r="F40" s="20">
        <v>92</v>
      </c>
      <c r="G40" s="20">
        <v>6</v>
      </c>
      <c r="H40" s="20"/>
      <c r="I40" s="323">
        <v>31.6</v>
      </c>
      <c r="J40" s="20">
        <v>2</v>
      </c>
      <c r="K40" s="5" t="s">
        <v>575</v>
      </c>
      <c r="L40" s="425"/>
      <c r="M40" s="6" t="s">
        <v>1859</v>
      </c>
      <c r="N40" s="6">
        <v>604766.80000000005</v>
      </c>
      <c r="O40" s="7"/>
      <c r="P40" s="483"/>
      <c r="Q40" s="5" t="s">
        <v>1884</v>
      </c>
      <c r="R40" s="187">
        <v>41691</v>
      </c>
      <c r="S40" s="20" t="s">
        <v>1774</v>
      </c>
      <c r="T40" s="5" t="s">
        <v>1885</v>
      </c>
      <c r="U40" s="474">
        <v>10.53</v>
      </c>
      <c r="V40" s="474"/>
      <c r="W40" s="101"/>
      <c r="X40" s="101"/>
      <c r="Y40" s="101"/>
    </row>
    <row r="41" spans="1:25" s="186" customFormat="1" ht="165.75">
      <c r="A41" s="475">
        <v>30</v>
      </c>
      <c r="B41" s="5" t="s">
        <v>1419</v>
      </c>
      <c r="C41" s="20" t="s">
        <v>1886</v>
      </c>
      <c r="D41" s="480" t="s">
        <v>1887</v>
      </c>
      <c r="E41" s="20" t="s">
        <v>1815</v>
      </c>
      <c r="F41" s="20">
        <v>92</v>
      </c>
      <c r="G41" s="20">
        <v>26</v>
      </c>
      <c r="H41" s="20"/>
      <c r="I41" s="323">
        <v>27.77</v>
      </c>
      <c r="J41" s="20">
        <v>1</v>
      </c>
      <c r="K41" s="5" t="s">
        <v>575</v>
      </c>
      <c r="L41" s="425"/>
      <c r="M41" s="6" t="s">
        <v>1859</v>
      </c>
      <c r="N41" s="6">
        <v>532041.68000000005</v>
      </c>
      <c r="O41" s="7"/>
      <c r="P41" s="483"/>
      <c r="Q41" s="20" t="s">
        <v>1888</v>
      </c>
      <c r="R41" s="187">
        <v>30475</v>
      </c>
      <c r="S41" s="20" t="s">
        <v>1774</v>
      </c>
      <c r="T41" s="5" t="s">
        <v>1889</v>
      </c>
      <c r="U41" s="474"/>
      <c r="V41" s="474"/>
      <c r="W41" s="101"/>
      <c r="X41" s="101"/>
      <c r="Y41" s="101"/>
    </row>
    <row r="42" spans="1:25" s="186" customFormat="1" ht="165.75">
      <c r="A42" s="467">
        <v>31</v>
      </c>
      <c r="B42" s="5" t="s">
        <v>1419</v>
      </c>
      <c r="C42" s="20" t="s">
        <v>1890</v>
      </c>
      <c r="D42" s="480" t="s">
        <v>1891</v>
      </c>
      <c r="E42" s="20" t="s">
        <v>1815</v>
      </c>
      <c r="F42" s="20">
        <v>92</v>
      </c>
      <c r="G42" s="20">
        <v>30</v>
      </c>
      <c r="H42" s="20"/>
      <c r="I42" s="323">
        <v>27.77</v>
      </c>
      <c r="J42" s="20">
        <v>2</v>
      </c>
      <c r="K42" s="5" t="s">
        <v>575</v>
      </c>
      <c r="L42" s="425"/>
      <c r="M42" s="6" t="s">
        <v>1859</v>
      </c>
      <c r="N42" s="6">
        <v>532041.68000000005</v>
      </c>
      <c r="O42" s="7"/>
      <c r="P42" s="483"/>
      <c r="Q42" s="5"/>
      <c r="R42" s="20"/>
      <c r="S42" s="20"/>
      <c r="T42" s="5"/>
      <c r="U42" s="474"/>
      <c r="V42" s="474"/>
      <c r="W42" s="101"/>
      <c r="X42" s="101"/>
      <c r="Y42" s="101"/>
    </row>
    <row r="43" spans="1:25" s="186" customFormat="1" ht="165.75">
      <c r="A43" s="475">
        <v>32</v>
      </c>
      <c r="B43" s="5" t="s">
        <v>1419</v>
      </c>
      <c r="C43" s="20" t="s">
        <v>1892</v>
      </c>
      <c r="D43" s="480" t="s">
        <v>1893</v>
      </c>
      <c r="E43" s="20" t="s">
        <v>1815</v>
      </c>
      <c r="F43" s="20">
        <v>92</v>
      </c>
      <c r="G43" s="20">
        <v>36</v>
      </c>
      <c r="H43" s="20"/>
      <c r="I43" s="323">
        <v>30.58</v>
      </c>
      <c r="J43" s="20">
        <v>3</v>
      </c>
      <c r="K43" s="5" t="s">
        <v>575</v>
      </c>
      <c r="L43" s="425"/>
      <c r="M43" s="6" t="s">
        <v>1859</v>
      </c>
      <c r="N43" s="6">
        <v>585628.61</v>
      </c>
      <c r="O43" s="7"/>
      <c r="P43" s="483"/>
      <c r="Q43" s="20" t="s">
        <v>1894</v>
      </c>
      <c r="R43" s="187">
        <v>32826</v>
      </c>
      <c r="S43" s="20" t="s">
        <v>1774</v>
      </c>
      <c r="T43" s="5" t="s">
        <v>1895</v>
      </c>
      <c r="U43" s="474">
        <v>21.6</v>
      </c>
      <c r="V43" s="474"/>
      <c r="W43" s="101"/>
      <c r="X43" s="101"/>
      <c r="Y43" s="101"/>
    </row>
    <row r="44" spans="1:25" s="186" customFormat="1" ht="165.75">
      <c r="A44" s="475">
        <v>33</v>
      </c>
      <c r="B44" s="5" t="s">
        <v>1419</v>
      </c>
      <c r="C44" s="20"/>
      <c r="D44" s="480" t="s">
        <v>1896</v>
      </c>
      <c r="E44" s="20" t="s">
        <v>1815</v>
      </c>
      <c r="F44" s="20">
        <v>96</v>
      </c>
      <c r="G44" s="20">
        <v>14</v>
      </c>
      <c r="H44" s="20"/>
      <c r="I44" s="323">
        <v>26.34</v>
      </c>
      <c r="J44" s="20">
        <v>1</v>
      </c>
      <c r="K44" s="5" t="s">
        <v>575</v>
      </c>
      <c r="L44" s="425"/>
      <c r="M44" s="6" t="s">
        <v>1859</v>
      </c>
      <c r="N44" s="6"/>
      <c r="O44" s="7"/>
      <c r="P44" s="483"/>
      <c r="Q44" s="5"/>
      <c r="R44" s="20"/>
      <c r="S44" s="20"/>
      <c r="T44" s="20"/>
      <c r="U44" s="474"/>
      <c r="V44" s="474"/>
      <c r="W44" s="101"/>
      <c r="X44" s="101"/>
      <c r="Y44" s="101"/>
    </row>
    <row r="45" spans="1:25" s="186" customFormat="1" ht="165.75">
      <c r="A45" s="467">
        <v>34</v>
      </c>
      <c r="B45" s="5" t="s">
        <v>1419</v>
      </c>
      <c r="C45" s="20"/>
      <c r="D45" s="480" t="s">
        <v>1897</v>
      </c>
      <c r="E45" s="20" t="s">
        <v>1815</v>
      </c>
      <c r="F45" s="20">
        <v>96</v>
      </c>
      <c r="G45" s="20">
        <v>22</v>
      </c>
      <c r="H45" s="20"/>
      <c r="I45" s="323">
        <v>26.34</v>
      </c>
      <c r="J45" s="20">
        <v>3</v>
      </c>
      <c r="K45" s="5" t="s">
        <v>575</v>
      </c>
      <c r="L45" s="425"/>
      <c r="M45" s="6" t="s">
        <v>1859</v>
      </c>
      <c r="N45" s="6"/>
      <c r="O45" s="7"/>
      <c r="P45" s="483"/>
      <c r="Q45" s="5" t="s">
        <v>1898</v>
      </c>
      <c r="R45" s="187">
        <v>32856</v>
      </c>
      <c r="S45" s="20" t="s">
        <v>1774</v>
      </c>
      <c r="T45" s="5" t="s">
        <v>1899</v>
      </c>
      <c r="U45" s="474">
        <v>16.2</v>
      </c>
      <c r="V45" s="474"/>
      <c r="W45" s="101"/>
      <c r="X45" s="101"/>
      <c r="Y45" s="101"/>
    </row>
    <row r="46" spans="1:25" s="186" customFormat="1" ht="204">
      <c r="A46" s="475">
        <v>35</v>
      </c>
      <c r="B46" s="5" t="s">
        <v>1419</v>
      </c>
      <c r="C46" s="20" t="s">
        <v>1900</v>
      </c>
      <c r="D46" s="480" t="s">
        <v>1901</v>
      </c>
      <c r="E46" s="20" t="s">
        <v>1815</v>
      </c>
      <c r="F46" s="20">
        <v>106</v>
      </c>
      <c r="G46" s="20">
        <v>20</v>
      </c>
      <c r="H46" s="20"/>
      <c r="I46" s="323">
        <v>62.51</v>
      </c>
      <c r="J46" s="20">
        <v>1</v>
      </c>
      <c r="K46" s="5" t="s">
        <v>575</v>
      </c>
      <c r="L46" s="425"/>
      <c r="M46" s="6" t="s">
        <v>1902</v>
      </c>
      <c r="N46" s="6">
        <v>1196136.8799999999</v>
      </c>
      <c r="O46" s="7"/>
      <c r="P46" s="483"/>
      <c r="Q46" s="5" t="s">
        <v>1903</v>
      </c>
      <c r="R46" s="187">
        <v>43308</v>
      </c>
      <c r="S46" s="20" t="s">
        <v>1774</v>
      </c>
      <c r="T46" s="5" t="s">
        <v>1904</v>
      </c>
      <c r="U46" s="474">
        <v>62.51</v>
      </c>
      <c r="V46" s="474"/>
      <c r="W46" s="101"/>
      <c r="X46" s="101"/>
      <c r="Y46" s="101"/>
    </row>
    <row r="47" spans="1:25" s="186" customFormat="1" ht="204">
      <c r="A47" s="475">
        <v>36</v>
      </c>
      <c r="B47" s="5" t="s">
        <v>1419</v>
      </c>
      <c r="C47" s="20" t="s">
        <v>1905</v>
      </c>
      <c r="D47" s="480" t="s">
        <v>1906</v>
      </c>
      <c r="E47" s="20" t="s">
        <v>1815</v>
      </c>
      <c r="F47" s="20">
        <v>106</v>
      </c>
      <c r="G47" s="20">
        <v>50</v>
      </c>
      <c r="H47" s="20"/>
      <c r="I47" s="323">
        <v>66.319999999999993</v>
      </c>
      <c r="J47" s="20">
        <v>2</v>
      </c>
      <c r="K47" s="5" t="s">
        <v>575</v>
      </c>
      <c r="L47" s="425"/>
      <c r="M47" s="6" t="s">
        <v>1902</v>
      </c>
      <c r="N47" s="6">
        <v>1274603.45</v>
      </c>
      <c r="O47" s="7"/>
      <c r="P47" s="483"/>
      <c r="Q47" s="20" t="s">
        <v>1907</v>
      </c>
      <c r="R47" s="187">
        <v>26877</v>
      </c>
      <c r="S47" s="20" t="s">
        <v>1774</v>
      </c>
      <c r="T47" s="5" t="s">
        <v>1908</v>
      </c>
      <c r="U47" s="474"/>
      <c r="V47" s="474"/>
      <c r="W47" s="101"/>
      <c r="X47" s="101"/>
      <c r="Y47" s="101"/>
    </row>
    <row r="48" spans="1:25" s="186" customFormat="1" ht="204">
      <c r="A48" s="467">
        <v>37</v>
      </c>
      <c r="B48" s="5" t="s">
        <v>1419</v>
      </c>
      <c r="C48" s="20" t="s">
        <v>1909</v>
      </c>
      <c r="D48" s="480" t="s">
        <v>1910</v>
      </c>
      <c r="E48" s="20" t="s">
        <v>1815</v>
      </c>
      <c r="F48" s="20">
        <v>106</v>
      </c>
      <c r="G48" s="20">
        <v>56</v>
      </c>
      <c r="H48" s="20"/>
      <c r="I48" s="323">
        <v>31.46</v>
      </c>
      <c r="J48" s="20">
        <v>3</v>
      </c>
      <c r="K48" s="5" t="s">
        <v>575</v>
      </c>
      <c r="L48" s="425"/>
      <c r="M48" s="6" t="s">
        <v>1902</v>
      </c>
      <c r="N48" s="6">
        <v>616249.72</v>
      </c>
      <c r="O48" s="7"/>
      <c r="P48" s="483"/>
      <c r="Q48" s="5" t="s">
        <v>1911</v>
      </c>
      <c r="R48" s="187">
        <v>37936</v>
      </c>
      <c r="S48" s="20" t="s">
        <v>1774</v>
      </c>
      <c r="T48" s="5" t="s">
        <v>1912</v>
      </c>
      <c r="U48" s="474">
        <v>31.46</v>
      </c>
      <c r="V48" s="474"/>
      <c r="W48" s="101"/>
      <c r="X48" s="101"/>
      <c r="Y48" s="101"/>
    </row>
    <row r="49" spans="1:25" s="186" customFormat="1" ht="204">
      <c r="A49" s="475">
        <v>38</v>
      </c>
      <c r="B49" s="5" t="s">
        <v>1419</v>
      </c>
      <c r="C49" s="20" t="s">
        <v>1913</v>
      </c>
      <c r="D49" s="480" t="s">
        <v>1914</v>
      </c>
      <c r="E49" s="20" t="s">
        <v>1815</v>
      </c>
      <c r="F49" s="20">
        <v>106</v>
      </c>
      <c r="G49" s="20">
        <v>63</v>
      </c>
      <c r="H49" s="20"/>
      <c r="I49" s="323">
        <v>29.64</v>
      </c>
      <c r="J49" s="20">
        <v>5</v>
      </c>
      <c r="K49" s="5" t="s">
        <v>575</v>
      </c>
      <c r="L49" s="425"/>
      <c r="M49" s="6" t="s">
        <v>1902</v>
      </c>
      <c r="N49" s="6">
        <v>566490.42000000004</v>
      </c>
      <c r="O49" s="7"/>
      <c r="P49" s="483"/>
      <c r="Q49" s="5" t="s">
        <v>1915</v>
      </c>
      <c r="R49" s="187">
        <v>35843</v>
      </c>
      <c r="S49" s="20" t="s">
        <v>1774</v>
      </c>
      <c r="T49" s="5" t="s">
        <v>1916</v>
      </c>
      <c r="U49" s="474">
        <v>29.64</v>
      </c>
      <c r="V49" s="474"/>
      <c r="W49" s="101"/>
      <c r="X49" s="101"/>
      <c r="Y49" s="101"/>
    </row>
    <row r="50" spans="1:25" s="186" customFormat="1" ht="204">
      <c r="A50" s="475">
        <v>39</v>
      </c>
      <c r="B50" s="5" t="s">
        <v>1419</v>
      </c>
      <c r="C50" s="20"/>
      <c r="D50" s="480" t="s">
        <v>1917</v>
      </c>
      <c r="E50" s="20" t="s">
        <v>1815</v>
      </c>
      <c r="F50" s="20">
        <v>106</v>
      </c>
      <c r="G50" s="20">
        <v>66</v>
      </c>
      <c r="H50" s="20"/>
      <c r="I50" s="323">
        <v>53</v>
      </c>
      <c r="J50" s="20">
        <v>1</v>
      </c>
      <c r="K50" s="5" t="s">
        <v>575</v>
      </c>
      <c r="L50" s="425"/>
      <c r="M50" s="6" t="s">
        <v>1902</v>
      </c>
      <c r="N50" s="6"/>
      <c r="O50" s="7"/>
      <c r="P50" s="483"/>
      <c r="Q50" s="5" t="s">
        <v>1918</v>
      </c>
      <c r="R50" s="20"/>
      <c r="S50" s="20"/>
      <c r="T50" s="5" t="s">
        <v>1919</v>
      </c>
      <c r="U50" s="474">
        <v>53</v>
      </c>
      <c r="V50" s="474"/>
      <c r="W50" s="101"/>
      <c r="X50" s="101"/>
      <c r="Y50" s="101"/>
    </row>
    <row r="51" spans="1:25" s="186" customFormat="1" ht="178.5">
      <c r="A51" s="467">
        <v>40</v>
      </c>
      <c r="B51" s="5" t="s">
        <v>1836</v>
      </c>
      <c r="C51" s="20" t="s">
        <v>1920</v>
      </c>
      <c r="D51" s="20" t="s">
        <v>1921</v>
      </c>
      <c r="E51" s="20" t="s">
        <v>1815</v>
      </c>
      <c r="F51" s="20">
        <v>130</v>
      </c>
      <c r="G51" s="481"/>
      <c r="H51" s="23" t="s">
        <v>1922</v>
      </c>
      <c r="I51" s="112">
        <f>142.27*200/1000</f>
        <v>28.454000000000004</v>
      </c>
      <c r="J51" s="5"/>
      <c r="K51" s="5" t="s">
        <v>575</v>
      </c>
      <c r="L51" s="478">
        <v>38733</v>
      </c>
      <c r="M51" s="6" t="s">
        <v>1923</v>
      </c>
      <c r="N51" s="6">
        <v>757540.88</v>
      </c>
      <c r="O51" s="7"/>
      <c r="P51" s="476"/>
      <c r="Q51" s="5"/>
      <c r="R51" s="20"/>
      <c r="S51" s="20"/>
      <c r="T51" s="5"/>
      <c r="U51" s="474"/>
      <c r="V51" s="474"/>
      <c r="W51" s="101"/>
      <c r="X51" s="101"/>
      <c r="Y51" s="101"/>
    </row>
    <row r="52" spans="1:25" s="186" customFormat="1" ht="153">
      <c r="A52" s="475">
        <v>41</v>
      </c>
      <c r="B52" s="5" t="s">
        <v>1836</v>
      </c>
      <c r="C52" s="20" t="s">
        <v>1924</v>
      </c>
      <c r="D52" s="20" t="s">
        <v>1925</v>
      </c>
      <c r="E52" s="20" t="s">
        <v>1815</v>
      </c>
      <c r="F52" s="20">
        <v>187</v>
      </c>
      <c r="G52" s="481"/>
      <c r="H52" s="23" t="s">
        <v>1926</v>
      </c>
      <c r="I52" s="112">
        <f>126.3*346/1000</f>
        <v>43.699799999999996</v>
      </c>
      <c r="J52" s="5"/>
      <c r="K52" s="5" t="s">
        <v>575</v>
      </c>
      <c r="L52" s="425"/>
      <c r="M52" s="6" t="s">
        <v>1927</v>
      </c>
      <c r="N52" s="6">
        <v>1163189.9099999999</v>
      </c>
      <c r="O52" s="7"/>
      <c r="P52" s="476"/>
      <c r="Q52" s="5"/>
      <c r="R52" s="20"/>
      <c r="S52" s="20"/>
      <c r="T52" s="20"/>
      <c r="U52" s="474"/>
      <c r="V52" s="474"/>
      <c r="W52" s="101"/>
      <c r="X52" s="101"/>
      <c r="Y52" s="101"/>
    </row>
    <row r="53" spans="1:25" s="186" customFormat="1" ht="165.75">
      <c r="A53" s="475">
        <v>42</v>
      </c>
      <c r="B53" s="5" t="s">
        <v>1419</v>
      </c>
      <c r="C53" s="20"/>
      <c r="D53" s="20" t="s">
        <v>1928</v>
      </c>
      <c r="E53" s="20" t="s">
        <v>1815</v>
      </c>
      <c r="F53" s="20">
        <v>197</v>
      </c>
      <c r="G53" s="20">
        <v>1</v>
      </c>
      <c r="H53" s="23" t="s">
        <v>1929</v>
      </c>
      <c r="I53" s="323">
        <v>25.34</v>
      </c>
      <c r="J53" s="20">
        <v>1</v>
      </c>
      <c r="K53" s="5" t="s">
        <v>575</v>
      </c>
      <c r="L53" s="478">
        <v>43318</v>
      </c>
      <c r="M53" s="6" t="s">
        <v>1930</v>
      </c>
      <c r="N53" s="6">
        <v>669360.78</v>
      </c>
      <c r="O53" s="7"/>
      <c r="P53" s="483"/>
      <c r="Q53" s="5"/>
      <c r="R53" s="20"/>
      <c r="S53" s="20"/>
      <c r="T53" s="5"/>
      <c r="U53" s="474"/>
      <c r="V53" s="474"/>
      <c r="W53" s="101"/>
      <c r="X53" s="101"/>
      <c r="Y53" s="101"/>
    </row>
    <row r="54" spans="1:25" s="186" customFormat="1" ht="127.5">
      <c r="A54" s="467">
        <v>43</v>
      </c>
      <c r="B54" s="5" t="s">
        <v>1419</v>
      </c>
      <c r="C54" s="20"/>
      <c r="D54" s="20" t="s">
        <v>1931</v>
      </c>
      <c r="E54" s="20" t="s">
        <v>1932</v>
      </c>
      <c r="F54" s="20">
        <v>1</v>
      </c>
      <c r="G54" s="20">
        <v>15</v>
      </c>
      <c r="H54" s="20"/>
      <c r="I54" s="323">
        <v>40.58</v>
      </c>
      <c r="J54" s="20">
        <v>2</v>
      </c>
      <c r="K54" s="5" t="s">
        <v>575</v>
      </c>
      <c r="L54" s="425"/>
      <c r="M54" s="6" t="s">
        <v>1933</v>
      </c>
      <c r="N54" s="6"/>
      <c r="O54" s="7"/>
      <c r="P54" s="476"/>
      <c r="Q54" s="5"/>
      <c r="R54" s="20"/>
      <c r="S54" s="20"/>
      <c r="T54" s="5"/>
      <c r="U54" s="474"/>
      <c r="V54" s="474"/>
      <c r="W54" s="101"/>
      <c r="X54" s="101"/>
      <c r="Y54" s="101"/>
    </row>
    <row r="55" spans="1:25" s="186" customFormat="1" ht="409.5">
      <c r="A55" s="475">
        <v>44</v>
      </c>
      <c r="B55" s="5" t="s">
        <v>1419</v>
      </c>
      <c r="C55" s="20" t="s">
        <v>1934</v>
      </c>
      <c r="D55" s="20" t="s">
        <v>1935</v>
      </c>
      <c r="E55" s="20" t="s">
        <v>1932</v>
      </c>
      <c r="F55" s="20">
        <v>2</v>
      </c>
      <c r="G55" s="20">
        <v>14</v>
      </c>
      <c r="H55" s="20"/>
      <c r="I55" s="323">
        <v>33.200000000000003</v>
      </c>
      <c r="J55" s="20">
        <v>2</v>
      </c>
      <c r="K55" s="20" t="s">
        <v>575</v>
      </c>
      <c r="L55" s="485">
        <v>41810</v>
      </c>
      <c r="M55" s="6" t="s">
        <v>1936</v>
      </c>
      <c r="N55" s="6">
        <v>646938.85</v>
      </c>
      <c r="O55" s="7">
        <v>896400</v>
      </c>
      <c r="P55" s="479">
        <v>896400</v>
      </c>
      <c r="Q55" s="5" t="s">
        <v>1937</v>
      </c>
      <c r="R55" s="38">
        <v>41712</v>
      </c>
      <c r="S55" s="5" t="s">
        <v>1774</v>
      </c>
      <c r="T55" s="5" t="s">
        <v>1938</v>
      </c>
      <c r="U55" s="481">
        <v>33.200000000000003</v>
      </c>
      <c r="V55" s="481"/>
      <c r="W55" s="101"/>
      <c r="X55" s="101"/>
      <c r="Y55" s="101"/>
    </row>
    <row r="56" spans="1:25" s="186" customFormat="1" ht="191.25">
      <c r="A56" s="475">
        <v>45</v>
      </c>
      <c r="B56" s="5" t="s">
        <v>1419</v>
      </c>
      <c r="C56" s="20" t="s">
        <v>1939</v>
      </c>
      <c r="D56" s="20" t="s">
        <v>1940</v>
      </c>
      <c r="E56" s="20" t="s">
        <v>1932</v>
      </c>
      <c r="F56" s="20">
        <v>3</v>
      </c>
      <c r="G56" s="20">
        <v>11</v>
      </c>
      <c r="H56" s="20"/>
      <c r="I56" s="323">
        <v>38.07</v>
      </c>
      <c r="J56" s="20">
        <v>1</v>
      </c>
      <c r="K56" s="5" t="s">
        <v>575</v>
      </c>
      <c r="L56" s="478">
        <v>42949</v>
      </c>
      <c r="M56" s="6" t="s">
        <v>1941</v>
      </c>
      <c r="N56" s="6"/>
      <c r="O56" s="7"/>
      <c r="P56" s="476"/>
      <c r="Q56" s="5" t="s">
        <v>1942</v>
      </c>
      <c r="R56" s="187">
        <v>42404</v>
      </c>
      <c r="S56" s="20" t="s">
        <v>1774</v>
      </c>
      <c r="T56" s="5" t="s">
        <v>1943</v>
      </c>
      <c r="U56" s="474">
        <v>37.35</v>
      </c>
      <c r="V56" s="474"/>
      <c r="W56" s="101"/>
      <c r="X56" s="101"/>
      <c r="Y56" s="101"/>
    </row>
    <row r="57" spans="1:25" s="186" customFormat="1" ht="102">
      <c r="A57" s="467">
        <v>46</v>
      </c>
      <c r="B57" s="5" t="s">
        <v>1419</v>
      </c>
      <c r="C57" s="20"/>
      <c r="D57" s="20" t="s">
        <v>1944</v>
      </c>
      <c r="E57" s="20" t="s">
        <v>1932</v>
      </c>
      <c r="F57" s="20">
        <v>3</v>
      </c>
      <c r="G57" s="20">
        <v>13</v>
      </c>
      <c r="H57" s="20"/>
      <c r="I57" s="323">
        <v>42.18</v>
      </c>
      <c r="J57" s="20">
        <v>2</v>
      </c>
      <c r="K57" s="5" t="s">
        <v>575</v>
      </c>
      <c r="L57" s="425"/>
      <c r="M57" s="6" t="s">
        <v>1945</v>
      </c>
      <c r="N57" s="6"/>
      <c r="O57" s="7"/>
      <c r="P57" s="476"/>
      <c r="Q57" s="20" t="s">
        <v>1946</v>
      </c>
      <c r="R57" s="187">
        <v>25509</v>
      </c>
      <c r="S57" s="20" t="s">
        <v>1774</v>
      </c>
      <c r="T57" s="5" t="s">
        <v>1947</v>
      </c>
      <c r="U57" s="474"/>
      <c r="V57" s="474"/>
      <c r="W57" s="101"/>
      <c r="X57" s="101"/>
      <c r="Y57" s="101"/>
    </row>
    <row r="58" spans="1:25" s="186" customFormat="1" ht="127.5">
      <c r="A58" s="475">
        <v>47</v>
      </c>
      <c r="B58" s="5" t="s">
        <v>1419</v>
      </c>
      <c r="C58" s="20" t="s">
        <v>1948</v>
      </c>
      <c r="D58" s="20" t="s">
        <v>1949</v>
      </c>
      <c r="E58" s="20" t="s">
        <v>1932</v>
      </c>
      <c r="F58" s="20">
        <v>5</v>
      </c>
      <c r="G58" s="20">
        <v>3</v>
      </c>
      <c r="H58" s="20"/>
      <c r="I58" s="323">
        <v>43.56</v>
      </c>
      <c r="J58" s="20">
        <v>1</v>
      </c>
      <c r="K58" s="5" t="s">
        <v>575</v>
      </c>
      <c r="L58" s="425"/>
      <c r="M58" s="6" t="s">
        <v>1950</v>
      </c>
      <c r="N58" s="6">
        <v>850905.88</v>
      </c>
      <c r="O58" s="7"/>
      <c r="P58" s="476"/>
      <c r="Q58" s="5" t="s">
        <v>1951</v>
      </c>
      <c r="R58" s="187">
        <v>33162</v>
      </c>
      <c r="S58" s="20" t="s">
        <v>1774</v>
      </c>
      <c r="T58" s="5" t="s">
        <v>1952</v>
      </c>
      <c r="U58" s="474"/>
      <c r="V58" s="474"/>
      <c r="W58" s="101"/>
      <c r="X58" s="101"/>
      <c r="Y58" s="101"/>
    </row>
    <row r="59" spans="1:25" s="186" customFormat="1" ht="127.5">
      <c r="A59" s="475">
        <v>48</v>
      </c>
      <c r="B59" s="5" t="s">
        <v>1419</v>
      </c>
      <c r="C59" s="20" t="s">
        <v>1953</v>
      </c>
      <c r="D59" s="20" t="s">
        <v>1954</v>
      </c>
      <c r="E59" s="20" t="s">
        <v>1932</v>
      </c>
      <c r="F59" s="20">
        <v>5</v>
      </c>
      <c r="G59" s="20">
        <v>10</v>
      </c>
      <c r="H59" s="20"/>
      <c r="I59" s="323">
        <v>43.6</v>
      </c>
      <c r="J59" s="20">
        <v>1</v>
      </c>
      <c r="K59" s="5" t="s">
        <v>575</v>
      </c>
      <c r="L59" s="425"/>
      <c r="M59" s="6" t="s">
        <v>1950</v>
      </c>
      <c r="N59" s="6">
        <v>850905.88</v>
      </c>
      <c r="O59" s="7"/>
      <c r="P59" s="476"/>
      <c r="Q59" s="5" t="s">
        <v>1955</v>
      </c>
      <c r="R59" s="187">
        <v>33150</v>
      </c>
      <c r="S59" s="20" t="s">
        <v>1774</v>
      </c>
      <c r="T59" s="5" t="s">
        <v>1956</v>
      </c>
      <c r="U59" s="474"/>
      <c r="V59" s="474"/>
      <c r="W59" s="101"/>
      <c r="X59" s="101"/>
      <c r="Y59" s="101"/>
    </row>
    <row r="60" spans="1:25" s="186" customFormat="1" ht="165.75">
      <c r="A60" s="467">
        <v>49</v>
      </c>
      <c r="B60" s="5" t="s">
        <v>1419</v>
      </c>
      <c r="C60" s="20" t="s">
        <v>1957</v>
      </c>
      <c r="D60" s="20" t="s">
        <v>1958</v>
      </c>
      <c r="E60" s="20" t="s">
        <v>1932</v>
      </c>
      <c r="F60" s="20">
        <v>13</v>
      </c>
      <c r="G60" s="20">
        <v>29</v>
      </c>
      <c r="H60" s="20"/>
      <c r="I60" s="323">
        <v>47</v>
      </c>
      <c r="J60" s="20">
        <v>8</v>
      </c>
      <c r="K60" s="5" t="s">
        <v>575</v>
      </c>
      <c r="L60" s="425"/>
      <c r="M60" s="6" t="s">
        <v>1959</v>
      </c>
      <c r="N60" s="6">
        <v>917260.93</v>
      </c>
      <c r="O60" s="7"/>
      <c r="P60" s="476"/>
      <c r="Q60" s="20" t="s">
        <v>1960</v>
      </c>
      <c r="R60" s="187">
        <v>33882</v>
      </c>
      <c r="S60" s="20" t="s">
        <v>1774</v>
      </c>
      <c r="T60" s="5" t="s">
        <v>1961</v>
      </c>
      <c r="U60" s="474"/>
      <c r="V60" s="474"/>
      <c r="W60" s="101"/>
      <c r="X60" s="101"/>
      <c r="Y60" s="101"/>
    </row>
    <row r="61" spans="1:25" s="186" customFormat="1" ht="191.25">
      <c r="A61" s="475">
        <v>50</v>
      </c>
      <c r="B61" s="5" t="s">
        <v>1419</v>
      </c>
      <c r="C61" s="20" t="s">
        <v>1962</v>
      </c>
      <c r="D61" s="20" t="s">
        <v>1963</v>
      </c>
      <c r="E61" s="20" t="s">
        <v>1932</v>
      </c>
      <c r="F61" s="20">
        <v>16</v>
      </c>
      <c r="G61" s="20">
        <v>4</v>
      </c>
      <c r="H61" s="20"/>
      <c r="I61" s="323">
        <v>40.799999999999997</v>
      </c>
      <c r="J61" s="20">
        <v>1</v>
      </c>
      <c r="K61" s="5" t="s">
        <v>575</v>
      </c>
      <c r="L61" s="425"/>
      <c r="M61" s="6" t="s">
        <v>1964</v>
      </c>
      <c r="N61" s="6">
        <v>796260.55</v>
      </c>
      <c r="O61" s="7"/>
      <c r="P61" s="476"/>
      <c r="Q61" s="5" t="s">
        <v>1965</v>
      </c>
      <c r="R61" s="187">
        <v>42074</v>
      </c>
      <c r="S61" s="20" t="s">
        <v>1774</v>
      </c>
      <c r="T61" s="5" t="s">
        <v>1966</v>
      </c>
      <c r="U61" s="474">
        <v>40.799999999999997</v>
      </c>
      <c r="V61" s="474"/>
      <c r="W61" s="101"/>
      <c r="X61" s="101"/>
      <c r="Y61" s="101"/>
    </row>
    <row r="62" spans="1:25" s="186" customFormat="1" ht="127.5">
      <c r="A62" s="475">
        <v>51</v>
      </c>
      <c r="B62" s="5" t="s">
        <v>1419</v>
      </c>
      <c r="C62" s="20"/>
      <c r="D62" s="20" t="s">
        <v>1967</v>
      </c>
      <c r="E62" s="20" t="s">
        <v>1932</v>
      </c>
      <c r="F62" s="20">
        <v>17</v>
      </c>
      <c r="G62" s="20">
        <v>6</v>
      </c>
      <c r="H62" s="20"/>
      <c r="I62" s="323">
        <v>44.16</v>
      </c>
      <c r="J62" s="20">
        <v>1</v>
      </c>
      <c r="K62" s="5" t="s">
        <v>575</v>
      </c>
      <c r="L62" s="425"/>
      <c r="M62" s="6" t="s">
        <v>1968</v>
      </c>
      <c r="N62" s="6"/>
      <c r="O62" s="7"/>
      <c r="P62" s="476"/>
      <c r="Q62" s="20" t="s">
        <v>1969</v>
      </c>
      <c r="R62" s="187">
        <v>31945</v>
      </c>
      <c r="S62" s="20" t="s">
        <v>1774</v>
      </c>
      <c r="T62" s="5" t="s">
        <v>1970</v>
      </c>
      <c r="U62" s="474"/>
      <c r="V62" s="474"/>
      <c r="W62" s="101"/>
      <c r="X62" s="101"/>
      <c r="Y62" s="101"/>
    </row>
    <row r="63" spans="1:25" s="186" customFormat="1" ht="102">
      <c r="A63" s="467">
        <v>52</v>
      </c>
      <c r="B63" s="5" t="s">
        <v>1419</v>
      </c>
      <c r="C63" s="20" t="s">
        <v>1971</v>
      </c>
      <c r="D63" s="20" t="s">
        <v>1972</v>
      </c>
      <c r="E63" s="20" t="s">
        <v>1932</v>
      </c>
      <c r="F63" s="20">
        <v>18</v>
      </c>
      <c r="G63" s="20">
        <v>1</v>
      </c>
      <c r="H63" s="20"/>
      <c r="I63" s="323">
        <v>77.37</v>
      </c>
      <c r="J63" s="20">
        <v>1</v>
      </c>
      <c r="K63" s="5" t="s">
        <v>575</v>
      </c>
      <c r="L63" s="425"/>
      <c r="M63" s="6" t="s">
        <v>1973</v>
      </c>
      <c r="N63" s="6">
        <v>1510553.11</v>
      </c>
      <c r="O63" s="7"/>
      <c r="P63" s="476"/>
      <c r="Q63" s="20" t="s">
        <v>1974</v>
      </c>
      <c r="R63" s="187">
        <v>30343</v>
      </c>
      <c r="S63" s="20" t="s">
        <v>1774</v>
      </c>
      <c r="T63" s="5" t="s">
        <v>1975</v>
      </c>
      <c r="U63" s="474"/>
      <c r="V63" s="474"/>
      <c r="W63" s="101"/>
      <c r="X63" s="101"/>
      <c r="Y63" s="101"/>
    </row>
    <row r="64" spans="1:25" s="186" customFormat="1" ht="267.75">
      <c r="A64" s="475">
        <v>53</v>
      </c>
      <c r="B64" s="5" t="s">
        <v>1419</v>
      </c>
      <c r="C64" s="20" t="s">
        <v>1976</v>
      </c>
      <c r="D64" s="20" t="s">
        <v>1977</v>
      </c>
      <c r="E64" s="20" t="s">
        <v>1932</v>
      </c>
      <c r="F64" s="20">
        <v>19</v>
      </c>
      <c r="G64" s="20">
        <v>4</v>
      </c>
      <c r="H64" s="20"/>
      <c r="I64" s="323">
        <v>54.9</v>
      </c>
      <c r="J64" s="20">
        <v>2</v>
      </c>
      <c r="K64" s="5" t="s">
        <v>575</v>
      </c>
      <c r="L64" s="478">
        <v>43725</v>
      </c>
      <c r="M64" s="6" t="s">
        <v>1978</v>
      </c>
      <c r="N64" s="6">
        <v>1071438.83</v>
      </c>
      <c r="O64" s="7"/>
      <c r="P64" s="476"/>
      <c r="Q64" s="5"/>
      <c r="R64" s="20"/>
      <c r="S64" s="20"/>
      <c r="T64" s="20"/>
      <c r="U64" s="474"/>
      <c r="V64" s="474"/>
      <c r="W64" s="101"/>
      <c r="X64" s="101"/>
      <c r="Y64" s="101"/>
    </row>
    <row r="65" spans="1:25" s="186" customFormat="1" ht="114.75">
      <c r="A65" s="475">
        <v>54</v>
      </c>
      <c r="B65" s="5" t="s">
        <v>1419</v>
      </c>
      <c r="C65" s="20" t="s">
        <v>1979</v>
      </c>
      <c r="D65" s="20" t="s">
        <v>1980</v>
      </c>
      <c r="E65" s="20" t="s">
        <v>1932</v>
      </c>
      <c r="F65" s="20">
        <v>19</v>
      </c>
      <c r="G65" s="20">
        <v>5</v>
      </c>
      <c r="H65" s="23" t="s">
        <v>1981</v>
      </c>
      <c r="I65" s="112">
        <f>54.93*297/1000</f>
        <v>16.314209999999999</v>
      </c>
      <c r="J65" s="20">
        <v>1</v>
      </c>
      <c r="K65" s="5" t="s">
        <v>575</v>
      </c>
      <c r="L65" s="425"/>
      <c r="M65" s="6" t="s">
        <v>1982</v>
      </c>
      <c r="N65" s="6">
        <v>318217.33</v>
      </c>
      <c r="O65" s="7"/>
      <c r="P65" s="476"/>
      <c r="Q65" s="5"/>
      <c r="R65" s="20"/>
      <c r="S65" s="20"/>
      <c r="T65" s="20"/>
      <c r="U65" s="474"/>
      <c r="V65" s="474"/>
      <c r="W65" s="101"/>
      <c r="X65" s="101"/>
      <c r="Y65" s="101"/>
    </row>
    <row r="66" spans="1:25" s="186" customFormat="1" ht="89.25">
      <c r="A66" s="467">
        <v>55</v>
      </c>
      <c r="B66" s="5" t="s">
        <v>1419</v>
      </c>
      <c r="C66" s="20" t="s">
        <v>1983</v>
      </c>
      <c r="D66" s="20" t="s">
        <v>1984</v>
      </c>
      <c r="E66" s="20" t="s">
        <v>1932</v>
      </c>
      <c r="F66" s="20">
        <v>21</v>
      </c>
      <c r="G66" s="20">
        <v>1</v>
      </c>
      <c r="H66" s="23" t="s">
        <v>1985</v>
      </c>
      <c r="I66" s="112">
        <f>67.75*318/1000</f>
        <v>21.544499999999999</v>
      </c>
      <c r="J66" s="20">
        <v>1</v>
      </c>
      <c r="K66" s="5" t="s">
        <v>575</v>
      </c>
      <c r="L66" s="425"/>
      <c r="M66" s="6" t="s">
        <v>1986</v>
      </c>
      <c r="N66" s="6">
        <v>401414.47</v>
      </c>
      <c r="O66" s="7"/>
      <c r="P66" s="476"/>
      <c r="Q66" s="5"/>
      <c r="R66" s="20"/>
      <c r="S66" s="20"/>
      <c r="T66" s="20"/>
      <c r="U66" s="474"/>
      <c r="V66" s="474"/>
      <c r="W66" s="101"/>
      <c r="X66" s="101"/>
      <c r="Y66" s="101"/>
    </row>
    <row r="67" spans="1:25" s="488" customFormat="1" ht="216.75">
      <c r="A67" s="475">
        <v>56</v>
      </c>
      <c r="B67" s="5" t="s">
        <v>1419</v>
      </c>
      <c r="C67" s="20" t="s">
        <v>1987</v>
      </c>
      <c r="D67" s="20" t="s">
        <v>1988</v>
      </c>
      <c r="E67" s="20" t="s">
        <v>1989</v>
      </c>
      <c r="F67" s="20" t="s">
        <v>1990</v>
      </c>
      <c r="G67" s="20">
        <v>4</v>
      </c>
      <c r="H67" s="20"/>
      <c r="I67" s="323">
        <v>49.9</v>
      </c>
      <c r="J67" s="20">
        <v>2</v>
      </c>
      <c r="K67" s="5" t="s">
        <v>575</v>
      </c>
      <c r="L67" s="478">
        <v>42439</v>
      </c>
      <c r="M67" s="6" t="s">
        <v>1991</v>
      </c>
      <c r="N67" s="6">
        <v>972356.89</v>
      </c>
      <c r="O67" s="7">
        <v>1746500</v>
      </c>
      <c r="P67" s="479">
        <v>1746500</v>
      </c>
      <c r="Q67" s="5" t="s">
        <v>1992</v>
      </c>
      <c r="R67" s="187">
        <v>42472</v>
      </c>
      <c r="S67" s="20" t="s">
        <v>1774</v>
      </c>
      <c r="T67" s="5" t="s">
        <v>1993</v>
      </c>
      <c r="U67" s="474">
        <v>49.9</v>
      </c>
      <c r="V67" s="486"/>
      <c r="W67" s="487"/>
      <c r="X67" s="487"/>
      <c r="Y67" s="487"/>
    </row>
    <row r="68" spans="1:25" s="488" customFormat="1" ht="306">
      <c r="A68" s="475">
        <v>57</v>
      </c>
      <c r="B68" s="5" t="s">
        <v>1419</v>
      </c>
      <c r="C68" s="20" t="s">
        <v>1994</v>
      </c>
      <c r="D68" s="20" t="s">
        <v>1995</v>
      </c>
      <c r="E68" s="20" t="s">
        <v>1989</v>
      </c>
      <c r="F68" s="20" t="s">
        <v>1990</v>
      </c>
      <c r="G68" s="20">
        <v>20</v>
      </c>
      <c r="H68" s="20"/>
      <c r="I68" s="323">
        <v>54.4</v>
      </c>
      <c r="J68" s="20">
        <v>6</v>
      </c>
      <c r="K68" s="5" t="s">
        <v>575</v>
      </c>
      <c r="L68" s="478">
        <v>42450</v>
      </c>
      <c r="M68" s="6" t="s">
        <v>1996</v>
      </c>
      <c r="N68" s="6">
        <v>1001586.05</v>
      </c>
      <c r="O68" s="7">
        <v>1799000</v>
      </c>
      <c r="P68" s="479">
        <v>1799000</v>
      </c>
      <c r="Q68" s="5" t="s">
        <v>1997</v>
      </c>
      <c r="R68" s="187">
        <v>42472</v>
      </c>
      <c r="S68" s="20" t="s">
        <v>1774</v>
      </c>
      <c r="T68" s="5" t="s">
        <v>1998</v>
      </c>
      <c r="U68" s="474">
        <v>51.4</v>
      </c>
      <c r="V68" s="486"/>
      <c r="W68" s="487"/>
      <c r="X68" s="487"/>
      <c r="Y68" s="487"/>
    </row>
    <row r="69" spans="1:25" s="488" customFormat="1" ht="306">
      <c r="A69" s="467">
        <v>58</v>
      </c>
      <c r="B69" s="5" t="s">
        <v>1419</v>
      </c>
      <c r="C69" s="20" t="s">
        <v>1999</v>
      </c>
      <c r="D69" s="20" t="s">
        <v>2000</v>
      </c>
      <c r="E69" s="20" t="s">
        <v>1989</v>
      </c>
      <c r="F69" s="20" t="s">
        <v>1990</v>
      </c>
      <c r="G69" s="20">
        <v>27</v>
      </c>
      <c r="H69" s="20"/>
      <c r="I69" s="323">
        <v>50.11</v>
      </c>
      <c r="J69" s="20">
        <v>7</v>
      </c>
      <c r="K69" s="5" t="s">
        <v>575</v>
      </c>
      <c r="L69" s="478">
        <v>42450</v>
      </c>
      <c r="M69" s="6" t="s">
        <v>2001</v>
      </c>
      <c r="N69" s="6">
        <v>976254.11</v>
      </c>
      <c r="O69" s="7">
        <v>1753850</v>
      </c>
      <c r="P69" s="479">
        <v>1753850</v>
      </c>
      <c r="Q69" s="5" t="s">
        <v>2002</v>
      </c>
      <c r="R69" s="187">
        <v>42558</v>
      </c>
      <c r="S69" s="20" t="s">
        <v>1774</v>
      </c>
      <c r="T69" s="5" t="s">
        <v>2003</v>
      </c>
      <c r="U69" s="474">
        <v>50.1</v>
      </c>
      <c r="V69" s="486"/>
      <c r="W69" s="487"/>
      <c r="X69" s="487"/>
      <c r="Y69" s="487"/>
    </row>
    <row r="70" spans="1:25" s="488" customFormat="1" ht="306">
      <c r="A70" s="475">
        <v>59</v>
      </c>
      <c r="B70" s="5" t="s">
        <v>1419</v>
      </c>
      <c r="C70" s="20" t="s">
        <v>2004</v>
      </c>
      <c r="D70" s="20" t="s">
        <v>2005</v>
      </c>
      <c r="E70" s="20" t="s">
        <v>1989</v>
      </c>
      <c r="F70" s="20" t="s">
        <v>1990</v>
      </c>
      <c r="G70" s="20">
        <v>28</v>
      </c>
      <c r="H70" s="20"/>
      <c r="I70" s="323">
        <v>50.11</v>
      </c>
      <c r="J70" s="20">
        <v>6</v>
      </c>
      <c r="K70" s="5" t="s">
        <v>575</v>
      </c>
      <c r="L70" s="478">
        <v>42450</v>
      </c>
      <c r="M70" s="6" t="s">
        <v>2006</v>
      </c>
      <c r="N70" s="6">
        <v>1001586.05</v>
      </c>
      <c r="O70" s="7">
        <v>1753850</v>
      </c>
      <c r="P70" s="479">
        <v>1753850</v>
      </c>
      <c r="Q70" s="5" t="s">
        <v>2007</v>
      </c>
      <c r="R70" s="187">
        <v>42472</v>
      </c>
      <c r="S70" s="20" t="s">
        <v>1774</v>
      </c>
      <c r="T70" s="5" t="s">
        <v>2008</v>
      </c>
      <c r="U70" s="474">
        <v>50.4</v>
      </c>
      <c r="V70" s="486"/>
      <c r="W70" s="487"/>
      <c r="X70" s="487"/>
      <c r="Y70" s="487"/>
    </row>
    <row r="71" spans="1:25" s="488" customFormat="1" ht="306">
      <c r="A71" s="475">
        <v>60</v>
      </c>
      <c r="B71" s="5" t="s">
        <v>1419</v>
      </c>
      <c r="C71" s="20" t="s">
        <v>2009</v>
      </c>
      <c r="D71" s="20" t="s">
        <v>2010</v>
      </c>
      <c r="E71" s="20" t="s">
        <v>1989</v>
      </c>
      <c r="F71" s="20" t="s">
        <v>1990</v>
      </c>
      <c r="G71" s="20">
        <v>35</v>
      </c>
      <c r="H71" s="20"/>
      <c r="I71" s="323">
        <v>51.4</v>
      </c>
      <c r="J71" s="20">
        <v>9</v>
      </c>
      <c r="K71" s="5" t="s">
        <v>575</v>
      </c>
      <c r="L71" s="478">
        <v>42450</v>
      </c>
      <c r="M71" s="6" t="s">
        <v>2011</v>
      </c>
      <c r="N71" s="6">
        <v>1001586.05</v>
      </c>
      <c r="O71" s="7">
        <v>1799000</v>
      </c>
      <c r="P71" s="479">
        <v>1799000</v>
      </c>
      <c r="Q71" s="5" t="s">
        <v>2012</v>
      </c>
      <c r="R71" s="38">
        <v>42472</v>
      </c>
      <c r="S71" s="5" t="s">
        <v>1774</v>
      </c>
      <c r="T71" s="5" t="s">
        <v>2013</v>
      </c>
      <c r="U71" s="474">
        <v>51.4</v>
      </c>
      <c r="V71" s="486"/>
      <c r="W71" s="487"/>
      <c r="X71" s="487"/>
      <c r="Y71" s="487"/>
    </row>
    <row r="72" spans="1:25" s="186" customFormat="1" ht="267.75">
      <c r="A72" s="467">
        <v>61</v>
      </c>
      <c r="B72" s="5" t="s">
        <v>1419</v>
      </c>
      <c r="C72" s="20" t="s">
        <v>2014</v>
      </c>
      <c r="D72" s="20" t="s">
        <v>2015</v>
      </c>
      <c r="E72" s="20" t="s">
        <v>1932</v>
      </c>
      <c r="F72" s="20" t="s">
        <v>2016</v>
      </c>
      <c r="G72" s="20">
        <v>40</v>
      </c>
      <c r="H72" s="20"/>
      <c r="I72" s="323">
        <v>51.3</v>
      </c>
      <c r="J72" s="20">
        <v>1</v>
      </c>
      <c r="K72" s="5" t="s">
        <v>575</v>
      </c>
      <c r="L72" s="478">
        <v>42745</v>
      </c>
      <c r="M72" s="6" t="s">
        <v>2017</v>
      </c>
      <c r="N72" s="6">
        <v>999637.44</v>
      </c>
      <c r="O72" s="7">
        <v>1795500</v>
      </c>
      <c r="P72" s="7">
        <v>1795500</v>
      </c>
      <c r="Q72" s="5" t="s">
        <v>2018</v>
      </c>
      <c r="R72" s="187">
        <v>42832</v>
      </c>
      <c r="S72" s="20" t="s">
        <v>1774</v>
      </c>
      <c r="T72" s="5" t="s">
        <v>2019</v>
      </c>
      <c r="U72" s="474">
        <v>51.3</v>
      </c>
      <c r="V72" s="474"/>
      <c r="W72" s="101"/>
      <c r="X72" s="101"/>
      <c r="Y72" s="101"/>
    </row>
    <row r="73" spans="1:25" s="186" customFormat="1" ht="267.75">
      <c r="A73" s="475">
        <v>62</v>
      </c>
      <c r="B73" s="5" t="s">
        <v>1419</v>
      </c>
      <c r="C73" s="20" t="s">
        <v>2020</v>
      </c>
      <c r="D73" s="20" t="s">
        <v>2021</v>
      </c>
      <c r="E73" s="20" t="s">
        <v>1932</v>
      </c>
      <c r="F73" s="20" t="s">
        <v>2016</v>
      </c>
      <c r="G73" s="20">
        <v>42</v>
      </c>
      <c r="H73" s="20"/>
      <c r="I73" s="323">
        <v>32.5</v>
      </c>
      <c r="J73" s="20">
        <v>1</v>
      </c>
      <c r="K73" s="5" t="s">
        <v>575</v>
      </c>
      <c r="L73" s="478">
        <v>42745</v>
      </c>
      <c r="M73" s="6" t="s">
        <v>2022</v>
      </c>
      <c r="N73" s="6">
        <v>633298.57999999996</v>
      </c>
      <c r="O73" s="7">
        <v>1137500</v>
      </c>
      <c r="P73" s="7">
        <v>1137500</v>
      </c>
      <c r="Q73" s="5" t="s">
        <v>2023</v>
      </c>
      <c r="R73" s="187">
        <v>42796</v>
      </c>
      <c r="S73" s="20"/>
      <c r="T73" s="5" t="s">
        <v>2024</v>
      </c>
      <c r="U73" s="474">
        <v>32.5</v>
      </c>
      <c r="V73" s="474"/>
      <c r="W73" s="101"/>
      <c r="X73" s="101"/>
      <c r="Y73" s="101"/>
    </row>
    <row r="74" spans="1:25" s="186" customFormat="1" ht="267.75">
      <c r="A74" s="475">
        <v>63</v>
      </c>
      <c r="B74" s="5" t="s">
        <v>1419</v>
      </c>
      <c r="C74" s="20" t="s">
        <v>2025</v>
      </c>
      <c r="D74" s="20" t="s">
        <v>2026</v>
      </c>
      <c r="E74" s="20" t="s">
        <v>1932</v>
      </c>
      <c r="F74" s="20" t="s">
        <v>2016</v>
      </c>
      <c r="G74" s="20">
        <v>44</v>
      </c>
      <c r="H74" s="20"/>
      <c r="I74" s="323">
        <v>32.5</v>
      </c>
      <c r="J74" s="20">
        <v>1</v>
      </c>
      <c r="K74" s="5" t="s">
        <v>575</v>
      </c>
      <c r="L74" s="478">
        <v>42745</v>
      </c>
      <c r="M74" s="6" t="s">
        <v>2027</v>
      </c>
      <c r="N74" s="6">
        <v>633298.57999999996</v>
      </c>
      <c r="O74" s="7">
        <v>1137500</v>
      </c>
      <c r="P74" s="7">
        <v>1137500</v>
      </c>
      <c r="Q74" s="5" t="s">
        <v>2028</v>
      </c>
      <c r="R74" s="187">
        <v>42795</v>
      </c>
      <c r="S74" s="20" t="s">
        <v>1774</v>
      </c>
      <c r="T74" s="5" t="s">
        <v>2029</v>
      </c>
      <c r="U74" s="474"/>
      <c r="V74" s="474"/>
      <c r="W74" s="101"/>
      <c r="X74" s="101"/>
      <c r="Y74" s="101"/>
    </row>
    <row r="75" spans="1:25" s="186" customFormat="1" ht="267.75">
      <c r="A75" s="467">
        <v>64</v>
      </c>
      <c r="B75" s="5" t="s">
        <v>1419</v>
      </c>
      <c r="C75" s="20" t="s">
        <v>2030</v>
      </c>
      <c r="D75" s="20" t="s">
        <v>2031</v>
      </c>
      <c r="E75" s="20" t="s">
        <v>1932</v>
      </c>
      <c r="F75" s="20" t="s">
        <v>2016</v>
      </c>
      <c r="G75" s="20">
        <v>45</v>
      </c>
      <c r="H75" s="20"/>
      <c r="I75" s="323">
        <v>52.1</v>
      </c>
      <c r="J75" s="20">
        <v>1</v>
      </c>
      <c r="K75" s="5" t="s">
        <v>575</v>
      </c>
      <c r="L75" s="478">
        <v>42745</v>
      </c>
      <c r="M75" s="6" t="s">
        <v>2032</v>
      </c>
      <c r="N75" s="6">
        <v>1015226.33</v>
      </c>
      <c r="O75" s="7">
        <v>1823500</v>
      </c>
      <c r="P75" s="7">
        <v>1823500</v>
      </c>
      <c r="Q75" s="5" t="s">
        <v>2033</v>
      </c>
      <c r="R75" s="187">
        <v>42769</v>
      </c>
      <c r="S75" s="20" t="s">
        <v>1774</v>
      </c>
      <c r="T75" s="5" t="s">
        <v>2034</v>
      </c>
      <c r="U75" s="474"/>
      <c r="V75" s="474"/>
      <c r="W75" s="101"/>
      <c r="X75" s="101"/>
      <c r="Y75" s="101"/>
    </row>
    <row r="76" spans="1:25" s="488" customFormat="1" ht="306">
      <c r="A76" s="475">
        <v>65</v>
      </c>
      <c r="B76" s="5" t="s">
        <v>1419</v>
      </c>
      <c r="C76" s="20" t="s">
        <v>2035</v>
      </c>
      <c r="D76" s="20" t="s">
        <v>2036</v>
      </c>
      <c r="E76" s="20" t="s">
        <v>1989</v>
      </c>
      <c r="F76" s="20" t="s">
        <v>1990</v>
      </c>
      <c r="G76" s="20">
        <v>57</v>
      </c>
      <c r="H76" s="20"/>
      <c r="I76" s="323">
        <v>49.8</v>
      </c>
      <c r="J76" s="20">
        <v>2</v>
      </c>
      <c r="K76" s="5" t="s">
        <v>575</v>
      </c>
      <c r="L76" s="478">
        <v>42439</v>
      </c>
      <c r="M76" s="6" t="s">
        <v>2037</v>
      </c>
      <c r="N76" s="6">
        <v>970408.28</v>
      </c>
      <c r="O76" s="7">
        <v>1725850</v>
      </c>
      <c r="P76" s="479">
        <v>1725850</v>
      </c>
      <c r="Q76" s="5" t="s">
        <v>2038</v>
      </c>
      <c r="R76" s="187">
        <v>42472</v>
      </c>
      <c r="S76" s="20" t="s">
        <v>1774</v>
      </c>
      <c r="T76" s="5" t="s">
        <v>2039</v>
      </c>
      <c r="U76" s="474">
        <v>49.8</v>
      </c>
      <c r="V76" s="486"/>
      <c r="W76" s="487"/>
      <c r="X76" s="487"/>
      <c r="Y76" s="487"/>
    </row>
    <row r="77" spans="1:25" s="488" customFormat="1" ht="306">
      <c r="A77" s="475">
        <v>66</v>
      </c>
      <c r="B77" s="5" t="s">
        <v>1419</v>
      </c>
      <c r="C77" s="20" t="s">
        <v>2040</v>
      </c>
      <c r="D77" s="20" t="s">
        <v>2041</v>
      </c>
      <c r="E77" s="20" t="s">
        <v>1989</v>
      </c>
      <c r="F77" s="20" t="s">
        <v>1990</v>
      </c>
      <c r="G77" s="20">
        <v>89</v>
      </c>
      <c r="H77" s="20"/>
      <c r="I77" s="323">
        <v>32.299999999999997</v>
      </c>
      <c r="J77" s="20">
        <v>6</v>
      </c>
      <c r="K77" s="5" t="s">
        <v>575</v>
      </c>
      <c r="L77" s="478">
        <v>42443</v>
      </c>
      <c r="M77" s="6" t="s">
        <v>2042</v>
      </c>
      <c r="N77" s="6">
        <v>629401.35</v>
      </c>
      <c r="O77" s="7">
        <v>1100750</v>
      </c>
      <c r="P77" s="479">
        <v>1100750</v>
      </c>
      <c r="Q77" s="5" t="s">
        <v>2043</v>
      </c>
      <c r="R77" s="187">
        <v>42472</v>
      </c>
      <c r="S77" s="20" t="s">
        <v>1774</v>
      </c>
      <c r="T77" s="5" t="s">
        <v>2044</v>
      </c>
      <c r="U77" s="474">
        <v>32.299999999999997</v>
      </c>
      <c r="V77" s="486"/>
      <c r="W77" s="487"/>
      <c r="X77" s="487"/>
      <c r="Y77" s="487"/>
    </row>
    <row r="78" spans="1:25" s="488" customFormat="1" ht="267.75">
      <c r="A78" s="467">
        <v>67</v>
      </c>
      <c r="B78" s="5" t="s">
        <v>1419</v>
      </c>
      <c r="C78" s="20" t="s">
        <v>2045</v>
      </c>
      <c r="D78" s="20" t="s">
        <v>2046</v>
      </c>
      <c r="E78" s="20" t="s">
        <v>1932</v>
      </c>
      <c r="F78" s="20" t="s">
        <v>2016</v>
      </c>
      <c r="G78" s="20">
        <v>103</v>
      </c>
      <c r="H78" s="20"/>
      <c r="I78" s="323">
        <v>51.7</v>
      </c>
      <c r="J78" s="20">
        <v>8</v>
      </c>
      <c r="K78" s="5" t="s">
        <v>575</v>
      </c>
      <c r="L78" s="478">
        <v>42746</v>
      </c>
      <c r="M78" s="6" t="s">
        <v>2047</v>
      </c>
      <c r="N78" s="6">
        <v>1007431.89</v>
      </c>
      <c r="O78" s="7">
        <v>1809500</v>
      </c>
      <c r="P78" s="7">
        <v>1809500</v>
      </c>
      <c r="Q78" s="5" t="s">
        <v>2048</v>
      </c>
      <c r="R78" s="187">
        <v>42795</v>
      </c>
      <c r="S78" s="20" t="s">
        <v>1774</v>
      </c>
      <c r="T78" s="5" t="s">
        <v>2049</v>
      </c>
      <c r="U78" s="474"/>
      <c r="V78" s="486"/>
      <c r="W78" s="487"/>
      <c r="X78" s="487"/>
      <c r="Y78" s="487"/>
    </row>
    <row r="79" spans="1:25" s="488" customFormat="1" ht="306">
      <c r="A79" s="475">
        <v>68</v>
      </c>
      <c r="B79" s="5" t="s">
        <v>1419</v>
      </c>
      <c r="C79" s="20" t="s">
        <v>2050</v>
      </c>
      <c r="D79" s="20" t="s">
        <v>2051</v>
      </c>
      <c r="E79" s="20" t="s">
        <v>1989</v>
      </c>
      <c r="F79" s="20" t="s">
        <v>1990</v>
      </c>
      <c r="G79" s="20">
        <v>110</v>
      </c>
      <c r="H79" s="20"/>
      <c r="I79" s="323">
        <v>37.04</v>
      </c>
      <c r="J79" s="20">
        <v>8</v>
      </c>
      <c r="K79" s="5" t="s">
        <v>575</v>
      </c>
      <c r="L79" s="478">
        <v>42450</v>
      </c>
      <c r="M79" s="6" t="s">
        <v>2052</v>
      </c>
      <c r="N79" s="6">
        <v>736574.96</v>
      </c>
      <c r="O79" s="7">
        <v>1296400</v>
      </c>
      <c r="P79" s="479">
        <v>1296400</v>
      </c>
      <c r="Q79" s="5" t="s">
        <v>2053</v>
      </c>
      <c r="R79" s="187">
        <v>42472</v>
      </c>
      <c r="S79" s="20" t="s">
        <v>1774</v>
      </c>
      <c r="T79" s="5" t="s">
        <v>2054</v>
      </c>
      <c r="U79" s="474">
        <v>37.799999999999997</v>
      </c>
      <c r="V79" s="486"/>
      <c r="W79" s="487"/>
      <c r="X79" s="487"/>
      <c r="Y79" s="487"/>
    </row>
    <row r="80" spans="1:25" s="488" customFormat="1" ht="255">
      <c r="A80" s="475">
        <v>69</v>
      </c>
      <c r="B80" s="5" t="s">
        <v>1419</v>
      </c>
      <c r="C80" s="20" t="s">
        <v>2055</v>
      </c>
      <c r="D80" s="20" t="s">
        <v>2056</v>
      </c>
      <c r="E80" s="20" t="s">
        <v>1989</v>
      </c>
      <c r="F80" s="20" t="s">
        <v>1990</v>
      </c>
      <c r="G80" s="20">
        <v>115</v>
      </c>
      <c r="H80" s="20"/>
      <c r="I80" s="323">
        <v>31.45</v>
      </c>
      <c r="J80" s="20">
        <v>9</v>
      </c>
      <c r="K80" s="5" t="s">
        <v>575</v>
      </c>
      <c r="L80" s="478">
        <v>42450</v>
      </c>
      <c r="M80" s="6" t="s">
        <v>2057</v>
      </c>
      <c r="N80" s="6">
        <v>621606.91</v>
      </c>
      <c r="O80" s="7">
        <v>1100750</v>
      </c>
      <c r="P80" s="479">
        <v>1100750</v>
      </c>
      <c r="Q80" s="5" t="s">
        <v>2058</v>
      </c>
      <c r="R80" s="38">
        <v>42472</v>
      </c>
      <c r="S80" s="5" t="s">
        <v>1774</v>
      </c>
      <c r="T80" s="5" t="s">
        <v>2059</v>
      </c>
      <c r="U80" s="481">
        <v>31.9</v>
      </c>
      <c r="V80" s="486"/>
      <c r="W80" s="487"/>
      <c r="X80" s="487"/>
      <c r="Y80" s="487"/>
    </row>
    <row r="81" spans="1:25" s="488" customFormat="1" ht="267.75">
      <c r="A81" s="467">
        <v>70</v>
      </c>
      <c r="B81" s="5" t="s">
        <v>1419</v>
      </c>
      <c r="C81" s="20" t="s">
        <v>2060</v>
      </c>
      <c r="D81" s="20" t="s">
        <v>2061</v>
      </c>
      <c r="E81" s="20" t="s">
        <v>1932</v>
      </c>
      <c r="F81" s="20" t="s">
        <v>2016</v>
      </c>
      <c r="G81" s="20">
        <v>117</v>
      </c>
      <c r="H81" s="20"/>
      <c r="I81" s="323">
        <v>50.7</v>
      </c>
      <c r="J81" s="20">
        <v>9</v>
      </c>
      <c r="K81" s="5" t="s">
        <v>575</v>
      </c>
      <c r="L81" s="478">
        <v>42746</v>
      </c>
      <c r="M81" s="6" t="s">
        <v>2062</v>
      </c>
      <c r="N81" s="6">
        <v>987945.78</v>
      </c>
      <c r="O81" s="7">
        <v>1774500</v>
      </c>
      <c r="P81" s="7">
        <v>1774500</v>
      </c>
      <c r="Q81" s="5" t="s">
        <v>2063</v>
      </c>
      <c r="R81" s="187">
        <v>42795</v>
      </c>
      <c r="S81" s="20" t="s">
        <v>1774</v>
      </c>
      <c r="T81" s="5" t="s">
        <v>2064</v>
      </c>
      <c r="U81" s="474"/>
      <c r="V81" s="486"/>
      <c r="W81" s="487"/>
      <c r="X81" s="487"/>
      <c r="Y81" s="487"/>
    </row>
    <row r="82" spans="1:25" s="186" customFormat="1" ht="395.25">
      <c r="A82" s="475">
        <v>71</v>
      </c>
      <c r="B82" s="5" t="s">
        <v>1419</v>
      </c>
      <c r="C82" s="20" t="s">
        <v>2065</v>
      </c>
      <c r="D82" s="20" t="s">
        <v>2066</v>
      </c>
      <c r="E82" s="20" t="s">
        <v>1932</v>
      </c>
      <c r="F82" s="20" t="s">
        <v>2016</v>
      </c>
      <c r="G82" s="20">
        <v>123</v>
      </c>
      <c r="H82" s="20"/>
      <c r="I82" s="323">
        <v>32.700000000000003</v>
      </c>
      <c r="J82" s="20">
        <v>10</v>
      </c>
      <c r="K82" s="5" t="s">
        <v>575</v>
      </c>
      <c r="L82" s="478">
        <v>41997</v>
      </c>
      <c r="M82" s="6" t="s">
        <v>2067</v>
      </c>
      <c r="N82" s="6">
        <v>637195.80000000005</v>
      </c>
      <c r="O82" s="7">
        <v>1144500</v>
      </c>
      <c r="P82" s="479">
        <v>1144500</v>
      </c>
      <c r="Q82" s="5" t="s">
        <v>2068</v>
      </c>
      <c r="R82" s="187">
        <v>42171</v>
      </c>
      <c r="S82" s="20" t="s">
        <v>1774</v>
      </c>
      <c r="T82" s="5" t="s">
        <v>2069</v>
      </c>
      <c r="U82" s="474">
        <v>32.700000000000003</v>
      </c>
      <c r="V82" s="474"/>
      <c r="W82" s="101"/>
      <c r="X82" s="101"/>
      <c r="Y82" s="101"/>
    </row>
    <row r="83" spans="1:25" s="186" customFormat="1" ht="280.5">
      <c r="A83" s="475">
        <v>72</v>
      </c>
      <c r="B83" s="5" t="s">
        <v>1419</v>
      </c>
      <c r="C83" s="20" t="s">
        <v>2070</v>
      </c>
      <c r="D83" s="20" t="s">
        <v>2071</v>
      </c>
      <c r="E83" s="20" t="s">
        <v>1932</v>
      </c>
      <c r="F83" s="20" t="s">
        <v>2016</v>
      </c>
      <c r="G83" s="20">
        <v>126</v>
      </c>
      <c r="H83" s="20"/>
      <c r="I83" s="323">
        <v>52.1</v>
      </c>
      <c r="J83" s="20">
        <v>1</v>
      </c>
      <c r="K83" s="5" t="s">
        <v>575</v>
      </c>
      <c r="L83" s="478">
        <v>42728</v>
      </c>
      <c r="M83" s="6" t="s">
        <v>2072</v>
      </c>
      <c r="N83" s="6">
        <v>1015226.33</v>
      </c>
      <c r="O83" s="7">
        <v>1820000</v>
      </c>
      <c r="P83" s="7">
        <v>1820000</v>
      </c>
      <c r="Q83" s="5"/>
      <c r="R83" s="187"/>
      <c r="S83" s="20"/>
      <c r="T83" s="20"/>
      <c r="U83" s="474"/>
      <c r="V83" s="474"/>
      <c r="W83" s="101"/>
      <c r="X83" s="101"/>
      <c r="Y83" s="101"/>
    </row>
    <row r="84" spans="1:25" s="186" customFormat="1" ht="331.5">
      <c r="A84" s="467">
        <v>73</v>
      </c>
      <c r="B84" s="5" t="s">
        <v>1419</v>
      </c>
      <c r="C84" s="20" t="s">
        <v>2073</v>
      </c>
      <c r="D84" s="20" t="s">
        <v>2074</v>
      </c>
      <c r="E84" s="20" t="s">
        <v>1932</v>
      </c>
      <c r="F84" s="20" t="s">
        <v>2016</v>
      </c>
      <c r="G84" s="20">
        <v>177</v>
      </c>
      <c r="H84" s="20"/>
      <c r="I84" s="323">
        <v>24.6</v>
      </c>
      <c r="J84" s="20">
        <v>7</v>
      </c>
      <c r="K84" s="5" t="s">
        <v>575</v>
      </c>
      <c r="L84" s="478">
        <v>41997</v>
      </c>
      <c r="M84" s="6" t="s">
        <v>2075</v>
      </c>
      <c r="N84" s="6">
        <v>479358.31</v>
      </c>
      <c r="O84" s="7">
        <v>861000</v>
      </c>
      <c r="P84" s="479">
        <v>861000</v>
      </c>
      <c r="Q84" s="5" t="s">
        <v>2076</v>
      </c>
      <c r="R84" s="187">
        <v>42152</v>
      </c>
      <c r="S84" s="20" t="s">
        <v>1774</v>
      </c>
      <c r="T84" s="5" t="s">
        <v>2077</v>
      </c>
      <c r="U84" s="474">
        <v>24.6</v>
      </c>
      <c r="V84" s="474"/>
      <c r="W84" s="101"/>
      <c r="X84" s="101"/>
      <c r="Y84" s="101"/>
    </row>
    <row r="85" spans="1:25" s="186" customFormat="1" ht="395.25">
      <c r="A85" s="475">
        <v>74</v>
      </c>
      <c r="B85" s="5" t="s">
        <v>1419</v>
      </c>
      <c r="C85" s="20" t="s">
        <v>2078</v>
      </c>
      <c r="D85" s="20" t="s">
        <v>2079</v>
      </c>
      <c r="E85" s="20" t="s">
        <v>1932</v>
      </c>
      <c r="F85" s="20" t="s">
        <v>2016</v>
      </c>
      <c r="G85" s="20">
        <v>188</v>
      </c>
      <c r="H85" s="20"/>
      <c r="I85" s="323">
        <v>30.6</v>
      </c>
      <c r="J85" s="20">
        <v>9</v>
      </c>
      <c r="K85" s="5" t="s">
        <v>575</v>
      </c>
      <c r="L85" s="478">
        <v>41997</v>
      </c>
      <c r="M85" s="6" t="s">
        <v>2080</v>
      </c>
      <c r="N85" s="6">
        <v>596274.97</v>
      </c>
      <c r="O85" s="7">
        <v>1071000</v>
      </c>
      <c r="P85" s="479">
        <v>1071000</v>
      </c>
      <c r="Q85" s="5" t="s">
        <v>2081</v>
      </c>
      <c r="R85" s="187">
        <v>42083</v>
      </c>
      <c r="S85" s="20" t="s">
        <v>1774</v>
      </c>
      <c r="T85" s="5" t="s">
        <v>2082</v>
      </c>
      <c r="U85" s="474">
        <v>30.6</v>
      </c>
      <c r="V85" s="474"/>
      <c r="W85" s="101"/>
      <c r="X85" s="101"/>
      <c r="Y85" s="101"/>
    </row>
    <row r="86" spans="1:25" s="186" customFormat="1" ht="318.75">
      <c r="A86" s="475">
        <v>75</v>
      </c>
      <c r="B86" s="5" t="s">
        <v>1419</v>
      </c>
      <c r="C86" s="20" t="s">
        <v>2083</v>
      </c>
      <c r="D86" s="20" t="s">
        <v>2084</v>
      </c>
      <c r="E86" s="20" t="s">
        <v>1932</v>
      </c>
      <c r="F86" s="20" t="s">
        <v>2016</v>
      </c>
      <c r="G86" s="20">
        <v>194</v>
      </c>
      <c r="H86" s="20"/>
      <c r="I86" s="323">
        <v>30.6</v>
      </c>
      <c r="J86" s="20">
        <v>10</v>
      </c>
      <c r="K86" s="5" t="s">
        <v>575</v>
      </c>
      <c r="L86" s="478">
        <v>41997</v>
      </c>
      <c r="M86" s="6" t="s">
        <v>2085</v>
      </c>
      <c r="N86" s="6">
        <v>596274.97</v>
      </c>
      <c r="O86" s="7">
        <v>1071000</v>
      </c>
      <c r="P86" s="479">
        <v>1071000</v>
      </c>
      <c r="Q86" s="5"/>
      <c r="R86" s="20"/>
      <c r="S86" s="20"/>
      <c r="T86" s="20"/>
      <c r="U86" s="474"/>
      <c r="V86" s="474"/>
      <c r="W86" s="101"/>
      <c r="X86" s="101"/>
      <c r="Y86" s="101"/>
    </row>
    <row r="87" spans="1:25" s="186" customFormat="1" ht="318.75">
      <c r="A87" s="467">
        <v>76</v>
      </c>
      <c r="B87" s="5" t="s">
        <v>1419</v>
      </c>
      <c r="C87" s="20" t="s">
        <v>2086</v>
      </c>
      <c r="D87" s="20" t="s">
        <v>2087</v>
      </c>
      <c r="E87" s="20" t="s">
        <v>1932</v>
      </c>
      <c r="F87" s="20" t="s">
        <v>2016</v>
      </c>
      <c r="G87" s="20">
        <v>195</v>
      </c>
      <c r="H87" s="20"/>
      <c r="I87" s="323">
        <v>30.3</v>
      </c>
      <c r="J87" s="20">
        <v>10</v>
      </c>
      <c r="K87" s="5" t="s">
        <v>575</v>
      </c>
      <c r="L87" s="478">
        <v>41997</v>
      </c>
      <c r="M87" s="6" t="s">
        <v>2088</v>
      </c>
      <c r="N87" s="6">
        <v>590429.13</v>
      </c>
      <c r="O87" s="7">
        <v>1060500</v>
      </c>
      <c r="P87" s="479">
        <v>1060500</v>
      </c>
      <c r="Q87" s="5" t="s">
        <v>2089</v>
      </c>
      <c r="R87" s="187">
        <v>42093</v>
      </c>
      <c r="S87" s="20" t="s">
        <v>1774</v>
      </c>
      <c r="T87" s="5" t="s">
        <v>2090</v>
      </c>
      <c r="U87" s="474">
        <v>30.3</v>
      </c>
      <c r="V87" s="474"/>
      <c r="W87" s="101"/>
      <c r="X87" s="101"/>
      <c r="Y87" s="101"/>
    </row>
    <row r="88" spans="1:25" s="186" customFormat="1" ht="318.75">
      <c r="A88" s="475">
        <v>77</v>
      </c>
      <c r="B88" s="5" t="s">
        <v>1419</v>
      </c>
      <c r="C88" s="20" t="s">
        <v>2091</v>
      </c>
      <c r="D88" s="20" t="s">
        <v>2092</v>
      </c>
      <c r="E88" s="20" t="s">
        <v>1932</v>
      </c>
      <c r="F88" s="20" t="s">
        <v>2016</v>
      </c>
      <c r="G88" s="20">
        <v>198</v>
      </c>
      <c r="H88" s="20"/>
      <c r="I88" s="323">
        <v>25</v>
      </c>
      <c r="J88" s="20">
        <v>10</v>
      </c>
      <c r="K88" s="5" t="s">
        <v>575</v>
      </c>
      <c r="L88" s="478">
        <v>41997</v>
      </c>
      <c r="M88" s="6" t="s">
        <v>2093</v>
      </c>
      <c r="N88" s="6">
        <v>487152.75</v>
      </c>
      <c r="O88" s="7">
        <v>875000</v>
      </c>
      <c r="P88" s="479">
        <v>875000</v>
      </c>
      <c r="Q88" s="5" t="s">
        <v>2094</v>
      </c>
      <c r="R88" s="187">
        <v>42542</v>
      </c>
      <c r="S88" s="20" t="s">
        <v>1774</v>
      </c>
      <c r="T88" s="5" t="s">
        <v>2095</v>
      </c>
      <c r="U88" s="474"/>
      <c r="V88" s="474"/>
      <c r="W88" s="101"/>
      <c r="X88" s="101"/>
      <c r="Y88" s="101"/>
    </row>
    <row r="89" spans="1:25" s="186" customFormat="1" ht="191.25">
      <c r="A89" s="475">
        <v>78</v>
      </c>
      <c r="B89" s="5" t="s">
        <v>1419</v>
      </c>
      <c r="C89" s="20" t="s">
        <v>2096</v>
      </c>
      <c r="D89" s="20" t="s">
        <v>2097</v>
      </c>
      <c r="E89" s="20" t="s">
        <v>1932</v>
      </c>
      <c r="F89" s="20">
        <v>26</v>
      </c>
      <c r="G89" s="20">
        <v>6</v>
      </c>
      <c r="H89" s="20"/>
      <c r="I89" s="323">
        <v>77.3</v>
      </c>
      <c r="J89" s="20">
        <v>3</v>
      </c>
      <c r="K89" s="5" t="s">
        <v>575</v>
      </c>
      <c r="L89" s="425"/>
      <c r="M89" s="6" t="s">
        <v>2098</v>
      </c>
      <c r="N89" s="6">
        <v>1508601.49</v>
      </c>
      <c r="O89" s="7">
        <v>1508601.49</v>
      </c>
      <c r="P89" s="484">
        <v>1508601.49</v>
      </c>
      <c r="Q89" s="20" t="s">
        <v>2099</v>
      </c>
      <c r="R89" s="187">
        <v>34085</v>
      </c>
      <c r="S89" s="20" t="s">
        <v>1774</v>
      </c>
      <c r="T89" s="5" t="s">
        <v>2100</v>
      </c>
      <c r="U89" s="474"/>
      <c r="V89" s="474"/>
      <c r="W89" s="101"/>
      <c r="X89" s="101"/>
      <c r="Y89" s="101"/>
    </row>
    <row r="90" spans="1:25" s="186" customFormat="1" ht="102">
      <c r="A90" s="467">
        <v>79</v>
      </c>
      <c r="B90" s="5" t="s">
        <v>2101</v>
      </c>
      <c r="C90" s="20" t="s">
        <v>2102</v>
      </c>
      <c r="D90" s="20" t="s">
        <v>2103</v>
      </c>
      <c r="E90" s="20" t="s">
        <v>1932</v>
      </c>
      <c r="F90" s="20" t="s">
        <v>2104</v>
      </c>
      <c r="G90" s="481"/>
      <c r="H90" s="23" t="s">
        <v>2105</v>
      </c>
      <c r="I90" s="112">
        <v>41.61</v>
      </c>
      <c r="J90" s="5"/>
      <c r="K90" s="5" t="s">
        <v>575</v>
      </c>
      <c r="L90" s="425"/>
      <c r="M90" s="6" t="s">
        <v>2106</v>
      </c>
      <c r="N90" s="6">
        <v>812010.12</v>
      </c>
      <c r="O90" s="7">
        <v>812010.12</v>
      </c>
      <c r="P90" s="484">
        <v>812010.12</v>
      </c>
      <c r="Q90" s="5"/>
      <c r="R90" s="187"/>
      <c r="S90" s="20"/>
      <c r="T90" s="5"/>
      <c r="U90" s="474"/>
      <c r="V90" s="474"/>
      <c r="W90" s="101"/>
      <c r="X90" s="101"/>
      <c r="Y90" s="101"/>
    </row>
    <row r="91" spans="1:25" s="186" customFormat="1" ht="409.5">
      <c r="A91" s="475">
        <v>80</v>
      </c>
      <c r="B91" s="5" t="s">
        <v>1836</v>
      </c>
      <c r="C91" s="20" t="s">
        <v>2107</v>
      </c>
      <c r="D91" s="20" t="s">
        <v>2108</v>
      </c>
      <c r="E91" s="20" t="s">
        <v>1932</v>
      </c>
      <c r="F91" s="20">
        <v>27</v>
      </c>
      <c r="G91" s="481"/>
      <c r="H91" s="23"/>
      <c r="I91" s="112">
        <v>118.7</v>
      </c>
      <c r="J91" s="5"/>
      <c r="K91" s="5" t="s">
        <v>575</v>
      </c>
      <c r="L91" s="425"/>
      <c r="M91" s="6" t="s">
        <v>2109</v>
      </c>
      <c r="N91" s="6">
        <v>2464068.37</v>
      </c>
      <c r="O91" s="7">
        <v>6002000</v>
      </c>
      <c r="P91" s="484">
        <v>6002000</v>
      </c>
      <c r="Q91" s="5"/>
      <c r="R91" s="187"/>
      <c r="S91" s="20"/>
      <c r="T91" s="5"/>
      <c r="U91" s="474"/>
      <c r="V91" s="474"/>
      <c r="W91" s="101"/>
      <c r="X91" s="101"/>
      <c r="Y91" s="101"/>
    </row>
    <row r="92" spans="1:25" s="186" customFormat="1" ht="191.25">
      <c r="A92" s="475">
        <v>81</v>
      </c>
      <c r="B92" s="5" t="s">
        <v>1419</v>
      </c>
      <c r="C92" s="20" t="s">
        <v>2110</v>
      </c>
      <c r="D92" s="20" t="s">
        <v>2111</v>
      </c>
      <c r="E92" s="20" t="s">
        <v>1932</v>
      </c>
      <c r="F92" s="20">
        <v>28</v>
      </c>
      <c r="G92" s="20">
        <v>43</v>
      </c>
      <c r="H92" s="482"/>
      <c r="I92" s="323">
        <v>61.4</v>
      </c>
      <c r="J92" s="20">
        <v>5</v>
      </c>
      <c r="K92" s="5" t="s">
        <v>575</v>
      </c>
      <c r="L92" s="425"/>
      <c r="M92" s="6" t="s">
        <v>2112</v>
      </c>
      <c r="N92" s="6">
        <v>1198294.07</v>
      </c>
      <c r="O92" s="7">
        <v>1198294.07</v>
      </c>
      <c r="P92" s="484">
        <v>1198294.07</v>
      </c>
      <c r="Q92" s="5" t="s">
        <v>2113</v>
      </c>
      <c r="R92" s="187">
        <v>42786</v>
      </c>
      <c r="S92" s="20" t="s">
        <v>1774</v>
      </c>
      <c r="T92" s="5" t="s">
        <v>2114</v>
      </c>
      <c r="U92" s="474">
        <v>61.4</v>
      </c>
      <c r="V92" s="474"/>
      <c r="W92" s="101"/>
      <c r="X92" s="101"/>
      <c r="Y92" s="101"/>
    </row>
    <row r="93" spans="1:25" s="186" customFormat="1" ht="165.75">
      <c r="A93" s="467">
        <v>82</v>
      </c>
      <c r="B93" s="5" t="s">
        <v>1419</v>
      </c>
      <c r="C93" s="20" t="s">
        <v>2115</v>
      </c>
      <c r="D93" s="20" t="s">
        <v>2116</v>
      </c>
      <c r="E93" s="20" t="s">
        <v>1932</v>
      </c>
      <c r="F93" s="20">
        <v>28</v>
      </c>
      <c r="G93" s="20">
        <v>57</v>
      </c>
      <c r="H93" s="482"/>
      <c r="I93" s="323">
        <v>60.7</v>
      </c>
      <c r="J93" s="20">
        <v>4</v>
      </c>
      <c r="K93" s="5" t="s">
        <v>575</v>
      </c>
      <c r="L93" s="425"/>
      <c r="M93" s="6" t="s">
        <v>2112</v>
      </c>
      <c r="N93" s="6">
        <v>1184632.73</v>
      </c>
      <c r="O93" s="7">
        <v>1184632.73</v>
      </c>
      <c r="P93" s="484">
        <v>1184632.73</v>
      </c>
      <c r="Q93" s="5"/>
      <c r="R93" s="20"/>
      <c r="S93" s="20"/>
      <c r="T93" s="20"/>
      <c r="U93" s="474"/>
      <c r="V93" s="474"/>
      <c r="W93" s="101"/>
      <c r="X93" s="101"/>
      <c r="Y93" s="101"/>
    </row>
    <row r="94" spans="1:25" s="186" customFormat="1" ht="89.25">
      <c r="A94" s="475">
        <v>83</v>
      </c>
      <c r="B94" s="5" t="s">
        <v>1419</v>
      </c>
      <c r="C94" s="20" t="s">
        <v>2117</v>
      </c>
      <c r="D94" s="20" t="s">
        <v>2118</v>
      </c>
      <c r="E94" s="20" t="s">
        <v>1932</v>
      </c>
      <c r="F94" s="20">
        <v>34</v>
      </c>
      <c r="G94" s="20">
        <v>19</v>
      </c>
      <c r="H94" s="23" t="s">
        <v>2119</v>
      </c>
      <c r="I94" s="112">
        <f>62.16*1/2</f>
        <v>31.08</v>
      </c>
      <c r="J94" s="20">
        <v>2</v>
      </c>
      <c r="K94" s="5" t="s">
        <v>575</v>
      </c>
      <c r="L94" s="425"/>
      <c r="M94" s="6" t="s">
        <v>2120</v>
      </c>
      <c r="N94" s="6">
        <v>568896.93999999994</v>
      </c>
      <c r="O94" s="7"/>
      <c r="P94" s="484"/>
      <c r="Q94" s="5"/>
      <c r="R94" s="20"/>
      <c r="S94" s="20"/>
      <c r="T94" s="20"/>
      <c r="U94" s="474"/>
      <c r="V94" s="474"/>
      <c r="W94" s="101"/>
      <c r="X94" s="101"/>
      <c r="Y94" s="101"/>
    </row>
    <row r="95" spans="1:25" s="186" customFormat="1" ht="165.75">
      <c r="A95" s="475">
        <v>84</v>
      </c>
      <c r="B95" s="5" t="s">
        <v>1836</v>
      </c>
      <c r="C95" s="20" t="s">
        <v>2121</v>
      </c>
      <c r="D95" s="20" t="s">
        <v>2122</v>
      </c>
      <c r="E95" s="20" t="s">
        <v>2123</v>
      </c>
      <c r="F95" s="20">
        <v>1</v>
      </c>
      <c r="G95" s="20"/>
      <c r="H95" s="20"/>
      <c r="I95" s="323">
        <v>191.6</v>
      </c>
      <c r="J95" s="20">
        <v>1</v>
      </c>
      <c r="K95" s="5" t="s">
        <v>575</v>
      </c>
      <c r="L95" s="478">
        <v>43685</v>
      </c>
      <c r="M95" s="6" t="s">
        <v>2124</v>
      </c>
      <c r="N95" s="6">
        <v>5036539.38</v>
      </c>
      <c r="O95" s="7"/>
      <c r="P95" s="476"/>
      <c r="Q95" s="5" t="s">
        <v>2125</v>
      </c>
      <c r="R95" s="5"/>
      <c r="S95" s="5"/>
      <c r="T95" s="5"/>
      <c r="U95" s="474"/>
      <c r="V95" s="474"/>
      <c r="W95" s="101"/>
      <c r="X95" s="101"/>
      <c r="Y95" s="101"/>
    </row>
    <row r="96" spans="1:25" s="186" customFormat="1" ht="76.5">
      <c r="A96" s="467">
        <v>85</v>
      </c>
      <c r="B96" s="5" t="s">
        <v>1836</v>
      </c>
      <c r="C96" s="20" t="s">
        <v>2126</v>
      </c>
      <c r="D96" s="20" t="s">
        <v>2127</v>
      </c>
      <c r="E96" s="20" t="s">
        <v>2123</v>
      </c>
      <c r="F96" s="20">
        <v>3</v>
      </c>
      <c r="G96" s="20"/>
      <c r="H96" s="20"/>
      <c r="I96" s="323">
        <v>25.8</v>
      </c>
      <c r="J96" s="20">
        <v>1</v>
      </c>
      <c r="K96" s="5" t="s">
        <v>575</v>
      </c>
      <c r="L96" s="425"/>
      <c r="M96" s="6" t="s">
        <v>2128</v>
      </c>
      <c r="N96" s="6">
        <v>544127.79</v>
      </c>
      <c r="O96" s="7"/>
      <c r="P96" s="476"/>
      <c r="Q96" s="5"/>
      <c r="R96" s="187"/>
      <c r="S96" s="20"/>
      <c r="T96" s="5"/>
      <c r="U96" s="474"/>
      <c r="V96" s="474"/>
      <c r="W96" s="101"/>
      <c r="X96" s="101"/>
      <c r="Y96" s="101"/>
    </row>
    <row r="97" spans="1:25" s="186" customFormat="1" ht="76.5">
      <c r="A97" s="475">
        <v>86</v>
      </c>
      <c r="B97" s="5" t="s">
        <v>1836</v>
      </c>
      <c r="C97" s="20" t="s">
        <v>2129</v>
      </c>
      <c r="D97" s="20" t="s">
        <v>2130</v>
      </c>
      <c r="E97" s="20" t="s">
        <v>2131</v>
      </c>
      <c r="F97" s="20">
        <v>2</v>
      </c>
      <c r="G97" s="20"/>
      <c r="H97" s="20"/>
      <c r="I97" s="323">
        <v>101.81</v>
      </c>
      <c r="J97" s="20">
        <v>1</v>
      </c>
      <c r="K97" s="5" t="s">
        <v>575</v>
      </c>
      <c r="L97" s="425"/>
      <c r="M97" s="6" t="s">
        <v>2128</v>
      </c>
      <c r="N97" s="6">
        <v>1875211.99</v>
      </c>
      <c r="O97" s="7"/>
      <c r="P97" s="476"/>
      <c r="Q97" s="5"/>
      <c r="R97" s="20"/>
      <c r="S97" s="20"/>
      <c r="T97" s="20"/>
      <c r="U97" s="474"/>
      <c r="V97" s="474"/>
      <c r="W97" s="101"/>
      <c r="X97" s="101"/>
      <c r="Y97" s="101"/>
    </row>
    <row r="98" spans="1:25" s="186" customFormat="1" ht="76.5">
      <c r="A98" s="475">
        <v>87</v>
      </c>
      <c r="B98" s="5" t="s">
        <v>1836</v>
      </c>
      <c r="C98" s="20"/>
      <c r="D98" s="20" t="s">
        <v>2132</v>
      </c>
      <c r="E98" s="20" t="s">
        <v>2131</v>
      </c>
      <c r="F98" s="20">
        <v>3</v>
      </c>
      <c r="G98" s="20"/>
      <c r="H98" s="20"/>
      <c r="I98" s="323">
        <v>47</v>
      </c>
      <c r="J98" s="20">
        <v>1</v>
      </c>
      <c r="K98" s="5" t="s">
        <v>575</v>
      </c>
      <c r="L98" s="425"/>
      <c r="M98" s="6" t="s">
        <v>2128</v>
      </c>
      <c r="N98" s="6"/>
      <c r="O98" s="7"/>
      <c r="P98" s="476"/>
      <c r="Q98" s="5"/>
      <c r="R98" s="20"/>
      <c r="S98" s="20"/>
      <c r="T98" s="20"/>
      <c r="U98" s="474"/>
      <c r="V98" s="474"/>
      <c r="W98" s="101"/>
      <c r="X98" s="101"/>
      <c r="Y98" s="101"/>
    </row>
    <row r="99" spans="1:25" s="186" customFormat="1" ht="76.5">
      <c r="A99" s="467">
        <v>88</v>
      </c>
      <c r="B99" s="5" t="s">
        <v>1836</v>
      </c>
      <c r="C99" s="20" t="s">
        <v>2133</v>
      </c>
      <c r="D99" s="20" t="s">
        <v>2134</v>
      </c>
      <c r="E99" s="20" t="s">
        <v>2131</v>
      </c>
      <c r="F99" s="20">
        <v>5</v>
      </c>
      <c r="G99" s="20"/>
      <c r="H99" s="20"/>
      <c r="I99" s="323">
        <v>175.24</v>
      </c>
      <c r="J99" s="20">
        <v>1</v>
      </c>
      <c r="K99" s="5" t="s">
        <v>575</v>
      </c>
      <c r="L99" s="425"/>
      <c r="M99" s="6" t="s">
        <v>2128</v>
      </c>
      <c r="N99" s="6">
        <v>3351097.07</v>
      </c>
      <c r="O99" s="7"/>
      <c r="P99" s="476"/>
      <c r="Q99" s="5"/>
      <c r="R99" s="20"/>
      <c r="S99" s="20"/>
      <c r="T99" s="20"/>
      <c r="U99" s="474"/>
      <c r="V99" s="474"/>
      <c r="W99" s="101"/>
      <c r="X99" s="101"/>
      <c r="Y99" s="101"/>
    </row>
    <row r="100" spans="1:25" s="186" customFormat="1" ht="76.5">
      <c r="A100" s="475">
        <v>89</v>
      </c>
      <c r="B100" s="5" t="s">
        <v>1836</v>
      </c>
      <c r="C100" s="20" t="s">
        <v>2135</v>
      </c>
      <c r="D100" s="20" t="s">
        <v>2136</v>
      </c>
      <c r="E100" s="20" t="s">
        <v>2137</v>
      </c>
      <c r="F100" s="20">
        <v>1</v>
      </c>
      <c r="G100" s="20"/>
      <c r="H100" s="20"/>
      <c r="I100" s="323">
        <v>149.1</v>
      </c>
      <c r="J100" s="20">
        <v>1</v>
      </c>
      <c r="K100" s="5" t="s">
        <v>575</v>
      </c>
      <c r="L100" s="425"/>
      <c r="M100" s="6" t="s">
        <v>2128</v>
      </c>
      <c r="N100" s="6">
        <v>2800749.57</v>
      </c>
      <c r="O100" s="7"/>
      <c r="P100" s="476"/>
      <c r="Q100" s="5"/>
      <c r="R100" s="20"/>
      <c r="S100" s="20"/>
      <c r="T100" s="20"/>
      <c r="U100" s="474"/>
      <c r="V100" s="474"/>
      <c r="W100" s="101"/>
      <c r="X100" s="101"/>
      <c r="Y100" s="101"/>
    </row>
    <row r="101" spans="1:25" s="186" customFormat="1" ht="191.25">
      <c r="A101" s="475">
        <v>90</v>
      </c>
      <c r="B101" s="5" t="s">
        <v>1419</v>
      </c>
      <c r="C101" s="20" t="s">
        <v>2138</v>
      </c>
      <c r="D101" s="20" t="s">
        <v>2139</v>
      </c>
      <c r="E101" s="20" t="s">
        <v>2140</v>
      </c>
      <c r="F101" s="20">
        <v>55</v>
      </c>
      <c r="G101" s="20">
        <v>1</v>
      </c>
      <c r="H101" s="20"/>
      <c r="I101" s="323">
        <v>17.54</v>
      </c>
      <c r="J101" s="20">
        <v>1</v>
      </c>
      <c r="K101" s="5" t="s">
        <v>575</v>
      </c>
      <c r="L101" s="425"/>
      <c r="M101" s="6" t="s">
        <v>2141</v>
      </c>
      <c r="N101" s="6">
        <v>352142.7</v>
      </c>
      <c r="O101" s="7"/>
      <c r="P101" s="476"/>
      <c r="Q101" s="5" t="s">
        <v>2142</v>
      </c>
      <c r="R101" s="187">
        <v>42695</v>
      </c>
      <c r="S101" s="20" t="s">
        <v>1774</v>
      </c>
      <c r="T101" s="5" t="s">
        <v>2143</v>
      </c>
      <c r="U101" s="474">
        <v>17.39</v>
      </c>
      <c r="V101" s="474"/>
      <c r="W101" s="101"/>
      <c r="X101" s="101"/>
      <c r="Y101" s="101"/>
    </row>
    <row r="102" spans="1:25" s="186" customFormat="1" ht="102">
      <c r="A102" s="467">
        <v>91</v>
      </c>
      <c r="B102" s="5" t="s">
        <v>1419</v>
      </c>
      <c r="C102" s="20" t="s">
        <v>2144</v>
      </c>
      <c r="D102" s="20" t="s">
        <v>2145</v>
      </c>
      <c r="E102" s="20" t="s">
        <v>2140</v>
      </c>
      <c r="F102" s="20">
        <v>55</v>
      </c>
      <c r="G102" s="20">
        <v>2</v>
      </c>
      <c r="H102" s="20"/>
      <c r="I102" s="323">
        <v>16.43</v>
      </c>
      <c r="J102" s="20">
        <v>1</v>
      </c>
      <c r="K102" s="5" t="s">
        <v>575</v>
      </c>
      <c r="L102" s="425"/>
      <c r="M102" s="6" t="s">
        <v>2141</v>
      </c>
      <c r="N102" s="6">
        <v>317693.95</v>
      </c>
      <c r="O102" s="7"/>
      <c r="P102" s="476"/>
      <c r="Q102" s="5"/>
      <c r="R102" s="20"/>
      <c r="S102" s="20"/>
      <c r="T102" s="20"/>
      <c r="U102" s="474"/>
      <c r="V102" s="474"/>
      <c r="W102" s="101"/>
      <c r="X102" s="101"/>
      <c r="Y102" s="101"/>
    </row>
    <row r="103" spans="1:25" s="186" customFormat="1" ht="216.75">
      <c r="A103" s="475">
        <v>92</v>
      </c>
      <c r="B103" s="5" t="s">
        <v>1419</v>
      </c>
      <c r="C103" s="20" t="s">
        <v>2146</v>
      </c>
      <c r="D103" s="20" t="s">
        <v>2147</v>
      </c>
      <c r="E103" s="20" t="s">
        <v>2140</v>
      </c>
      <c r="F103" s="20">
        <v>60</v>
      </c>
      <c r="G103" s="20">
        <v>1</v>
      </c>
      <c r="H103" s="20"/>
      <c r="I103" s="323">
        <v>28.58</v>
      </c>
      <c r="J103" s="20">
        <v>1</v>
      </c>
      <c r="K103" s="5" t="s">
        <v>575</v>
      </c>
      <c r="L103" s="425"/>
      <c r="M103" s="6" t="s">
        <v>2148</v>
      </c>
      <c r="N103" s="6">
        <v>508407.18</v>
      </c>
      <c r="O103" s="7"/>
      <c r="P103" s="476"/>
      <c r="Q103" s="5" t="s">
        <v>2149</v>
      </c>
      <c r="R103" s="38" t="s">
        <v>2150</v>
      </c>
      <c r="S103" s="38" t="s">
        <v>2151</v>
      </c>
      <c r="T103" s="5" t="s">
        <v>2152</v>
      </c>
      <c r="U103" s="481" t="s">
        <v>2153</v>
      </c>
      <c r="V103" s="481" t="s">
        <v>2154</v>
      </c>
      <c r="W103" s="101"/>
      <c r="X103" s="101"/>
      <c r="Y103" s="101"/>
    </row>
    <row r="104" spans="1:25" s="186" customFormat="1" ht="89.25">
      <c r="A104" s="475">
        <v>93</v>
      </c>
      <c r="B104" s="5" t="s">
        <v>1419</v>
      </c>
      <c r="C104" s="20" t="s">
        <v>2155</v>
      </c>
      <c r="D104" s="20" t="s">
        <v>2156</v>
      </c>
      <c r="E104" s="20" t="s">
        <v>2140</v>
      </c>
      <c r="F104" s="20">
        <v>60</v>
      </c>
      <c r="G104" s="20">
        <v>2</v>
      </c>
      <c r="H104" s="20"/>
      <c r="I104" s="323">
        <v>20.170000000000002</v>
      </c>
      <c r="J104" s="20">
        <v>1</v>
      </c>
      <c r="K104" s="5" t="s">
        <v>575</v>
      </c>
      <c r="L104" s="425"/>
      <c r="M104" s="6" t="s">
        <v>2157</v>
      </c>
      <c r="N104" s="6">
        <v>390714.9</v>
      </c>
      <c r="O104" s="7"/>
      <c r="P104" s="476"/>
      <c r="Q104" s="5"/>
      <c r="R104" s="20"/>
      <c r="S104" s="20"/>
      <c r="T104" s="20"/>
      <c r="U104" s="474"/>
      <c r="V104" s="474"/>
      <c r="W104" s="101"/>
      <c r="X104" s="101"/>
      <c r="Y104" s="101"/>
    </row>
    <row r="105" spans="1:25" s="186" customFormat="1" ht="204">
      <c r="A105" s="467">
        <v>94</v>
      </c>
      <c r="B105" s="5" t="s">
        <v>1419</v>
      </c>
      <c r="C105" s="20"/>
      <c r="D105" s="20" t="s">
        <v>2158</v>
      </c>
      <c r="E105" s="20" t="s">
        <v>2140</v>
      </c>
      <c r="F105" s="20">
        <v>60</v>
      </c>
      <c r="G105" s="20">
        <v>7</v>
      </c>
      <c r="H105" s="20"/>
      <c r="I105" s="323">
        <v>27.06</v>
      </c>
      <c r="J105" s="20">
        <v>1</v>
      </c>
      <c r="K105" s="5" t="s">
        <v>575</v>
      </c>
      <c r="L105" s="425"/>
      <c r="M105" s="6" t="s">
        <v>2157</v>
      </c>
      <c r="N105" s="6"/>
      <c r="O105" s="7"/>
      <c r="P105" s="476"/>
      <c r="Q105" s="5" t="s">
        <v>2159</v>
      </c>
      <c r="R105" s="187">
        <v>41824</v>
      </c>
      <c r="S105" s="187">
        <v>43649</v>
      </c>
      <c r="T105" s="5" t="s">
        <v>2160</v>
      </c>
      <c r="U105" s="474">
        <v>27.51</v>
      </c>
      <c r="V105" s="481" t="s">
        <v>2154</v>
      </c>
      <c r="W105" s="101"/>
      <c r="X105" s="101"/>
      <c r="Y105" s="101"/>
    </row>
    <row r="106" spans="1:25" s="186" customFormat="1" ht="178.5">
      <c r="A106" s="475">
        <v>95</v>
      </c>
      <c r="B106" s="5" t="s">
        <v>1419</v>
      </c>
      <c r="C106" s="20" t="s">
        <v>2161</v>
      </c>
      <c r="D106" s="20" t="s">
        <v>2162</v>
      </c>
      <c r="E106" s="20" t="s">
        <v>2163</v>
      </c>
      <c r="F106" s="20">
        <v>64</v>
      </c>
      <c r="G106" s="20">
        <v>1</v>
      </c>
      <c r="H106" s="20"/>
      <c r="I106" s="323">
        <v>24.43</v>
      </c>
      <c r="J106" s="20">
        <v>1</v>
      </c>
      <c r="K106" s="5" t="s">
        <v>575</v>
      </c>
      <c r="L106" s="425"/>
      <c r="M106" s="6" t="s">
        <v>2164</v>
      </c>
      <c r="N106" s="6">
        <v>443935.26</v>
      </c>
      <c r="O106" s="7"/>
      <c r="P106" s="476"/>
      <c r="Q106" s="5" t="s">
        <v>2165</v>
      </c>
      <c r="R106" s="38">
        <v>41540</v>
      </c>
      <c r="S106" s="5" t="s">
        <v>1774</v>
      </c>
      <c r="T106" s="5" t="s">
        <v>2166</v>
      </c>
      <c r="U106" s="481">
        <v>24</v>
      </c>
      <c r="V106" s="481"/>
      <c r="W106" s="101"/>
      <c r="X106" s="101"/>
      <c r="Y106" s="101"/>
    </row>
    <row r="107" spans="1:25" s="186" customFormat="1" ht="89.25">
      <c r="A107" s="475">
        <v>96</v>
      </c>
      <c r="B107" s="5" t="s">
        <v>1419</v>
      </c>
      <c r="C107" s="20"/>
      <c r="D107" s="20" t="s">
        <v>2167</v>
      </c>
      <c r="E107" s="20" t="s">
        <v>2140</v>
      </c>
      <c r="F107" s="20">
        <v>68</v>
      </c>
      <c r="G107" s="20">
        <v>2</v>
      </c>
      <c r="H107" s="20"/>
      <c r="I107" s="323">
        <v>22.87</v>
      </c>
      <c r="J107" s="20">
        <v>1</v>
      </c>
      <c r="K107" s="5" t="s">
        <v>575</v>
      </c>
      <c r="L107" s="425"/>
      <c r="M107" s="6" t="s">
        <v>2168</v>
      </c>
      <c r="N107" s="6"/>
      <c r="O107" s="7">
        <v>1</v>
      </c>
      <c r="P107" s="476">
        <v>0</v>
      </c>
      <c r="Q107" s="5"/>
      <c r="R107" s="20"/>
      <c r="S107" s="20"/>
      <c r="T107" s="5"/>
      <c r="U107" s="474"/>
      <c r="V107" s="20"/>
      <c r="W107" s="101"/>
      <c r="X107" s="101"/>
      <c r="Y107" s="101"/>
    </row>
    <row r="108" spans="1:25" s="186" customFormat="1" ht="102">
      <c r="A108" s="467">
        <v>97</v>
      </c>
      <c r="B108" s="5" t="s">
        <v>1419</v>
      </c>
      <c r="C108" s="20" t="s">
        <v>2169</v>
      </c>
      <c r="D108" s="20" t="s">
        <v>2170</v>
      </c>
      <c r="E108" s="20" t="s">
        <v>2140</v>
      </c>
      <c r="F108" s="20" t="s">
        <v>2171</v>
      </c>
      <c r="G108" s="481"/>
      <c r="H108" s="23" t="s">
        <v>2172</v>
      </c>
      <c r="I108" s="112">
        <f>81.03*515/1000</f>
        <v>41.730449999999998</v>
      </c>
      <c r="J108" s="5"/>
      <c r="K108" s="5" t="s">
        <v>575</v>
      </c>
      <c r="L108" s="425"/>
      <c r="M108" s="6" t="s">
        <v>2173</v>
      </c>
      <c r="N108" s="6">
        <v>1096551.3600000001</v>
      </c>
      <c r="O108" s="7"/>
      <c r="P108" s="476"/>
      <c r="Q108" s="5"/>
      <c r="R108" s="20"/>
      <c r="S108" s="20"/>
      <c r="T108" s="20"/>
      <c r="U108" s="474"/>
      <c r="V108" s="474"/>
      <c r="W108" s="101"/>
      <c r="X108" s="101"/>
      <c r="Y108" s="101"/>
    </row>
    <row r="109" spans="1:25" s="186" customFormat="1" ht="102">
      <c r="A109" s="475">
        <v>98</v>
      </c>
      <c r="B109" s="5" t="s">
        <v>1419</v>
      </c>
      <c r="C109" s="20" t="s">
        <v>2174</v>
      </c>
      <c r="D109" s="20" t="s">
        <v>2175</v>
      </c>
      <c r="E109" s="20" t="s">
        <v>2140</v>
      </c>
      <c r="F109" s="20">
        <v>81</v>
      </c>
      <c r="G109" s="20">
        <v>1</v>
      </c>
      <c r="H109" s="482"/>
      <c r="I109" s="323">
        <v>24.78</v>
      </c>
      <c r="J109" s="20">
        <v>1</v>
      </c>
      <c r="K109" s="5" t="s">
        <v>575</v>
      </c>
      <c r="L109" s="425"/>
      <c r="M109" s="6" t="s">
        <v>2141</v>
      </c>
      <c r="N109" s="6">
        <v>493765.3</v>
      </c>
      <c r="O109" s="7"/>
      <c r="P109" s="476"/>
      <c r="Q109" s="5"/>
      <c r="R109" s="20"/>
      <c r="S109" s="20"/>
      <c r="T109" s="20"/>
      <c r="U109" s="474"/>
      <c r="V109" s="474"/>
      <c r="W109" s="101"/>
      <c r="X109" s="101"/>
      <c r="Y109" s="101"/>
    </row>
    <row r="110" spans="1:25" s="186" customFormat="1" ht="102">
      <c r="A110" s="475">
        <v>99</v>
      </c>
      <c r="B110" s="5" t="s">
        <v>1419</v>
      </c>
      <c r="C110" s="20"/>
      <c r="D110" s="20" t="s">
        <v>2176</v>
      </c>
      <c r="E110" s="20" t="s">
        <v>2140</v>
      </c>
      <c r="F110" s="20">
        <v>81</v>
      </c>
      <c r="G110" s="20">
        <v>2</v>
      </c>
      <c r="H110" s="482"/>
      <c r="I110" s="323">
        <v>40.200000000000003</v>
      </c>
      <c r="J110" s="20">
        <v>1</v>
      </c>
      <c r="K110" s="5" t="s">
        <v>575</v>
      </c>
      <c r="L110" s="425"/>
      <c r="M110" s="6" t="s">
        <v>2141</v>
      </c>
      <c r="N110" s="6"/>
      <c r="O110" s="7"/>
      <c r="P110" s="476"/>
      <c r="Q110" s="5"/>
      <c r="R110" s="20"/>
      <c r="S110" s="20"/>
      <c r="T110" s="20"/>
      <c r="U110" s="474"/>
      <c r="V110" s="474"/>
      <c r="W110" s="101"/>
      <c r="X110" s="101"/>
      <c r="Y110" s="101"/>
    </row>
    <row r="111" spans="1:25" s="186" customFormat="1" ht="102">
      <c r="A111" s="467">
        <v>100</v>
      </c>
      <c r="B111" s="5" t="s">
        <v>1419</v>
      </c>
      <c r="C111" s="20"/>
      <c r="D111" s="20" t="s">
        <v>2177</v>
      </c>
      <c r="E111" s="20" t="s">
        <v>2140</v>
      </c>
      <c r="F111" s="20">
        <v>81</v>
      </c>
      <c r="G111" s="20">
        <v>3</v>
      </c>
      <c r="H111" s="482"/>
      <c r="I111" s="323">
        <v>34.799999999999997</v>
      </c>
      <c r="J111" s="20">
        <v>1</v>
      </c>
      <c r="K111" s="5" t="s">
        <v>575</v>
      </c>
      <c r="L111" s="425"/>
      <c r="M111" s="6" t="s">
        <v>2141</v>
      </c>
      <c r="N111" s="6"/>
      <c r="O111" s="7"/>
      <c r="P111" s="476"/>
      <c r="Q111" s="5"/>
      <c r="R111" s="20"/>
      <c r="S111" s="20"/>
      <c r="T111" s="20"/>
      <c r="U111" s="474"/>
      <c r="V111" s="474"/>
      <c r="W111" s="101"/>
      <c r="X111" s="101"/>
      <c r="Y111" s="101"/>
    </row>
    <row r="112" spans="1:25" s="186" customFormat="1" ht="102">
      <c r="A112" s="475">
        <v>101</v>
      </c>
      <c r="B112" s="5" t="s">
        <v>1419</v>
      </c>
      <c r="C112" s="20"/>
      <c r="D112" s="20" t="s">
        <v>2178</v>
      </c>
      <c r="E112" s="20" t="s">
        <v>2140</v>
      </c>
      <c r="F112" s="20">
        <v>81</v>
      </c>
      <c r="G112" s="20">
        <v>4</v>
      </c>
      <c r="H112" s="482"/>
      <c r="I112" s="323">
        <v>36.83</v>
      </c>
      <c r="J112" s="20">
        <v>1</v>
      </c>
      <c r="K112" s="5" t="s">
        <v>575</v>
      </c>
      <c r="L112" s="425"/>
      <c r="M112" s="6" t="s">
        <v>2141</v>
      </c>
      <c r="N112" s="6"/>
      <c r="O112" s="7"/>
      <c r="P112" s="476"/>
      <c r="Q112" s="5"/>
      <c r="R112" s="20"/>
      <c r="S112" s="20"/>
      <c r="T112" s="20"/>
      <c r="U112" s="474"/>
      <c r="V112" s="474"/>
      <c r="W112" s="101"/>
      <c r="X112" s="101"/>
      <c r="Y112" s="101"/>
    </row>
    <row r="113" spans="1:25" s="186" customFormat="1" ht="102">
      <c r="A113" s="475">
        <v>102</v>
      </c>
      <c r="B113" s="5" t="s">
        <v>1419</v>
      </c>
      <c r="C113" s="20"/>
      <c r="D113" s="20" t="s">
        <v>2179</v>
      </c>
      <c r="E113" s="20" t="s">
        <v>2140</v>
      </c>
      <c r="F113" s="20">
        <v>81</v>
      </c>
      <c r="G113" s="20">
        <v>7</v>
      </c>
      <c r="H113" s="482"/>
      <c r="I113" s="323">
        <v>52.6</v>
      </c>
      <c r="J113" s="20">
        <v>1</v>
      </c>
      <c r="K113" s="5" t="s">
        <v>575</v>
      </c>
      <c r="L113" s="425"/>
      <c r="M113" s="6" t="s">
        <v>2141</v>
      </c>
      <c r="N113" s="6"/>
      <c r="O113" s="7"/>
      <c r="P113" s="476"/>
      <c r="Q113" s="5"/>
      <c r="R113" s="20"/>
      <c r="S113" s="20"/>
      <c r="T113" s="20"/>
      <c r="U113" s="474"/>
      <c r="V113" s="474"/>
      <c r="W113" s="101"/>
      <c r="X113" s="101"/>
      <c r="Y113" s="101"/>
    </row>
    <row r="114" spans="1:25" s="186" customFormat="1" ht="102">
      <c r="A114" s="467">
        <v>103</v>
      </c>
      <c r="B114" s="5" t="s">
        <v>1419</v>
      </c>
      <c r="C114" s="20" t="s">
        <v>2180</v>
      </c>
      <c r="D114" s="20" t="s">
        <v>2181</v>
      </c>
      <c r="E114" s="20" t="s">
        <v>2140</v>
      </c>
      <c r="F114" s="20">
        <v>114</v>
      </c>
      <c r="G114" s="481"/>
      <c r="H114" s="23" t="s">
        <v>2182</v>
      </c>
      <c r="I114" s="112">
        <f>95.28*664/1000</f>
        <v>63.265920000000001</v>
      </c>
      <c r="J114" s="5"/>
      <c r="K114" s="5" t="s">
        <v>575</v>
      </c>
      <c r="L114" s="425"/>
      <c r="M114" s="6" t="s">
        <v>2183</v>
      </c>
      <c r="N114" s="6">
        <v>1165637.6599999999</v>
      </c>
      <c r="O114" s="7"/>
      <c r="P114" s="476"/>
      <c r="Q114" s="5"/>
      <c r="R114" s="20"/>
      <c r="S114" s="20"/>
      <c r="T114" s="20"/>
      <c r="U114" s="474"/>
      <c r="V114" s="474"/>
      <c r="W114" s="101"/>
      <c r="X114" s="101"/>
      <c r="Y114" s="101"/>
    </row>
    <row r="115" spans="1:25" s="186" customFormat="1" ht="102">
      <c r="A115" s="475">
        <v>104</v>
      </c>
      <c r="B115" s="5" t="s">
        <v>1419</v>
      </c>
      <c r="C115" s="20" t="s">
        <v>2184</v>
      </c>
      <c r="D115" s="20" t="s">
        <v>2185</v>
      </c>
      <c r="E115" s="20" t="s">
        <v>2140</v>
      </c>
      <c r="F115" s="20">
        <v>115</v>
      </c>
      <c r="G115" s="481"/>
      <c r="H115" s="23" t="s">
        <v>2186</v>
      </c>
      <c r="I115" s="112">
        <f>133.8*356/1000</f>
        <v>47.632800000000003</v>
      </c>
      <c r="J115" s="5"/>
      <c r="K115" s="5" t="s">
        <v>575</v>
      </c>
      <c r="L115" s="425"/>
      <c r="M115" s="6" t="s">
        <v>2187</v>
      </c>
      <c r="N115" s="6">
        <v>877422.37</v>
      </c>
      <c r="O115" s="7"/>
      <c r="P115" s="476"/>
      <c r="Q115" s="5" t="s">
        <v>2188</v>
      </c>
      <c r="R115" s="187">
        <v>43746</v>
      </c>
      <c r="S115" s="20" t="s">
        <v>1774</v>
      </c>
      <c r="T115" s="5" t="s">
        <v>2189</v>
      </c>
      <c r="U115" s="474">
        <v>31.5</v>
      </c>
      <c r="V115" s="474"/>
      <c r="W115" s="101"/>
      <c r="X115" s="101"/>
      <c r="Y115" s="101"/>
    </row>
    <row r="116" spans="1:25" s="186" customFormat="1" ht="102">
      <c r="A116" s="475">
        <v>105</v>
      </c>
      <c r="B116" s="5" t="s">
        <v>1419</v>
      </c>
      <c r="C116" s="20" t="s">
        <v>2190</v>
      </c>
      <c r="D116" s="20" t="s">
        <v>2191</v>
      </c>
      <c r="E116" s="20" t="s">
        <v>2140</v>
      </c>
      <c r="F116" s="20">
        <v>117</v>
      </c>
      <c r="G116" s="20">
        <v>1</v>
      </c>
      <c r="H116" s="20"/>
      <c r="I116" s="323">
        <v>49.31</v>
      </c>
      <c r="J116" s="20">
        <v>1</v>
      </c>
      <c r="K116" s="5" t="s">
        <v>575</v>
      </c>
      <c r="L116" s="425"/>
      <c r="M116" s="6" t="s">
        <v>2192</v>
      </c>
      <c r="N116" s="6">
        <v>915501.33</v>
      </c>
      <c r="O116" s="7"/>
      <c r="P116" s="476"/>
      <c r="Q116" s="5" t="s">
        <v>2193</v>
      </c>
      <c r="R116" s="187">
        <v>31223</v>
      </c>
      <c r="S116" s="20" t="s">
        <v>1774</v>
      </c>
      <c r="T116" s="5" t="s">
        <v>2194</v>
      </c>
      <c r="U116" s="474"/>
      <c r="V116" s="474"/>
      <c r="W116" s="101"/>
      <c r="X116" s="101"/>
      <c r="Y116" s="101"/>
    </row>
    <row r="117" spans="1:25" s="186" customFormat="1" ht="191.25">
      <c r="A117" s="467">
        <v>106</v>
      </c>
      <c r="B117" s="5" t="s">
        <v>1419</v>
      </c>
      <c r="C117" s="20"/>
      <c r="D117" s="20" t="s">
        <v>2195</v>
      </c>
      <c r="E117" s="20" t="s">
        <v>2196</v>
      </c>
      <c r="F117" s="20">
        <v>89</v>
      </c>
      <c r="G117" s="20">
        <v>2</v>
      </c>
      <c r="H117" s="20"/>
      <c r="I117" s="323">
        <v>52.74</v>
      </c>
      <c r="J117" s="20">
        <v>1</v>
      </c>
      <c r="K117" s="5" t="s">
        <v>575</v>
      </c>
      <c r="L117" s="425"/>
      <c r="M117" s="6" t="s">
        <v>2197</v>
      </c>
      <c r="N117" s="6"/>
      <c r="O117" s="7"/>
      <c r="P117" s="476"/>
      <c r="Q117" s="5" t="s">
        <v>2198</v>
      </c>
      <c r="R117" s="187">
        <v>42264</v>
      </c>
      <c r="S117" s="20" t="s">
        <v>1774</v>
      </c>
      <c r="T117" s="5" t="s">
        <v>2199</v>
      </c>
      <c r="U117" s="474">
        <v>52.86</v>
      </c>
      <c r="V117" s="474"/>
      <c r="W117" s="101"/>
      <c r="X117" s="101"/>
      <c r="Y117" s="101"/>
    </row>
    <row r="118" spans="1:25" s="186" customFormat="1" ht="204">
      <c r="A118" s="475">
        <v>107</v>
      </c>
      <c r="B118" s="5" t="s">
        <v>1836</v>
      </c>
      <c r="C118" s="20" t="s">
        <v>2200</v>
      </c>
      <c r="D118" s="20" t="s">
        <v>2201</v>
      </c>
      <c r="E118" s="20" t="s">
        <v>2196</v>
      </c>
      <c r="F118" s="20">
        <v>90</v>
      </c>
      <c r="G118" s="5"/>
      <c r="H118" s="23" t="s">
        <v>2202</v>
      </c>
      <c r="I118" s="112">
        <f>67.36*512/1000</f>
        <v>34.488320000000002</v>
      </c>
      <c r="J118" s="5"/>
      <c r="K118" s="5" t="s">
        <v>575</v>
      </c>
      <c r="L118" s="425"/>
      <c r="M118" s="6" t="s">
        <v>2187</v>
      </c>
      <c r="N118" s="6">
        <v>918546.27</v>
      </c>
      <c r="O118" s="7"/>
      <c r="P118" s="476"/>
      <c r="Q118" s="5" t="s">
        <v>2203</v>
      </c>
      <c r="R118" s="187">
        <v>40414</v>
      </c>
      <c r="S118" s="20" t="s">
        <v>1774</v>
      </c>
      <c r="T118" s="5" t="s">
        <v>2204</v>
      </c>
      <c r="U118" s="474"/>
      <c r="V118" s="474"/>
      <c r="W118" s="101"/>
      <c r="X118" s="101"/>
      <c r="Y118" s="101"/>
    </row>
    <row r="119" spans="1:25" s="186" customFormat="1" ht="191.25">
      <c r="A119" s="475">
        <v>108</v>
      </c>
      <c r="B119" s="5" t="s">
        <v>1836</v>
      </c>
      <c r="C119" s="20" t="s">
        <v>2205</v>
      </c>
      <c r="D119" s="20" t="s">
        <v>2206</v>
      </c>
      <c r="E119" s="20" t="s">
        <v>2196</v>
      </c>
      <c r="F119" s="20">
        <v>92</v>
      </c>
      <c r="G119" s="5"/>
      <c r="H119" s="23" t="s">
        <v>2207</v>
      </c>
      <c r="I119" s="112">
        <f>154.38*341/1000</f>
        <v>52.64358</v>
      </c>
      <c r="J119" s="5"/>
      <c r="K119" s="5" t="s">
        <v>575</v>
      </c>
      <c r="L119" s="425"/>
      <c r="M119" s="6" t="s">
        <v>2208</v>
      </c>
      <c r="N119" s="6">
        <v>1404561.04</v>
      </c>
      <c r="O119" s="7"/>
      <c r="P119" s="476"/>
      <c r="Q119" s="5"/>
      <c r="R119" s="20"/>
      <c r="S119" s="20"/>
      <c r="T119" s="5"/>
      <c r="U119" s="474"/>
      <c r="V119" s="474"/>
      <c r="W119" s="101"/>
      <c r="X119" s="101"/>
      <c r="Y119" s="101"/>
    </row>
    <row r="120" spans="1:25" s="186" customFormat="1" ht="76.5">
      <c r="A120" s="467">
        <v>109</v>
      </c>
      <c r="B120" s="5" t="s">
        <v>1419</v>
      </c>
      <c r="C120" s="20"/>
      <c r="D120" s="20" t="s">
        <v>2209</v>
      </c>
      <c r="E120" s="20" t="s">
        <v>2196</v>
      </c>
      <c r="F120" s="20" t="s">
        <v>2210</v>
      </c>
      <c r="G120" s="20"/>
      <c r="H120" s="482"/>
      <c r="I120" s="323">
        <v>106.7</v>
      </c>
      <c r="J120" s="20">
        <v>1</v>
      </c>
      <c r="K120" s="5" t="s">
        <v>575</v>
      </c>
      <c r="L120" s="425"/>
      <c r="M120" s="6" t="s">
        <v>2211</v>
      </c>
      <c r="N120" s="6"/>
      <c r="O120" s="7"/>
      <c r="P120" s="476"/>
      <c r="Q120" s="5"/>
      <c r="R120" s="20"/>
      <c r="S120" s="20"/>
      <c r="T120" s="20"/>
      <c r="U120" s="474"/>
      <c r="V120" s="474"/>
      <c r="W120" s="101"/>
      <c r="X120" s="101"/>
      <c r="Y120" s="101"/>
    </row>
    <row r="121" spans="1:25" s="186" customFormat="1" ht="76.5">
      <c r="A121" s="475">
        <v>110</v>
      </c>
      <c r="B121" s="5" t="s">
        <v>1419</v>
      </c>
      <c r="C121" s="20"/>
      <c r="D121" s="20" t="s">
        <v>2212</v>
      </c>
      <c r="E121" s="20" t="s">
        <v>2196</v>
      </c>
      <c r="F121" s="20" t="s">
        <v>2213</v>
      </c>
      <c r="G121" s="20"/>
      <c r="H121" s="482"/>
      <c r="I121" s="323">
        <v>44.25</v>
      </c>
      <c r="J121" s="20">
        <v>1</v>
      </c>
      <c r="K121" s="5" t="s">
        <v>575</v>
      </c>
      <c r="L121" s="425"/>
      <c r="M121" s="6" t="s">
        <v>2211</v>
      </c>
      <c r="N121" s="6"/>
      <c r="O121" s="7"/>
      <c r="P121" s="476"/>
      <c r="Q121" s="5"/>
      <c r="R121" s="20"/>
      <c r="S121" s="20"/>
      <c r="T121" s="20"/>
      <c r="U121" s="474"/>
      <c r="V121" s="474"/>
      <c r="W121" s="101"/>
      <c r="X121" s="101"/>
      <c r="Y121" s="101"/>
    </row>
    <row r="122" spans="1:25" s="186" customFormat="1" ht="102">
      <c r="A122" s="475">
        <v>111</v>
      </c>
      <c r="B122" s="5" t="s">
        <v>1836</v>
      </c>
      <c r="C122" s="20" t="s">
        <v>2214</v>
      </c>
      <c r="D122" s="20" t="s">
        <v>2215</v>
      </c>
      <c r="E122" s="20" t="s">
        <v>2196</v>
      </c>
      <c r="F122" s="20">
        <v>127</v>
      </c>
      <c r="G122" s="20"/>
      <c r="H122" s="23" t="s">
        <v>2216</v>
      </c>
      <c r="I122" s="323">
        <v>33.58</v>
      </c>
      <c r="J122" s="20">
        <v>1</v>
      </c>
      <c r="K122" s="5" t="s">
        <v>575</v>
      </c>
      <c r="L122" s="425"/>
      <c r="M122" s="6" t="s">
        <v>2211</v>
      </c>
      <c r="N122" s="6">
        <v>893837.02</v>
      </c>
      <c r="O122" s="7"/>
      <c r="P122" s="484"/>
      <c r="Q122" s="5" t="s">
        <v>2217</v>
      </c>
      <c r="R122" s="38" t="s">
        <v>2218</v>
      </c>
      <c r="S122" s="5" t="s">
        <v>2219</v>
      </c>
      <c r="T122" s="5" t="s">
        <v>2220</v>
      </c>
      <c r="U122" s="481" t="s">
        <v>2221</v>
      </c>
      <c r="V122" s="474"/>
      <c r="W122" s="101"/>
      <c r="X122" s="101"/>
      <c r="Y122" s="101"/>
    </row>
    <row r="123" spans="1:25" s="186" customFormat="1" ht="191.25">
      <c r="A123" s="467">
        <v>112</v>
      </c>
      <c r="B123" s="5" t="s">
        <v>1419</v>
      </c>
      <c r="C123" s="20"/>
      <c r="D123" s="20" t="s">
        <v>2222</v>
      </c>
      <c r="E123" s="20" t="s">
        <v>2196</v>
      </c>
      <c r="F123" s="20">
        <v>149</v>
      </c>
      <c r="G123" s="20">
        <v>1</v>
      </c>
      <c r="H123" s="20"/>
      <c r="I123" s="323">
        <v>29.8</v>
      </c>
      <c r="J123" s="20">
        <v>1</v>
      </c>
      <c r="K123" s="5" t="s">
        <v>575</v>
      </c>
      <c r="L123" s="425"/>
      <c r="M123" s="6" t="s">
        <v>2223</v>
      </c>
      <c r="N123" s="6"/>
      <c r="O123" s="7"/>
      <c r="P123" s="484"/>
      <c r="Q123" s="5" t="s">
        <v>2224</v>
      </c>
      <c r="R123" s="187">
        <v>41782</v>
      </c>
      <c r="S123" s="20" t="s">
        <v>1774</v>
      </c>
      <c r="T123" s="477" t="s">
        <v>2225</v>
      </c>
      <c r="U123" s="474">
        <v>29.8</v>
      </c>
      <c r="V123" s="474"/>
      <c r="W123" s="101"/>
      <c r="X123" s="101"/>
      <c r="Y123" s="101"/>
    </row>
    <row r="124" spans="1:25" s="186" customFormat="1" ht="127.5">
      <c r="A124" s="475">
        <v>113</v>
      </c>
      <c r="B124" s="5" t="s">
        <v>1419</v>
      </c>
      <c r="C124" s="20"/>
      <c r="D124" s="20" t="s">
        <v>2226</v>
      </c>
      <c r="E124" s="20" t="s">
        <v>2196</v>
      </c>
      <c r="F124" s="20">
        <v>149</v>
      </c>
      <c r="G124" s="20">
        <v>2</v>
      </c>
      <c r="H124" s="20"/>
      <c r="I124" s="323">
        <v>23.3</v>
      </c>
      <c r="J124" s="20">
        <v>1</v>
      </c>
      <c r="K124" s="5" t="s">
        <v>575</v>
      </c>
      <c r="L124" s="425"/>
      <c r="M124" s="6" t="s">
        <v>2223</v>
      </c>
      <c r="N124" s="6"/>
      <c r="O124" s="7"/>
      <c r="P124" s="484"/>
      <c r="Q124" s="5"/>
      <c r="R124" s="20"/>
      <c r="S124" s="20"/>
      <c r="T124" s="5"/>
      <c r="U124" s="474"/>
      <c r="V124" s="474"/>
      <c r="W124" s="101"/>
      <c r="X124" s="101"/>
      <c r="Y124" s="101"/>
    </row>
    <row r="125" spans="1:25" s="186" customFormat="1" ht="191.25">
      <c r="A125" s="475">
        <v>114</v>
      </c>
      <c r="B125" s="5" t="s">
        <v>1419</v>
      </c>
      <c r="C125" s="20"/>
      <c r="D125" s="20" t="s">
        <v>2227</v>
      </c>
      <c r="E125" s="20" t="s">
        <v>2196</v>
      </c>
      <c r="F125" s="20">
        <v>149</v>
      </c>
      <c r="G125" s="20">
        <v>4</v>
      </c>
      <c r="H125" s="20"/>
      <c r="I125" s="323">
        <v>39.799999999999997</v>
      </c>
      <c r="J125" s="20">
        <v>1</v>
      </c>
      <c r="K125" s="5" t="s">
        <v>575</v>
      </c>
      <c r="L125" s="425"/>
      <c r="M125" s="6" t="s">
        <v>2223</v>
      </c>
      <c r="N125" s="6"/>
      <c r="O125" s="7"/>
      <c r="P125" s="484"/>
      <c r="Q125" s="5" t="s">
        <v>2228</v>
      </c>
      <c r="R125" s="187">
        <v>43271</v>
      </c>
      <c r="S125" s="20" t="s">
        <v>1774</v>
      </c>
      <c r="T125" s="5" t="s">
        <v>2229</v>
      </c>
      <c r="U125" s="474">
        <v>39.799999999999997</v>
      </c>
      <c r="V125" s="474"/>
      <c r="W125" s="101"/>
      <c r="X125" s="101"/>
      <c r="Y125" s="101"/>
    </row>
    <row r="126" spans="1:25" s="186" customFormat="1" ht="127.5">
      <c r="A126" s="467">
        <v>115</v>
      </c>
      <c r="B126" s="5" t="s">
        <v>1419</v>
      </c>
      <c r="C126" s="20" t="s">
        <v>2230</v>
      </c>
      <c r="D126" s="20" t="s">
        <v>2231</v>
      </c>
      <c r="E126" s="20" t="s">
        <v>2196</v>
      </c>
      <c r="F126" s="20">
        <v>149</v>
      </c>
      <c r="G126" s="20">
        <v>5</v>
      </c>
      <c r="H126" s="20"/>
      <c r="I126" s="323">
        <v>15.8</v>
      </c>
      <c r="J126" s="20">
        <v>1</v>
      </c>
      <c r="K126" s="5" t="s">
        <v>575</v>
      </c>
      <c r="L126" s="425"/>
      <c r="M126" s="6" t="s">
        <v>2223</v>
      </c>
      <c r="N126" s="6">
        <v>291044.69</v>
      </c>
      <c r="O126" s="7">
        <v>291044.69</v>
      </c>
      <c r="P126" s="484">
        <v>291044.69</v>
      </c>
      <c r="Q126" s="5"/>
      <c r="R126" s="187"/>
      <c r="S126" s="20"/>
      <c r="T126" s="5"/>
      <c r="U126" s="474"/>
      <c r="V126" s="474"/>
      <c r="W126" s="101"/>
      <c r="X126" s="101"/>
      <c r="Y126" s="101"/>
    </row>
    <row r="127" spans="1:25" s="186" customFormat="1" ht="89.25">
      <c r="A127" s="475">
        <v>116</v>
      </c>
      <c r="B127" s="5" t="s">
        <v>1419</v>
      </c>
      <c r="C127" s="20"/>
      <c r="D127" s="20" t="s">
        <v>2232</v>
      </c>
      <c r="E127" s="20" t="s">
        <v>1447</v>
      </c>
      <c r="F127" s="20">
        <v>6</v>
      </c>
      <c r="G127" s="20">
        <v>79</v>
      </c>
      <c r="H127" s="20"/>
      <c r="I127" s="323">
        <v>50.6</v>
      </c>
      <c r="J127" s="20">
        <v>1</v>
      </c>
      <c r="K127" s="5" t="s">
        <v>575</v>
      </c>
      <c r="L127" s="425"/>
      <c r="M127" s="6" t="s">
        <v>2233</v>
      </c>
      <c r="N127" s="6"/>
      <c r="O127" s="7"/>
      <c r="P127" s="484"/>
      <c r="Q127" s="5" t="s">
        <v>2234</v>
      </c>
      <c r="R127" s="187">
        <v>34410</v>
      </c>
      <c r="S127" s="20" t="s">
        <v>1774</v>
      </c>
      <c r="T127" s="5" t="s">
        <v>2235</v>
      </c>
      <c r="U127" s="474"/>
      <c r="V127" s="474"/>
      <c r="W127" s="101"/>
      <c r="X127" s="101"/>
      <c r="Y127" s="101"/>
    </row>
    <row r="128" spans="1:25" s="186" customFormat="1" ht="178.5">
      <c r="A128" s="475">
        <v>117</v>
      </c>
      <c r="B128" s="5" t="s">
        <v>1419</v>
      </c>
      <c r="C128" s="20" t="s">
        <v>2236</v>
      </c>
      <c r="D128" s="20" t="s">
        <v>2237</v>
      </c>
      <c r="E128" s="20" t="s">
        <v>1447</v>
      </c>
      <c r="F128" s="20">
        <v>11</v>
      </c>
      <c r="G128" s="20">
        <v>33</v>
      </c>
      <c r="H128" s="20"/>
      <c r="I128" s="323">
        <v>65.5</v>
      </c>
      <c r="J128" s="20">
        <v>9</v>
      </c>
      <c r="K128" s="5" t="s">
        <v>575</v>
      </c>
      <c r="L128" s="425"/>
      <c r="M128" s="6" t="s">
        <v>2238</v>
      </c>
      <c r="N128" s="6">
        <v>1278310.44</v>
      </c>
      <c r="O128" s="7"/>
      <c r="P128" s="484"/>
      <c r="Q128" s="5" t="s">
        <v>2239</v>
      </c>
      <c r="R128" s="187">
        <v>33281</v>
      </c>
      <c r="S128" s="20" t="s">
        <v>1774</v>
      </c>
      <c r="T128" s="5" t="s">
        <v>2240</v>
      </c>
      <c r="U128" s="474"/>
      <c r="V128" s="474"/>
      <c r="W128" s="101"/>
      <c r="X128" s="101"/>
      <c r="Y128" s="101"/>
    </row>
    <row r="129" spans="1:25" s="186" customFormat="1" ht="395.25">
      <c r="A129" s="467">
        <v>118</v>
      </c>
      <c r="B129" s="5" t="s">
        <v>1419</v>
      </c>
      <c r="C129" s="20" t="s">
        <v>2241</v>
      </c>
      <c r="D129" s="480" t="s">
        <v>2242</v>
      </c>
      <c r="E129" s="20" t="s">
        <v>1447</v>
      </c>
      <c r="F129" s="20" t="s">
        <v>2243</v>
      </c>
      <c r="G129" s="20">
        <v>10</v>
      </c>
      <c r="H129" s="20"/>
      <c r="I129" s="323">
        <v>48.2</v>
      </c>
      <c r="J129" s="20">
        <v>3</v>
      </c>
      <c r="K129" s="5" t="s">
        <v>575</v>
      </c>
      <c r="L129" s="478">
        <v>40175</v>
      </c>
      <c r="M129" s="6" t="s">
        <v>2244</v>
      </c>
      <c r="N129" s="6">
        <v>924374.58</v>
      </c>
      <c r="O129" s="7">
        <v>1079680</v>
      </c>
      <c r="P129" s="484">
        <v>1079680</v>
      </c>
      <c r="Q129" s="5" t="s">
        <v>2245</v>
      </c>
      <c r="R129" s="187">
        <v>40176</v>
      </c>
      <c r="S129" s="20" t="s">
        <v>1774</v>
      </c>
      <c r="T129" s="5" t="s">
        <v>2246</v>
      </c>
      <c r="U129" s="474"/>
      <c r="V129" s="474"/>
      <c r="W129" s="101"/>
      <c r="X129" s="101"/>
      <c r="Y129" s="101"/>
    </row>
    <row r="130" spans="1:25" s="186" customFormat="1" ht="395.25">
      <c r="A130" s="475">
        <v>119</v>
      </c>
      <c r="B130" s="5" t="s">
        <v>1419</v>
      </c>
      <c r="C130" s="20" t="s">
        <v>2247</v>
      </c>
      <c r="D130" s="480" t="s">
        <v>2248</v>
      </c>
      <c r="E130" s="20" t="s">
        <v>1447</v>
      </c>
      <c r="F130" s="20" t="s">
        <v>2243</v>
      </c>
      <c r="G130" s="20">
        <v>11</v>
      </c>
      <c r="H130" s="20"/>
      <c r="I130" s="323">
        <v>56.2</v>
      </c>
      <c r="J130" s="20">
        <v>3</v>
      </c>
      <c r="K130" s="5" t="s">
        <v>575</v>
      </c>
      <c r="L130" s="478">
        <v>40175</v>
      </c>
      <c r="M130" s="6" t="s">
        <v>2249</v>
      </c>
      <c r="N130" s="6">
        <v>1077480.1000000001</v>
      </c>
      <c r="O130" s="7">
        <v>1258880</v>
      </c>
      <c r="P130" s="484">
        <v>1258880</v>
      </c>
      <c r="Q130" s="5" t="s">
        <v>2250</v>
      </c>
      <c r="R130" s="187">
        <v>40176</v>
      </c>
      <c r="S130" s="20" t="s">
        <v>1774</v>
      </c>
      <c r="T130" s="477" t="s">
        <v>2251</v>
      </c>
      <c r="U130" s="474"/>
      <c r="V130" s="474"/>
      <c r="W130" s="101"/>
      <c r="X130" s="101"/>
      <c r="Y130" s="101"/>
    </row>
    <row r="131" spans="1:25" s="186" customFormat="1" ht="409.5">
      <c r="A131" s="475">
        <v>120</v>
      </c>
      <c r="B131" s="5" t="s">
        <v>1419</v>
      </c>
      <c r="C131" s="20" t="s">
        <v>2252</v>
      </c>
      <c r="D131" s="480" t="s">
        <v>2253</v>
      </c>
      <c r="E131" s="20" t="s">
        <v>1447</v>
      </c>
      <c r="F131" s="20">
        <v>23</v>
      </c>
      <c r="G131" s="20">
        <v>3</v>
      </c>
      <c r="H131" s="20"/>
      <c r="I131" s="323">
        <v>49.6</v>
      </c>
      <c r="J131" s="20">
        <v>1</v>
      </c>
      <c r="K131" s="5" t="s">
        <v>575</v>
      </c>
      <c r="L131" s="478">
        <v>40396</v>
      </c>
      <c r="M131" s="6" t="s">
        <v>2254</v>
      </c>
      <c r="N131" s="6">
        <v>968003.02</v>
      </c>
      <c r="O131" s="7">
        <v>968003.02</v>
      </c>
      <c r="P131" s="484">
        <v>968003.02</v>
      </c>
      <c r="Q131" s="5" t="s">
        <v>2255</v>
      </c>
      <c r="R131" s="187">
        <v>43539</v>
      </c>
      <c r="S131" s="187" t="s">
        <v>1774</v>
      </c>
      <c r="T131" s="5" t="s">
        <v>2256</v>
      </c>
      <c r="U131" s="474">
        <v>49.6</v>
      </c>
      <c r="V131" s="481"/>
      <c r="W131" s="101"/>
      <c r="X131" s="101"/>
      <c r="Y131" s="101"/>
    </row>
    <row r="132" spans="1:25" s="186" customFormat="1" ht="178.5">
      <c r="A132" s="467">
        <v>121</v>
      </c>
      <c r="B132" s="5" t="s">
        <v>1419</v>
      </c>
      <c r="C132" s="20" t="s">
        <v>2257</v>
      </c>
      <c r="D132" s="480" t="s">
        <v>2258</v>
      </c>
      <c r="E132" s="20" t="s">
        <v>1447</v>
      </c>
      <c r="F132" s="20">
        <v>25</v>
      </c>
      <c r="G132" s="20">
        <v>7</v>
      </c>
      <c r="H132" s="20"/>
      <c r="I132" s="323">
        <v>49.9</v>
      </c>
      <c r="J132" s="20">
        <v>2</v>
      </c>
      <c r="K132" s="5" t="s">
        <v>575</v>
      </c>
      <c r="L132" s="425"/>
      <c r="M132" s="6" t="s">
        <v>2259</v>
      </c>
      <c r="N132" s="6">
        <v>973857.88</v>
      </c>
      <c r="O132" s="7"/>
      <c r="P132" s="476"/>
      <c r="Q132" s="5"/>
      <c r="R132" s="20"/>
      <c r="S132" s="20"/>
      <c r="T132" s="5"/>
      <c r="U132" s="474"/>
      <c r="V132" s="474"/>
      <c r="W132" s="101"/>
      <c r="X132" s="101"/>
      <c r="Y132" s="101"/>
    </row>
    <row r="133" spans="1:25" s="186" customFormat="1" ht="165.75">
      <c r="A133" s="475">
        <v>122</v>
      </c>
      <c r="B133" s="5" t="s">
        <v>1419</v>
      </c>
      <c r="C133" s="20" t="s">
        <v>2260</v>
      </c>
      <c r="D133" s="480" t="s">
        <v>2261</v>
      </c>
      <c r="E133" s="20" t="s">
        <v>1447</v>
      </c>
      <c r="F133" s="20">
        <v>25</v>
      </c>
      <c r="G133" s="20">
        <v>50</v>
      </c>
      <c r="H133" s="20"/>
      <c r="I133" s="323">
        <v>50.2</v>
      </c>
      <c r="J133" s="20">
        <v>4</v>
      </c>
      <c r="K133" s="5" t="s">
        <v>575</v>
      </c>
      <c r="L133" s="425"/>
      <c r="M133" s="6" t="s">
        <v>2262</v>
      </c>
      <c r="N133" s="6">
        <v>975809.5</v>
      </c>
      <c r="O133" s="7"/>
      <c r="P133" s="476"/>
      <c r="Q133" s="489" t="s">
        <v>2263</v>
      </c>
      <c r="R133" s="490">
        <v>32492</v>
      </c>
      <c r="S133" s="491" t="s">
        <v>1774</v>
      </c>
      <c r="T133" s="424" t="s">
        <v>2264</v>
      </c>
      <c r="U133" s="492">
        <v>56.54</v>
      </c>
      <c r="V133" s="474"/>
      <c r="W133" s="101"/>
      <c r="X133" s="101"/>
      <c r="Y133" s="101"/>
    </row>
    <row r="134" spans="1:25" s="186" customFormat="1" ht="165.75">
      <c r="A134" s="475">
        <v>123</v>
      </c>
      <c r="B134" s="5" t="s">
        <v>1419</v>
      </c>
      <c r="C134" s="20" t="s">
        <v>2265</v>
      </c>
      <c r="D134" s="480" t="s">
        <v>2266</v>
      </c>
      <c r="E134" s="20" t="s">
        <v>1447</v>
      </c>
      <c r="F134" s="20">
        <v>25</v>
      </c>
      <c r="G134" s="20">
        <v>51</v>
      </c>
      <c r="H134" s="20"/>
      <c r="I134" s="323">
        <v>50</v>
      </c>
      <c r="J134" s="20">
        <v>4</v>
      </c>
      <c r="K134" s="5" t="s">
        <v>575</v>
      </c>
      <c r="L134" s="425"/>
      <c r="M134" s="6" t="s">
        <v>2267</v>
      </c>
      <c r="N134" s="6">
        <v>973857.88</v>
      </c>
      <c r="O134" s="7"/>
      <c r="P134" s="476"/>
      <c r="Q134" s="493"/>
      <c r="R134" s="494"/>
      <c r="S134" s="494"/>
      <c r="T134" s="428"/>
      <c r="U134" s="495"/>
      <c r="V134" s="474"/>
      <c r="W134" s="101"/>
      <c r="X134" s="101"/>
      <c r="Y134" s="101"/>
    </row>
    <row r="135" spans="1:25" s="186" customFormat="1" ht="178.5">
      <c r="A135" s="467">
        <v>124</v>
      </c>
      <c r="B135" s="5" t="s">
        <v>1419</v>
      </c>
      <c r="C135" s="20" t="s">
        <v>2268</v>
      </c>
      <c r="D135" s="480" t="s">
        <v>2269</v>
      </c>
      <c r="E135" s="20" t="s">
        <v>1447</v>
      </c>
      <c r="F135" s="20">
        <v>25</v>
      </c>
      <c r="G135" s="20">
        <v>54</v>
      </c>
      <c r="H135" s="20"/>
      <c r="I135" s="323">
        <v>50.2</v>
      </c>
      <c r="J135" s="20">
        <v>5</v>
      </c>
      <c r="K135" s="5" t="s">
        <v>575</v>
      </c>
      <c r="L135" s="425"/>
      <c r="M135" s="6" t="s">
        <v>2259</v>
      </c>
      <c r="N135" s="6">
        <v>979712.74</v>
      </c>
      <c r="O135" s="7"/>
      <c r="P135" s="476"/>
      <c r="Q135" s="5" t="s">
        <v>2270</v>
      </c>
      <c r="R135" s="496">
        <v>32483</v>
      </c>
      <c r="S135" s="482" t="s">
        <v>1774</v>
      </c>
      <c r="T135" s="5" t="s">
        <v>2271</v>
      </c>
      <c r="U135" s="474">
        <v>28.27</v>
      </c>
      <c r="V135" s="474"/>
      <c r="W135" s="101"/>
      <c r="X135" s="101"/>
      <c r="Y135" s="101"/>
    </row>
    <row r="136" spans="1:25" s="186" customFormat="1" ht="89.25">
      <c r="A136" s="475">
        <v>125</v>
      </c>
      <c r="B136" s="5" t="s">
        <v>1419</v>
      </c>
      <c r="C136" s="20" t="s">
        <v>2272</v>
      </c>
      <c r="D136" s="480" t="s">
        <v>2273</v>
      </c>
      <c r="E136" s="20" t="s">
        <v>1447</v>
      </c>
      <c r="F136" s="20">
        <v>27</v>
      </c>
      <c r="G136" s="20">
        <v>4</v>
      </c>
      <c r="H136" s="20"/>
      <c r="I136" s="323">
        <v>53.7</v>
      </c>
      <c r="J136" s="20">
        <v>7</v>
      </c>
      <c r="K136" s="5" t="s">
        <v>575</v>
      </c>
      <c r="L136" s="425"/>
      <c r="M136" s="6" t="s">
        <v>2233</v>
      </c>
      <c r="N136" s="6">
        <v>1180757.25</v>
      </c>
      <c r="O136" s="7"/>
      <c r="P136" s="476"/>
      <c r="Q136" s="5" t="s">
        <v>2274</v>
      </c>
      <c r="R136" s="496">
        <v>35803</v>
      </c>
      <c r="S136" s="482" t="s">
        <v>1774</v>
      </c>
      <c r="T136" s="5" t="s">
        <v>2275</v>
      </c>
      <c r="U136" s="474"/>
      <c r="V136" s="474"/>
      <c r="W136" s="101"/>
      <c r="X136" s="101"/>
      <c r="Y136" s="101"/>
    </row>
    <row r="137" spans="1:25" s="186" customFormat="1" ht="89.25">
      <c r="A137" s="475">
        <v>126</v>
      </c>
      <c r="B137" s="5" t="s">
        <v>1419</v>
      </c>
      <c r="C137" s="20"/>
      <c r="D137" s="480" t="s">
        <v>2276</v>
      </c>
      <c r="E137" s="20" t="s">
        <v>1447</v>
      </c>
      <c r="F137" s="20">
        <v>27</v>
      </c>
      <c r="G137" s="20">
        <v>7</v>
      </c>
      <c r="H137" s="20"/>
      <c r="I137" s="323">
        <v>50.9</v>
      </c>
      <c r="J137" s="20">
        <v>2</v>
      </c>
      <c r="K137" s="5" t="s">
        <v>575</v>
      </c>
      <c r="L137" s="425"/>
      <c r="M137" s="6" t="s">
        <v>2233</v>
      </c>
      <c r="N137" s="6"/>
      <c r="O137" s="7"/>
      <c r="P137" s="476"/>
      <c r="Q137" s="5" t="s">
        <v>2277</v>
      </c>
      <c r="R137" s="496">
        <v>32526</v>
      </c>
      <c r="S137" s="482" t="s">
        <v>1774</v>
      </c>
      <c r="T137" s="5" t="s">
        <v>2278</v>
      </c>
      <c r="U137" s="474">
        <v>28.27</v>
      </c>
      <c r="V137" s="474"/>
      <c r="W137" s="101"/>
      <c r="X137" s="101"/>
      <c r="Y137" s="101"/>
    </row>
    <row r="138" spans="1:25" s="186" customFormat="1" ht="89.25">
      <c r="A138" s="467">
        <v>127</v>
      </c>
      <c r="B138" s="5" t="s">
        <v>1419</v>
      </c>
      <c r="C138" s="20" t="s">
        <v>2279</v>
      </c>
      <c r="D138" s="480" t="s">
        <v>2280</v>
      </c>
      <c r="E138" s="20" t="s">
        <v>1447</v>
      </c>
      <c r="F138" s="20">
        <v>27</v>
      </c>
      <c r="G138" s="20">
        <v>40</v>
      </c>
      <c r="H138" s="20"/>
      <c r="I138" s="323">
        <v>53.9</v>
      </c>
      <c r="J138" s="20">
        <v>1</v>
      </c>
      <c r="K138" s="5" t="s">
        <v>575</v>
      </c>
      <c r="L138" s="425"/>
      <c r="M138" s="6" t="s">
        <v>2233</v>
      </c>
      <c r="N138" s="6">
        <v>992867.64</v>
      </c>
      <c r="O138" s="7"/>
      <c r="P138" s="476"/>
      <c r="Q138" s="5" t="s">
        <v>2281</v>
      </c>
      <c r="R138" s="496">
        <v>32513</v>
      </c>
      <c r="S138" s="482" t="s">
        <v>1774</v>
      </c>
      <c r="T138" s="5" t="s">
        <v>2282</v>
      </c>
      <c r="U138" s="474"/>
      <c r="V138" s="474"/>
      <c r="W138" s="101"/>
      <c r="X138" s="101"/>
      <c r="Y138" s="101"/>
    </row>
    <row r="139" spans="1:25" s="186" customFormat="1" ht="89.25">
      <c r="A139" s="475">
        <v>128</v>
      </c>
      <c r="B139" s="5" t="s">
        <v>1419</v>
      </c>
      <c r="C139" s="20"/>
      <c r="D139" s="480" t="s">
        <v>2283</v>
      </c>
      <c r="E139" s="20" t="s">
        <v>1447</v>
      </c>
      <c r="F139" s="20">
        <v>27</v>
      </c>
      <c r="G139" s="20">
        <v>57</v>
      </c>
      <c r="H139" s="20"/>
      <c r="I139" s="323">
        <v>64.3</v>
      </c>
      <c r="J139" s="20">
        <v>6</v>
      </c>
      <c r="K139" s="5" t="s">
        <v>575</v>
      </c>
      <c r="L139" s="425"/>
      <c r="M139" s="6" t="s">
        <v>2233</v>
      </c>
      <c r="N139" s="6"/>
      <c r="O139" s="7"/>
      <c r="P139" s="476"/>
      <c r="Q139" s="5" t="s">
        <v>2284</v>
      </c>
      <c r="R139" s="496">
        <v>32511</v>
      </c>
      <c r="S139" s="482" t="s">
        <v>1774</v>
      </c>
      <c r="T139" s="5" t="s">
        <v>2285</v>
      </c>
      <c r="U139" s="474">
        <v>40.1</v>
      </c>
      <c r="V139" s="474"/>
      <c r="W139" s="101"/>
      <c r="X139" s="101"/>
      <c r="Y139" s="101"/>
    </row>
    <row r="140" spans="1:25" s="186" customFormat="1" ht="178.5">
      <c r="A140" s="475">
        <v>129</v>
      </c>
      <c r="B140" s="5" t="s">
        <v>1419</v>
      </c>
      <c r="C140" s="20" t="s">
        <v>2286</v>
      </c>
      <c r="D140" s="480" t="s">
        <v>2287</v>
      </c>
      <c r="E140" s="20" t="s">
        <v>1447</v>
      </c>
      <c r="F140" s="20">
        <v>27</v>
      </c>
      <c r="G140" s="20">
        <v>87</v>
      </c>
      <c r="H140" s="23" t="s">
        <v>2288</v>
      </c>
      <c r="I140" s="323">
        <v>29.45</v>
      </c>
      <c r="J140" s="20">
        <v>4</v>
      </c>
      <c r="K140" s="5" t="s">
        <v>575</v>
      </c>
      <c r="L140" s="478">
        <v>43585</v>
      </c>
      <c r="M140" s="6" t="s">
        <v>2289</v>
      </c>
      <c r="N140" s="6">
        <v>542485.19999999995</v>
      </c>
      <c r="O140" s="7"/>
      <c r="P140" s="476"/>
      <c r="Q140" s="5" t="s">
        <v>2290</v>
      </c>
      <c r="R140" s="187">
        <v>32511</v>
      </c>
      <c r="S140" s="482" t="s">
        <v>1774</v>
      </c>
      <c r="T140" s="5" t="s">
        <v>2291</v>
      </c>
      <c r="U140" s="474">
        <v>28.27</v>
      </c>
      <c r="V140" s="474"/>
      <c r="W140" s="101"/>
      <c r="X140" s="101"/>
      <c r="Y140" s="101"/>
    </row>
    <row r="141" spans="1:25" s="186" customFormat="1" ht="102">
      <c r="A141" s="467">
        <v>130</v>
      </c>
      <c r="B141" s="5" t="s">
        <v>1419</v>
      </c>
      <c r="C141" s="20" t="s">
        <v>2292</v>
      </c>
      <c r="D141" s="480" t="s">
        <v>2293</v>
      </c>
      <c r="E141" s="20" t="s">
        <v>1447</v>
      </c>
      <c r="F141" s="20">
        <v>29</v>
      </c>
      <c r="G141" s="20">
        <v>31</v>
      </c>
      <c r="H141" s="482"/>
      <c r="I141" s="323">
        <v>47.2</v>
      </c>
      <c r="J141" s="20">
        <v>1</v>
      </c>
      <c r="K141" s="5" t="s">
        <v>575</v>
      </c>
      <c r="L141" s="425"/>
      <c r="M141" s="6" t="s">
        <v>2233</v>
      </c>
      <c r="N141" s="6">
        <v>934825.5</v>
      </c>
      <c r="O141" s="7"/>
      <c r="P141" s="476"/>
      <c r="Q141" s="5" t="s">
        <v>2294</v>
      </c>
      <c r="R141" s="496">
        <v>43755</v>
      </c>
      <c r="S141" s="482" t="s">
        <v>1774</v>
      </c>
      <c r="T141" s="5" t="s">
        <v>2295</v>
      </c>
      <c r="U141" s="474">
        <v>47.2</v>
      </c>
      <c r="V141" s="474"/>
      <c r="W141" s="101"/>
      <c r="X141" s="101"/>
      <c r="Y141" s="101"/>
    </row>
    <row r="142" spans="1:25" s="186" customFormat="1" ht="89.25">
      <c r="A142" s="475">
        <v>131</v>
      </c>
      <c r="B142" s="5" t="s">
        <v>1419</v>
      </c>
      <c r="C142" s="20" t="s">
        <v>2296</v>
      </c>
      <c r="D142" s="480" t="s">
        <v>2297</v>
      </c>
      <c r="E142" s="20" t="s">
        <v>1447</v>
      </c>
      <c r="F142" s="20">
        <v>29</v>
      </c>
      <c r="G142" s="20">
        <v>49</v>
      </c>
      <c r="H142" s="482"/>
      <c r="I142" s="323">
        <v>50.3</v>
      </c>
      <c r="J142" s="20">
        <v>2</v>
      </c>
      <c r="K142" s="5" t="s">
        <v>575</v>
      </c>
      <c r="L142" s="425"/>
      <c r="M142" s="6" t="s">
        <v>2233</v>
      </c>
      <c r="N142" s="6">
        <v>968003.02</v>
      </c>
      <c r="O142" s="7"/>
      <c r="P142" s="476"/>
      <c r="Q142" s="5" t="s">
        <v>2298</v>
      </c>
      <c r="R142" s="496">
        <v>32706</v>
      </c>
      <c r="S142" s="482" t="s">
        <v>1774</v>
      </c>
      <c r="T142" s="5" t="s">
        <v>2299</v>
      </c>
      <c r="U142" s="474">
        <v>29.1</v>
      </c>
      <c r="V142" s="474"/>
      <c r="W142" s="101"/>
      <c r="X142" s="101"/>
      <c r="Y142" s="101"/>
    </row>
    <row r="143" spans="1:25" s="186" customFormat="1" ht="89.25">
      <c r="A143" s="475">
        <v>132</v>
      </c>
      <c r="B143" s="5" t="s">
        <v>1419</v>
      </c>
      <c r="C143" s="20" t="s">
        <v>2300</v>
      </c>
      <c r="D143" s="480" t="s">
        <v>2301</v>
      </c>
      <c r="E143" s="20" t="s">
        <v>1447</v>
      </c>
      <c r="F143" s="20">
        <v>29</v>
      </c>
      <c r="G143" s="20">
        <v>60</v>
      </c>
      <c r="H143" s="482"/>
      <c r="I143" s="323">
        <v>59</v>
      </c>
      <c r="J143" s="20">
        <v>5</v>
      </c>
      <c r="K143" s="5" t="s">
        <v>575</v>
      </c>
      <c r="L143" s="425"/>
      <c r="M143" s="6" t="s">
        <v>2233</v>
      </c>
      <c r="N143" s="6">
        <v>1157310.07</v>
      </c>
      <c r="O143" s="7"/>
      <c r="P143" s="476"/>
      <c r="Q143" s="5" t="s">
        <v>2302</v>
      </c>
      <c r="R143" s="496">
        <v>32706</v>
      </c>
      <c r="S143" s="482" t="s">
        <v>1774</v>
      </c>
      <c r="T143" s="5" t="s">
        <v>2303</v>
      </c>
      <c r="U143" s="474"/>
      <c r="V143" s="474"/>
      <c r="W143" s="101"/>
      <c r="X143" s="101"/>
      <c r="Y143" s="101"/>
    </row>
    <row r="144" spans="1:25" s="186" customFormat="1" ht="102">
      <c r="A144" s="467">
        <v>133</v>
      </c>
      <c r="B144" s="5" t="s">
        <v>1419</v>
      </c>
      <c r="C144" s="20" t="s">
        <v>2304</v>
      </c>
      <c r="D144" s="480" t="s">
        <v>2305</v>
      </c>
      <c r="E144" s="20" t="s">
        <v>1447</v>
      </c>
      <c r="F144" s="20">
        <v>33</v>
      </c>
      <c r="G144" s="20">
        <v>62</v>
      </c>
      <c r="H144" s="482"/>
      <c r="I144" s="323">
        <v>50.3</v>
      </c>
      <c r="J144" s="20">
        <v>7</v>
      </c>
      <c r="K144" s="5" t="s">
        <v>575</v>
      </c>
      <c r="L144" s="425"/>
      <c r="M144" s="6" t="s">
        <v>2233</v>
      </c>
      <c r="N144" s="6">
        <v>981664.36</v>
      </c>
      <c r="O144" s="7"/>
      <c r="P144" s="476"/>
      <c r="Q144" s="5" t="s">
        <v>2306</v>
      </c>
      <c r="R144" s="496">
        <v>43822</v>
      </c>
      <c r="S144" s="482" t="s">
        <v>1774</v>
      </c>
      <c r="T144" s="5" t="s">
        <v>2307</v>
      </c>
      <c r="U144" s="474"/>
      <c r="V144" s="474"/>
      <c r="W144" s="101"/>
      <c r="X144" s="101"/>
      <c r="Y144" s="101"/>
    </row>
    <row r="145" spans="1:25" s="186" customFormat="1" ht="89.25">
      <c r="A145" s="475">
        <v>134</v>
      </c>
      <c r="B145" s="5" t="s">
        <v>1419</v>
      </c>
      <c r="C145" s="20" t="s">
        <v>2308</v>
      </c>
      <c r="D145" s="480" t="s">
        <v>2309</v>
      </c>
      <c r="E145" s="20" t="s">
        <v>1447</v>
      </c>
      <c r="F145" s="20">
        <v>33</v>
      </c>
      <c r="G145" s="20">
        <v>72</v>
      </c>
      <c r="H145" s="482"/>
      <c r="I145" s="323">
        <v>35.200000000000003</v>
      </c>
      <c r="J145" s="20">
        <v>9</v>
      </c>
      <c r="K145" s="5" t="s">
        <v>575</v>
      </c>
      <c r="L145" s="425"/>
      <c r="M145" s="6" t="s">
        <v>2233</v>
      </c>
      <c r="N145" s="6">
        <v>686969.89</v>
      </c>
      <c r="O145" s="7"/>
      <c r="P145" s="476"/>
      <c r="Q145" s="5" t="s">
        <v>2310</v>
      </c>
      <c r="R145" s="496">
        <v>31917</v>
      </c>
      <c r="S145" s="482" t="s">
        <v>1774</v>
      </c>
      <c r="T145" s="5" t="s">
        <v>2311</v>
      </c>
      <c r="U145" s="474"/>
      <c r="V145" s="474"/>
      <c r="W145" s="101"/>
      <c r="X145" s="101"/>
      <c r="Y145" s="101"/>
    </row>
    <row r="146" spans="1:25" s="186" customFormat="1" ht="114.75">
      <c r="A146" s="475">
        <v>135</v>
      </c>
      <c r="B146" s="5" t="s">
        <v>1419</v>
      </c>
      <c r="C146" s="20" t="s">
        <v>2312</v>
      </c>
      <c r="D146" s="480" t="s">
        <v>2313</v>
      </c>
      <c r="E146" s="20" t="s">
        <v>1447</v>
      </c>
      <c r="F146" s="20">
        <v>35</v>
      </c>
      <c r="G146" s="20">
        <v>63</v>
      </c>
      <c r="H146" s="482"/>
      <c r="I146" s="323">
        <v>51.51</v>
      </c>
      <c r="J146" s="20">
        <v>7</v>
      </c>
      <c r="K146" s="5" t="s">
        <v>575</v>
      </c>
      <c r="L146" s="425"/>
      <c r="M146" s="6" t="s">
        <v>2314</v>
      </c>
      <c r="N146" s="6">
        <v>1020291.22</v>
      </c>
      <c r="O146" s="7"/>
      <c r="P146" s="476"/>
      <c r="Q146" s="5"/>
      <c r="R146" s="20"/>
      <c r="S146" s="20"/>
      <c r="T146" s="5"/>
      <c r="U146" s="474"/>
      <c r="V146" s="474"/>
      <c r="W146" s="101"/>
      <c r="X146" s="101"/>
      <c r="Y146" s="101"/>
    </row>
    <row r="147" spans="1:25" s="186" customFormat="1" ht="114.75">
      <c r="A147" s="467">
        <v>136</v>
      </c>
      <c r="B147" s="5" t="s">
        <v>1419</v>
      </c>
      <c r="C147" s="20" t="s">
        <v>2315</v>
      </c>
      <c r="D147" s="480" t="s">
        <v>2316</v>
      </c>
      <c r="E147" s="20" t="s">
        <v>1447</v>
      </c>
      <c r="F147" s="20">
        <v>35</v>
      </c>
      <c r="G147" s="20">
        <v>65</v>
      </c>
      <c r="H147" s="482"/>
      <c r="I147" s="323">
        <v>65.84</v>
      </c>
      <c r="J147" s="20">
        <v>8</v>
      </c>
      <c r="K147" s="5" t="s">
        <v>575</v>
      </c>
      <c r="L147" s="425"/>
      <c r="M147" s="6" t="s">
        <v>2314</v>
      </c>
      <c r="N147" s="6">
        <v>1303595.3799999999</v>
      </c>
      <c r="O147" s="7"/>
      <c r="P147" s="476"/>
      <c r="Q147" s="5"/>
      <c r="R147" s="20"/>
      <c r="S147" s="20"/>
      <c r="T147" s="5"/>
      <c r="U147" s="474"/>
      <c r="V147" s="474"/>
      <c r="W147" s="101"/>
      <c r="X147" s="101"/>
      <c r="Y147" s="101"/>
    </row>
    <row r="148" spans="1:25" s="186" customFormat="1" ht="242.25">
      <c r="A148" s="475">
        <v>137</v>
      </c>
      <c r="B148" s="5" t="s">
        <v>1419</v>
      </c>
      <c r="C148" s="20" t="s">
        <v>2317</v>
      </c>
      <c r="D148" s="480" t="s">
        <v>2318</v>
      </c>
      <c r="E148" s="20" t="s">
        <v>1447</v>
      </c>
      <c r="F148" s="20">
        <v>37</v>
      </c>
      <c r="G148" s="20">
        <v>8</v>
      </c>
      <c r="H148" s="23" t="s">
        <v>2319</v>
      </c>
      <c r="I148" s="112">
        <f>64.6*1/3</f>
        <v>21.533333333333331</v>
      </c>
      <c r="J148" s="20">
        <v>2</v>
      </c>
      <c r="K148" s="5" t="s">
        <v>575</v>
      </c>
      <c r="L148" s="425"/>
      <c r="M148" s="6" t="s">
        <v>2320</v>
      </c>
      <c r="N148" s="6">
        <v>420248.62</v>
      </c>
      <c r="O148" s="7"/>
      <c r="P148" s="476"/>
      <c r="Q148" s="5"/>
      <c r="R148" s="20"/>
      <c r="S148" s="20"/>
      <c r="T148" s="5"/>
      <c r="U148" s="474"/>
      <c r="V148" s="474"/>
      <c r="W148" s="101"/>
      <c r="X148" s="101"/>
      <c r="Y148" s="101"/>
    </row>
    <row r="149" spans="1:25" s="186" customFormat="1" ht="242.25">
      <c r="A149" s="475">
        <v>138</v>
      </c>
      <c r="B149" s="5" t="s">
        <v>1419</v>
      </c>
      <c r="C149" s="20"/>
      <c r="D149" s="480" t="s">
        <v>2321</v>
      </c>
      <c r="E149" s="20" t="s">
        <v>1447</v>
      </c>
      <c r="F149" s="20">
        <v>37</v>
      </c>
      <c r="G149" s="20">
        <v>144</v>
      </c>
      <c r="H149" s="20"/>
      <c r="I149" s="323">
        <v>35.07</v>
      </c>
      <c r="J149" s="20">
        <v>9</v>
      </c>
      <c r="K149" s="5" t="s">
        <v>575</v>
      </c>
      <c r="L149" s="425"/>
      <c r="M149" s="6" t="s">
        <v>2322</v>
      </c>
      <c r="N149" s="6"/>
      <c r="O149" s="7"/>
      <c r="P149" s="476"/>
      <c r="Q149" s="5"/>
      <c r="R149" s="20"/>
      <c r="S149" s="20"/>
      <c r="T149" s="5"/>
      <c r="U149" s="474"/>
      <c r="V149" s="474"/>
      <c r="W149" s="101"/>
      <c r="X149" s="101"/>
      <c r="Y149" s="101"/>
    </row>
    <row r="150" spans="1:25" s="186" customFormat="1" ht="178.5">
      <c r="A150" s="467">
        <v>139</v>
      </c>
      <c r="B150" s="5" t="s">
        <v>1419</v>
      </c>
      <c r="C150" s="20" t="s">
        <v>2323</v>
      </c>
      <c r="D150" s="480" t="s">
        <v>2324</v>
      </c>
      <c r="E150" s="20" t="s">
        <v>1447</v>
      </c>
      <c r="F150" s="20">
        <v>38</v>
      </c>
      <c r="G150" s="20">
        <v>19</v>
      </c>
      <c r="H150" s="20"/>
      <c r="I150" s="323">
        <v>59.56</v>
      </c>
      <c r="J150" s="20">
        <v>2</v>
      </c>
      <c r="K150" s="5" t="s">
        <v>575</v>
      </c>
      <c r="L150" s="425"/>
      <c r="M150" s="6" t="s">
        <v>2325</v>
      </c>
      <c r="N150" s="6">
        <v>1163164.92</v>
      </c>
      <c r="O150" s="7"/>
      <c r="P150" s="476"/>
      <c r="Q150" s="5" t="s">
        <v>2326</v>
      </c>
      <c r="R150" s="187">
        <v>32207</v>
      </c>
      <c r="S150" s="20" t="s">
        <v>1774</v>
      </c>
      <c r="T150" s="5" t="s">
        <v>2327</v>
      </c>
      <c r="U150" s="474">
        <v>36.81</v>
      </c>
      <c r="V150" s="474"/>
      <c r="W150" s="101"/>
      <c r="X150" s="101"/>
      <c r="Y150" s="101"/>
    </row>
    <row r="151" spans="1:25" s="186" customFormat="1" ht="140.25">
      <c r="A151" s="475">
        <v>140</v>
      </c>
      <c r="B151" s="5" t="s">
        <v>1419</v>
      </c>
      <c r="C151" s="20" t="s">
        <v>2328</v>
      </c>
      <c r="D151" s="480" t="s">
        <v>2329</v>
      </c>
      <c r="E151" s="20" t="s">
        <v>1447</v>
      </c>
      <c r="F151" s="20">
        <v>39</v>
      </c>
      <c r="G151" s="20">
        <v>21</v>
      </c>
      <c r="H151" s="20"/>
      <c r="I151" s="323">
        <v>34.74</v>
      </c>
      <c r="J151" s="20">
        <v>6</v>
      </c>
      <c r="K151" s="5" t="s">
        <v>575</v>
      </c>
      <c r="L151" s="425"/>
      <c r="M151" s="6" t="s">
        <v>2330</v>
      </c>
      <c r="N151" s="6">
        <v>681115.03</v>
      </c>
      <c r="O151" s="7"/>
      <c r="P151" s="476"/>
      <c r="Q151" s="5" t="s">
        <v>2331</v>
      </c>
      <c r="R151" s="187">
        <v>33508</v>
      </c>
      <c r="S151" s="20" t="s">
        <v>1774</v>
      </c>
      <c r="T151" s="5" t="s">
        <v>2332</v>
      </c>
      <c r="U151" s="474"/>
      <c r="V151" s="474"/>
      <c r="W151" s="101"/>
      <c r="X151" s="101"/>
      <c r="Y151" s="101"/>
    </row>
    <row r="152" spans="1:25" s="186" customFormat="1" ht="165.75">
      <c r="A152" s="475">
        <v>141</v>
      </c>
      <c r="B152" s="5" t="s">
        <v>1419</v>
      </c>
      <c r="C152" s="20" t="s">
        <v>2333</v>
      </c>
      <c r="D152" s="480" t="s">
        <v>2334</v>
      </c>
      <c r="E152" s="20" t="s">
        <v>1447</v>
      </c>
      <c r="F152" s="20">
        <v>39</v>
      </c>
      <c r="G152" s="20">
        <v>34</v>
      </c>
      <c r="H152" s="20"/>
      <c r="I152" s="323">
        <v>50.15</v>
      </c>
      <c r="J152" s="20">
        <v>9</v>
      </c>
      <c r="K152" s="5" t="s">
        <v>575</v>
      </c>
      <c r="L152" s="425"/>
      <c r="M152" s="6" t="s">
        <v>2335</v>
      </c>
      <c r="N152" s="6">
        <v>979712.74</v>
      </c>
      <c r="O152" s="7"/>
      <c r="P152" s="476"/>
      <c r="Q152" s="5" t="s">
        <v>2336</v>
      </c>
      <c r="R152" s="187">
        <v>32059</v>
      </c>
      <c r="S152" s="20" t="s">
        <v>1774</v>
      </c>
      <c r="T152" s="5" t="s">
        <v>2337</v>
      </c>
      <c r="U152" s="474"/>
      <c r="V152" s="474"/>
      <c r="W152" s="101"/>
      <c r="X152" s="101"/>
      <c r="Y152" s="101"/>
    </row>
    <row r="153" spans="1:25" s="186" customFormat="1" ht="89.25">
      <c r="A153" s="467">
        <v>142</v>
      </c>
      <c r="B153" s="5" t="s">
        <v>1419</v>
      </c>
      <c r="C153" s="20" t="s">
        <v>2338</v>
      </c>
      <c r="D153" s="480" t="s">
        <v>2339</v>
      </c>
      <c r="E153" s="20" t="s">
        <v>1447</v>
      </c>
      <c r="F153" s="20">
        <v>40</v>
      </c>
      <c r="G153" s="20">
        <v>49</v>
      </c>
      <c r="H153" s="20"/>
      <c r="I153" s="323">
        <v>58.2</v>
      </c>
      <c r="J153" s="20">
        <v>2</v>
      </c>
      <c r="K153" s="5" t="s">
        <v>575</v>
      </c>
      <c r="L153" s="425"/>
      <c r="M153" s="6" t="s">
        <v>2233</v>
      </c>
      <c r="N153" s="6">
        <v>1135842.26</v>
      </c>
      <c r="O153" s="7"/>
      <c r="P153" s="476"/>
      <c r="Q153" s="5" t="s">
        <v>2340</v>
      </c>
      <c r="R153" s="187">
        <v>32038</v>
      </c>
      <c r="S153" s="20" t="s">
        <v>1774</v>
      </c>
      <c r="T153" s="5" t="s">
        <v>2341</v>
      </c>
      <c r="U153" s="474"/>
      <c r="V153" s="474"/>
      <c r="W153" s="101"/>
      <c r="X153" s="101"/>
      <c r="Y153" s="101"/>
    </row>
    <row r="154" spans="1:25" s="186" customFormat="1" ht="89.25">
      <c r="A154" s="475">
        <v>143</v>
      </c>
      <c r="B154" s="5" t="s">
        <v>1419</v>
      </c>
      <c r="C154" s="20" t="s">
        <v>2342</v>
      </c>
      <c r="D154" s="480" t="s">
        <v>2343</v>
      </c>
      <c r="E154" s="20" t="s">
        <v>1447</v>
      </c>
      <c r="F154" s="20">
        <v>41</v>
      </c>
      <c r="G154" s="20">
        <v>10</v>
      </c>
      <c r="H154" s="20"/>
      <c r="I154" s="323">
        <v>50.95</v>
      </c>
      <c r="J154" s="20">
        <v>3</v>
      </c>
      <c r="K154" s="5" t="s">
        <v>575</v>
      </c>
      <c r="L154" s="425"/>
      <c r="M154" s="6" t="s">
        <v>2233</v>
      </c>
      <c r="N154" s="6">
        <v>1010385.48</v>
      </c>
      <c r="O154" s="7"/>
      <c r="P154" s="476"/>
      <c r="Q154" s="5"/>
      <c r="R154" s="20"/>
      <c r="S154" s="20"/>
      <c r="T154" s="5"/>
      <c r="U154" s="474"/>
      <c r="V154" s="474"/>
      <c r="W154" s="101"/>
      <c r="X154" s="101"/>
      <c r="Y154" s="101"/>
    </row>
    <row r="155" spans="1:25" s="186" customFormat="1" ht="89.25">
      <c r="A155" s="475">
        <v>144</v>
      </c>
      <c r="B155" s="5" t="s">
        <v>1419</v>
      </c>
      <c r="C155" s="20" t="s">
        <v>2344</v>
      </c>
      <c r="D155" s="480" t="s">
        <v>2345</v>
      </c>
      <c r="E155" s="20" t="s">
        <v>1447</v>
      </c>
      <c r="F155" s="20">
        <v>41</v>
      </c>
      <c r="G155" s="20">
        <v>63</v>
      </c>
      <c r="H155" s="20"/>
      <c r="I155" s="323">
        <v>50.87</v>
      </c>
      <c r="J155" s="20">
        <v>7</v>
      </c>
      <c r="K155" s="5" t="s">
        <v>575</v>
      </c>
      <c r="L155" s="425"/>
      <c r="M155" s="6" t="s">
        <v>2233</v>
      </c>
      <c r="N155" s="6">
        <v>1008404.33</v>
      </c>
      <c r="O155" s="7"/>
      <c r="P155" s="476"/>
      <c r="Q155" s="5" t="s">
        <v>2346</v>
      </c>
      <c r="R155" s="187">
        <v>31972</v>
      </c>
      <c r="S155" s="20" t="s">
        <v>1774</v>
      </c>
      <c r="T155" s="5" t="s">
        <v>2347</v>
      </c>
      <c r="U155" s="474"/>
      <c r="V155" s="474"/>
      <c r="W155" s="101"/>
      <c r="X155" s="101"/>
      <c r="Y155" s="101"/>
    </row>
    <row r="156" spans="1:25" s="186" customFormat="1" ht="89.25">
      <c r="A156" s="467">
        <v>145</v>
      </c>
      <c r="B156" s="5" t="s">
        <v>1419</v>
      </c>
      <c r="C156" s="20"/>
      <c r="D156" s="480" t="s">
        <v>2348</v>
      </c>
      <c r="E156" s="20" t="s">
        <v>1447</v>
      </c>
      <c r="F156" s="20">
        <v>44</v>
      </c>
      <c r="G156" s="20">
        <v>82</v>
      </c>
      <c r="H156" s="20"/>
      <c r="I156" s="323">
        <v>50.9</v>
      </c>
      <c r="J156" s="20">
        <v>3</v>
      </c>
      <c r="K156" s="5" t="s">
        <v>575</v>
      </c>
      <c r="L156" s="425"/>
      <c r="M156" s="6" t="s">
        <v>2233</v>
      </c>
      <c r="N156" s="6"/>
      <c r="O156" s="7"/>
      <c r="P156" s="476"/>
      <c r="Q156" s="5"/>
      <c r="R156" s="20"/>
      <c r="S156" s="20"/>
      <c r="T156" s="5"/>
      <c r="U156" s="474"/>
      <c r="V156" s="474"/>
      <c r="W156" s="101"/>
      <c r="X156" s="101"/>
      <c r="Y156" s="101"/>
    </row>
    <row r="157" spans="1:25" s="186" customFormat="1" ht="178.5">
      <c r="A157" s="475">
        <v>146</v>
      </c>
      <c r="B157" s="5" t="s">
        <v>1419</v>
      </c>
      <c r="C157" s="20" t="s">
        <v>2349</v>
      </c>
      <c r="D157" s="480" t="s">
        <v>2350</v>
      </c>
      <c r="E157" s="20" t="s">
        <v>1447</v>
      </c>
      <c r="F157" s="20">
        <v>44</v>
      </c>
      <c r="G157" s="20">
        <v>98</v>
      </c>
      <c r="H157" s="20"/>
      <c r="I157" s="323">
        <v>50.7</v>
      </c>
      <c r="J157" s="20">
        <v>7</v>
      </c>
      <c r="K157" s="5" t="s">
        <v>575</v>
      </c>
      <c r="L157" s="478">
        <v>43786</v>
      </c>
      <c r="M157" s="6" t="s">
        <v>2351</v>
      </c>
      <c r="N157" s="6">
        <v>952367.56</v>
      </c>
      <c r="O157" s="7">
        <v>952367.56</v>
      </c>
      <c r="P157" s="476">
        <v>0</v>
      </c>
      <c r="Q157" s="5"/>
      <c r="R157" s="20"/>
      <c r="S157" s="20"/>
      <c r="T157" s="5"/>
      <c r="U157" s="474"/>
      <c r="V157" s="474"/>
      <c r="W157" s="101"/>
      <c r="X157" s="101"/>
      <c r="Y157" s="101"/>
    </row>
    <row r="158" spans="1:25" s="186" customFormat="1" ht="89.25">
      <c r="A158" s="475">
        <v>147</v>
      </c>
      <c r="B158" s="5" t="s">
        <v>1419</v>
      </c>
      <c r="C158" s="20"/>
      <c r="D158" s="480" t="s">
        <v>2352</v>
      </c>
      <c r="E158" s="20" t="s">
        <v>1447</v>
      </c>
      <c r="F158" s="20">
        <v>46</v>
      </c>
      <c r="G158" s="20">
        <v>4</v>
      </c>
      <c r="H158" s="20"/>
      <c r="I158" s="323">
        <v>54.71</v>
      </c>
      <c r="J158" s="20">
        <v>1</v>
      </c>
      <c r="K158" s="5" t="s">
        <v>575</v>
      </c>
      <c r="L158" s="425"/>
      <c r="M158" s="6" t="s">
        <v>2233</v>
      </c>
      <c r="N158" s="6"/>
      <c r="O158" s="7"/>
      <c r="P158" s="476"/>
      <c r="Q158" s="5"/>
      <c r="R158" s="20"/>
      <c r="S158" s="20"/>
      <c r="T158" s="20"/>
      <c r="U158" s="474"/>
      <c r="V158" s="474"/>
      <c r="W158" s="101"/>
      <c r="X158" s="101"/>
      <c r="Y158" s="101"/>
    </row>
    <row r="159" spans="1:25" s="186" customFormat="1" ht="89.25">
      <c r="A159" s="467">
        <v>148</v>
      </c>
      <c r="B159" s="5" t="s">
        <v>1419</v>
      </c>
      <c r="C159" s="20" t="s">
        <v>2353</v>
      </c>
      <c r="D159" s="480" t="s">
        <v>2354</v>
      </c>
      <c r="E159" s="20" t="s">
        <v>1447</v>
      </c>
      <c r="F159" s="20">
        <v>46</v>
      </c>
      <c r="G159" s="20">
        <v>9</v>
      </c>
      <c r="H159" s="20"/>
      <c r="I159" s="323">
        <v>35.89</v>
      </c>
      <c r="J159" s="20">
        <v>3</v>
      </c>
      <c r="K159" s="5" t="s">
        <v>575</v>
      </c>
      <c r="L159" s="425"/>
      <c r="M159" s="6" t="s">
        <v>2233</v>
      </c>
      <c r="N159" s="6">
        <v>661297.75</v>
      </c>
      <c r="O159" s="7"/>
      <c r="P159" s="476"/>
      <c r="Q159" s="5" t="s">
        <v>2355</v>
      </c>
      <c r="R159" s="187">
        <v>38127</v>
      </c>
      <c r="S159" s="20" t="s">
        <v>1774</v>
      </c>
      <c r="T159" s="5" t="s">
        <v>2356</v>
      </c>
      <c r="U159" s="474"/>
      <c r="V159" s="474"/>
      <c r="W159" s="101"/>
      <c r="X159" s="101"/>
      <c r="Y159" s="101"/>
    </row>
    <row r="160" spans="1:25" s="186" customFormat="1" ht="344.25">
      <c r="A160" s="475">
        <v>149</v>
      </c>
      <c r="B160" s="5" t="s">
        <v>1419</v>
      </c>
      <c r="C160" s="20" t="s">
        <v>2357</v>
      </c>
      <c r="D160" s="480" t="s">
        <v>2358</v>
      </c>
      <c r="E160" s="20" t="s">
        <v>1447</v>
      </c>
      <c r="F160" s="20">
        <v>47</v>
      </c>
      <c r="G160" s="20">
        <v>202</v>
      </c>
      <c r="H160" s="20"/>
      <c r="I160" s="323">
        <v>13.9</v>
      </c>
      <c r="J160" s="20">
        <v>2</v>
      </c>
      <c r="K160" s="5" t="s">
        <v>575</v>
      </c>
      <c r="L160" s="478">
        <v>42082</v>
      </c>
      <c r="M160" s="6" t="s">
        <v>2359</v>
      </c>
      <c r="N160" s="6">
        <v>273851.40999999997</v>
      </c>
      <c r="O160" s="7">
        <v>69597.58</v>
      </c>
      <c r="P160" s="483">
        <v>48660.29</v>
      </c>
      <c r="Q160" s="5" t="s">
        <v>2360</v>
      </c>
      <c r="R160" s="187">
        <v>43601</v>
      </c>
      <c r="S160" s="187">
        <v>43966</v>
      </c>
      <c r="T160" s="5" t="s">
        <v>2361</v>
      </c>
      <c r="U160" s="474">
        <v>13.9</v>
      </c>
      <c r="V160" s="481" t="s">
        <v>2362</v>
      </c>
      <c r="W160" s="101"/>
      <c r="X160" s="101"/>
      <c r="Y160" s="101"/>
    </row>
    <row r="161" spans="1:25" s="186" customFormat="1" ht="344.25">
      <c r="A161" s="475">
        <v>150</v>
      </c>
      <c r="B161" s="5" t="s">
        <v>1419</v>
      </c>
      <c r="C161" s="20" t="s">
        <v>2363</v>
      </c>
      <c r="D161" s="480" t="s">
        <v>2364</v>
      </c>
      <c r="E161" s="20" t="s">
        <v>1447</v>
      </c>
      <c r="F161" s="20">
        <v>47</v>
      </c>
      <c r="G161" s="20">
        <v>206</v>
      </c>
      <c r="H161" s="20"/>
      <c r="I161" s="323">
        <v>16.8</v>
      </c>
      <c r="J161" s="20">
        <v>2</v>
      </c>
      <c r="K161" s="5" t="s">
        <v>575</v>
      </c>
      <c r="L161" s="478">
        <v>42082</v>
      </c>
      <c r="M161" s="6" t="s">
        <v>2365</v>
      </c>
      <c r="N161" s="6">
        <v>330985.87</v>
      </c>
      <c r="O161" s="7">
        <v>84117.94</v>
      </c>
      <c r="P161" s="483">
        <v>58812.43</v>
      </c>
      <c r="Q161" s="5" t="s">
        <v>2360</v>
      </c>
      <c r="R161" s="187">
        <v>43601</v>
      </c>
      <c r="S161" s="187">
        <v>43966</v>
      </c>
      <c r="T161" s="5" t="s">
        <v>2361</v>
      </c>
      <c r="U161" s="474">
        <v>16.8</v>
      </c>
      <c r="V161" s="481" t="s">
        <v>2362</v>
      </c>
      <c r="W161" s="101"/>
      <c r="X161" s="101"/>
      <c r="Y161" s="101"/>
    </row>
    <row r="162" spans="1:25" s="186" customFormat="1" ht="344.25">
      <c r="A162" s="467">
        <v>151</v>
      </c>
      <c r="B162" s="5" t="s">
        <v>1419</v>
      </c>
      <c r="C162" s="20" t="s">
        <v>2366</v>
      </c>
      <c r="D162" s="480" t="s">
        <v>2367</v>
      </c>
      <c r="E162" s="20" t="s">
        <v>1447</v>
      </c>
      <c r="F162" s="20">
        <v>47</v>
      </c>
      <c r="G162" s="20">
        <v>216</v>
      </c>
      <c r="H162" s="20"/>
      <c r="I162" s="323">
        <v>17</v>
      </c>
      <c r="J162" s="20">
        <v>2</v>
      </c>
      <c r="K162" s="5" t="s">
        <v>575</v>
      </c>
      <c r="L162" s="478">
        <v>42082</v>
      </c>
      <c r="M162" s="6" t="s">
        <v>2368</v>
      </c>
      <c r="N162" s="6">
        <v>334926.18</v>
      </c>
      <c r="O162" s="7">
        <v>85119.34</v>
      </c>
      <c r="P162" s="483">
        <v>59512.58</v>
      </c>
      <c r="Q162" s="5"/>
      <c r="R162" s="187"/>
      <c r="S162" s="20"/>
      <c r="T162" s="5"/>
      <c r="U162" s="474"/>
      <c r="V162" s="474"/>
      <c r="W162" s="101"/>
      <c r="X162" s="101"/>
      <c r="Y162" s="101"/>
    </row>
    <row r="163" spans="1:25" s="186" customFormat="1" ht="344.25">
      <c r="A163" s="475">
        <v>152</v>
      </c>
      <c r="B163" s="5" t="s">
        <v>1419</v>
      </c>
      <c r="C163" s="20" t="s">
        <v>2369</v>
      </c>
      <c r="D163" s="480" t="s">
        <v>2370</v>
      </c>
      <c r="E163" s="20" t="s">
        <v>1447</v>
      </c>
      <c r="F163" s="20">
        <v>47</v>
      </c>
      <c r="G163" s="20">
        <v>220</v>
      </c>
      <c r="H163" s="20"/>
      <c r="I163" s="323">
        <v>14.1</v>
      </c>
      <c r="J163" s="20">
        <v>2</v>
      </c>
      <c r="K163" s="5" t="s">
        <v>575</v>
      </c>
      <c r="L163" s="478">
        <v>42082</v>
      </c>
      <c r="M163" s="6" t="s">
        <v>2371</v>
      </c>
      <c r="N163" s="6">
        <v>277791.71000000002</v>
      </c>
      <c r="O163" s="7">
        <v>70598.98</v>
      </c>
      <c r="P163" s="483">
        <v>49360.43</v>
      </c>
      <c r="Q163" s="497"/>
      <c r="R163" s="38"/>
      <c r="S163" s="38"/>
      <c r="T163" s="497"/>
      <c r="U163" s="481"/>
      <c r="V163" s="481"/>
      <c r="W163" s="101"/>
      <c r="X163" s="101"/>
      <c r="Y163" s="101"/>
    </row>
    <row r="164" spans="1:25" s="186" customFormat="1" ht="344.25">
      <c r="A164" s="475">
        <v>153</v>
      </c>
      <c r="B164" s="5" t="s">
        <v>1419</v>
      </c>
      <c r="C164" s="20" t="s">
        <v>2372</v>
      </c>
      <c r="D164" s="480" t="s">
        <v>2373</v>
      </c>
      <c r="E164" s="20" t="s">
        <v>1447</v>
      </c>
      <c r="F164" s="20">
        <v>47</v>
      </c>
      <c r="G164" s="20">
        <v>222</v>
      </c>
      <c r="H164" s="20"/>
      <c r="I164" s="323">
        <v>16.899999999999999</v>
      </c>
      <c r="J164" s="20">
        <v>2</v>
      </c>
      <c r="K164" s="5" t="s">
        <v>575</v>
      </c>
      <c r="L164" s="478">
        <v>42082</v>
      </c>
      <c r="M164" s="6" t="s">
        <v>2374</v>
      </c>
      <c r="N164" s="6">
        <v>332956.03000000003</v>
      </c>
      <c r="O164" s="7">
        <v>84618.64</v>
      </c>
      <c r="P164" s="483">
        <v>59162.51</v>
      </c>
      <c r="Q164" s="5"/>
      <c r="R164" s="38"/>
      <c r="S164" s="38"/>
      <c r="T164" s="5"/>
      <c r="U164" s="481"/>
      <c r="V164" s="481"/>
      <c r="W164" s="101"/>
      <c r="X164" s="101"/>
      <c r="Y164" s="101"/>
    </row>
    <row r="165" spans="1:25" s="186" customFormat="1" ht="344.25">
      <c r="A165" s="467">
        <v>154</v>
      </c>
      <c r="B165" s="5" t="s">
        <v>1419</v>
      </c>
      <c r="C165" s="20" t="s">
        <v>2375</v>
      </c>
      <c r="D165" s="480" t="s">
        <v>2376</v>
      </c>
      <c r="E165" s="20" t="s">
        <v>1447</v>
      </c>
      <c r="F165" s="20">
        <v>47</v>
      </c>
      <c r="G165" s="20">
        <v>226</v>
      </c>
      <c r="H165" s="20"/>
      <c r="I165" s="323">
        <v>14</v>
      </c>
      <c r="J165" s="20">
        <v>2</v>
      </c>
      <c r="K165" s="5" t="s">
        <v>575</v>
      </c>
      <c r="L165" s="478">
        <v>42082</v>
      </c>
      <c r="M165" s="6" t="s">
        <v>2377</v>
      </c>
      <c r="N165" s="6">
        <v>275821.56</v>
      </c>
      <c r="O165" s="7">
        <v>70098.28</v>
      </c>
      <c r="P165" s="483">
        <v>49010.36</v>
      </c>
      <c r="Q165" s="5"/>
      <c r="R165" s="38"/>
      <c r="S165" s="38"/>
      <c r="T165" s="5"/>
      <c r="U165" s="481"/>
      <c r="V165" s="498"/>
      <c r="W165" s="101"/>
      <c r="X165" s="101"/>
      <c r="Y165" s="101"/>
    </row>
    <row r="166" spans="1:25" s="186" customFormat="1" ht="344.25">
      <c r="A166" s="475">
        <v>155</v>
      </c>
      <c r="B166" s="5" t="s">
        <v>1419</v>
      </c>
      <c r="C166" s="20" t="s">
        <v>2378</v>
      </c>
      <c r="D166" s="480" t="s">
        <v>2379</v>
      </c>
      <c r="E166" s="20" t="s">
        <v>1447</v>
      </c>
      <c r="F166" s="20">
        <v>47</v>
      </c>
      <c r="G166" s="20">
        <v>228</v>
      </c>
      <c r="H166" s="20"/>
      <c r="I166" s="323">
        <v>13.7</v>
      </c>
      <c r="J166" s="20">
        <v>2</v>
      </c>
      <c r="K166" s="5" t="s">
        <v>575</v>
      </c>
      <c r="L166" s="478">
        <v>42082</v>
      </c>
      <c r="M166" s="6" t="s">
        <v>2380</v>
      </c>
      <c r="N166" s="6">
        <v>269911.09999999998</v>
      </c>
      <c r="O166" s="7">
        <v>68596.17</v>
      </c>
      <c r="P166" s="483">
        <v>47960.14</v>
      </c>
      <c r="Q166" s="5"/>
      <c r="R166" s="38"/>
      <c r="S166" s="38"/>
      <c r="T166" s="5"/>
      <c r="U166" s="481"/>
      <c r="V166" s="481"/>
      <c r="W166" s="101"/>
      <c r="X166" s="101"/>
      <c r="Y166" s="101"/>
    </row>
    <row r="167" spans="1:25" s="186" customFormat="1" ht="267.75">
      <c r="A167" s="475">
        <v>156</v>
      </c>
      <c r="B167" s="5" t="s">
        <v>1419</v>
      </c>
      <c r="C167" s="20" t="s">
        <v>2381</v>
      </c>
      <c r="D167" s="20" t="s">
        <v>2382</v>
      </c>
      <c r="E167" s="20" t="s">
        <v>1447</v>
      </c>
      <c r="F167" s="20">
        <v>55</v>
      </c>
      <c r="G167" s="20">
        <v>1</v>
      </c>
      <c r="H167" s="23" t="s">
        <v>2383</v>
      </c>
      <c r="I167" s="112">
        <v>17.010000000000002</v>
      </c>
      <c r="J167" s="20">
        <v>2</v>
      </c>
      <c r="K167" s="5" t="s">
        <v>575</v>
      </c>
      <c r="L167" s="478">
        <v>39280</v>
      </c>
      <c r="M167" s="6" t="s">
        <v>2384</v>
      </c>
      <c r="N167" s="6">
        <v>319458.27</v>
      </c>
      <c r="O167" s="7"/>
      <c r="P167" s="476"/>
      <c r="Q167" s="5"/>
      <c r="R167" s="20"/>
      <c r="S167" s="20"/>
      <c r="T167" s="5"/>
      <c r="U167" s="474"/>
      <c r="V167" s="474"/>
      <c r="W167" s="101"/>
      <c r="X167" s="101"/>
      <c r="Y167" s="101"/>
    </row>
    <row r="168" spans="1:25" s="186" customFormat="1" ht="267.75">
      <c r="A168" s="467">
        <v>157</v>
      </c>
      <c r="B168" s="5" t="s">
        <v>1419</v>
      </c>
      <c r="C168" s="20" t="s">
        <v>2385</v>
      </c>
      <c r="D168" s="20" t="s">
        <v>2386</v>
      </c>
      <c r="E168" s="20" t="s">
        <v>1447</v>
      </c>
      <c r="F168" s="20">
        <v>55</v>
      </c>
      <c r="G168" s="20">
        <v>6</v>
      </c>
      <c r="H168" s="23" t="s">
        <v>2387</v>
      </c>
      <c r="I168" s="112">
        <v>24.59</v>
      </c>
      <c r="J168" s="20">
        <v>7</v>
      </c>
      <c r="K168" s="5" t="s">
        <v>575</v>
      </c>
      <c r="L168" s="478">
        <v>39281</v>
      </c>
      <c r="M168" s="6" t="s">
        <v>2388</v>
      </c>
      <c r="N168" s="6">
        <v>461870.09</v>
      </c>
      <c r="O168" s="7"/>
      <c r="P168" s="476"/>
      <c r="Q168" s="5" t="s">
        <v>2389</v>
      </c>
      <c r="R168" s="187">
        <v>41270</v>
      </c>
      <c r="S168" s="20" t="s">
        <v>1774</v>
      </c>
      <c r="T168" s="5" t="s">
        <v>2390</v>
      </c>
      <c r="U168" s="474">
        <v>25.7</v>
      </c>
      <c r="V168" s="474"/>
      <c r="W168" s="101"/>
      <c r="X168" s="101"/>
      <c r="Y168" s="101"/>
    </row>
    <row r="169" spans="1:25" s="186" customFormat="1" ht="409.5">
      <c r="A169" s="475">
        <v>158</v>
      </c>
      <c r="B169" s="5" t="s">
        <v>1419</v>
      </c>
      <c r="C169" s="20" t="s">
        <v>2391</v>
      </c>
      <c r="D169" s="20" t="s">
        <v>2392</v>
      </c>
      <c r="E169" s="20" t="s">
        <v>1447</v>
      </c>
      <c r="F169" s="20">
        <v>55</v>
      </c>
      <c r="G169" s="20">
        <v>8</v>
      </c>
      <c r="H169" s="23" t="s">
        <v>2393</v>
      </c>
      <c r="I169" s="112">
        <v>38.049999999999997</v>
      </c>
      <c r="J169" s="20">
        <v>9</v>
      </c>
      <c r="K169" s="5" t="s">
        <v>575</v>
      </c>
      <c r="L169" s="478">
        <v>42361</v>
      </c>
      <c r="M169" s="6" t="s">
        <v>2394</v>
      </c>
      <c r="N169" s="6">
        <v>714899.31</v>
      </c>
      <c r="O169" s="7"/>
      <c r="P169" s="476"/>
      <c r="Q169" s="5" t="s">
        <v>2395</v>
      </c>
      <c r="R169" s="38" t="s">
        <v>2396</v>
      </c>
      <c r="S169" s="5" t="s">
        <v>2397</v>
      </c>
      <c r="T169" s="5" t="s">
        <v>2398</v>
      </c>
      <c r="U169" s="481" t="s">
        <v>2399</v>
      </c>
      <c r="V169" s="474"/>
      <c r="W169" s="101"/>
      <c r="X169" s="101"/>
      <c r="Y169" s="101"/>
    </row>
    <row r="170" spans="1:25" s="186" customFormat="1" ht="382.5">
      <c r="A170" s="475">
        <v>159</v>
      </c>
      <c r="B170" s="5" t="s">
        <v>1419</v>
      </c>
      <c r="C170" s="20" t="s">
        <v>2400</v>
      </c>
      <c r="D170" s="20" t="s">
        <v>2401</v>
      </c>
      <c r="E170" s="20" t="s">
        <v>1447</v>
      </c>
      <c r="F170" s="20">
        <v>55</v>
      </c>
      <c r="G170" s="20">
        <v>15</v>
      </c>
      <c r="H170" s="23" t="s">
        <v>2402</v>
      </c>
      <c r="I170" s="112">
        <v>27</v>
      </c>
      <c r="J170" s="20">
        <v>2</v>
      </c>
      <c r="K170" s="5" t="s">
        <v>575</v>
      </c>
      <c r="L170" s="478">
        <v>42957</v>
      </c>
      <c r="M170" s="6" t="s">
        <v>2403</v>
      </c>
      <c r="N170" s="6">
        <v>59329.74</v>
      </c>
      <c r="O170" s="7"/>
      <c r="P170" s="476"/>
      <c r="Q170" s="5" t="s">
        <v>2404</v>
      </c>
      <c r="R170" s="187">
        <v>42909</v>
      </c>
      <c r="S170" s="187">
        <v>42957</v>
      </c>
      <c r="T170" s="5" t="s">
        <v>2405</v>
      </c>
      <c r="U170" s="474">
        <v>26.3</v>
      </c>
      <c r="V170" s="474"/>
      <c r="W170" s="101"/>
      <c r="X170" s="101"/>
      <c r="Y170" s="101"/>
    </row>
    <row r="171" spans="1:25" s="186" customFormat="1" ht="267.75">
      <c r="A171" s="467">
        <v>160</v>
      </c>
      <c r="B171" s="5" t="s">
        <v>1419</v>
      </c>
      <c r="C171" s="20" t="s">
        <v>2406</v>
      </c>
      <c r="D171" s="20" t="s">
        <v>2407</v>
      </c>
      <c r="E171" s="20" t="s">
        <v>1447</v>
      </c>
      <c r="F171" s="20">
        <v>55</v>
      </c>
      <c r="G171" s="20">
        <v>20</v>
      </c>
      <c r="H171" s="23" t="s">
        <v>2408</v>
      </c>
      <c r="I171" s="112">
        <v>42.24</v>
      </c>
      <c r="J171" s="20">
        <v>4</v>
      </c>
      <c r="K171" s="5" t="s">
        <v>575</v>
      </c>
      <c r="L171" s="478">
        <v>39275</v>
      </c>
      <c r="M171" s="6" t="s">
        <v>2409</v>
      </c>
      <c r="N171" s="6">
        <v>793493.11</v>
      </c>
      <c r="O171" s="7"/>
      <c r="P171" s="476"/>
      <c r="Q171" s="499"/>
      <c r="R171" s="20"/>
      <c r="S171" s="20"/>
      <c r="T171" s="20"/>
      <c r="U171" s="474"/>
      <c r="V171" s="481" t="s">
        <v>2410</v>
      </c>
      <c r="W171" s="101"/>
      <c r="X171" s="101"/>
      <c r="Y171" s="101"/>
    </row>
    <row r="172" spans="1:25" s="186" customFormat="1" ht="409.5">
      <c r="A172" s="475">
        <v>161</v>
      </c>
      <c r="B172" s="5" t="s">
        <v>1419</v>
      </c>
      <c r="C172" s="20" t="s">
        <v>2411</v>
      </c>
      <c r="D172" s="20" t="s">
        <v>2412</v>
      </c>
      <c r="E172" s="20" t="s">
        <v>1447</v>
      </c>
      <c r="F172" s="20">
        <v>55</v>
      </c>
      <c r="G172" s="20">
        <v>24</v>
      </c>
      <c r="H172" s="23" t="s">
        <v>2413</v>
      </c>
      <c r="I172" s="112">
        <v>17.510000000000002</v>
      </c>
      <c r="J172" s="20">
        <v>6</v>
      </c>
      <c r="K172" s="5" t="s">
        <v>575</v>
      </c>
      <c r="L172" s="478">
        <v>39206</v>
      </c>
      <c r="M172" s="6" t="s">
        <v>2414</v>
      </c>
      <c r="N172" s="6">
        <v>328921.83</v>
      </c>
      <c r="O172" s="7"/>
      <c r="P172" s="476"/>
      <c r="Q172" s="5" t="s">
        <v>2415</v>
      </c>
      <c r="R172" s="38" t="s">
        <v>2416</v>
      </c>
      <c r="S172" s="5" t="s">
        <v>2417</v>
      </c>
      <c r="T172" s="5" t="s">
        <v>2418</v>
      </c>
      <c r="U172" s="481" t="s">
        <v>2419</v>
      </c>
      <c r="V172" s="474"/>
      <c r="W172" s="101"/>
      <c r="X172" s="101"/>
      <c r="Y172" s="101"/>
    </row>
    <row r="173" spans="1:25" s="186" customFormat="1" ht="267.75">
      <c r="A173" s="475">
        <v>162</v>
      </c>
      <c r="B173" s="5" t="s">
        <v>1419</v>
      </c>
      <c r="C173" s="20" t="s">
        <v>2420</v>
      </c>
      <c r="D173" s="20" t="s">
        <v>2421</v>
      </c>
      <c r="E173" s="20" t="s">
        <v>1447</v>
      </c>
      <c r="F173" s="20">
        <v>55</v>
      </c>
      <c r="G173" s="20">
        <v>26</v>
      </c>
      <c r="H173" s="23" t="s">
        <v>2422</v>
      </c>
      <c r="I173" s="112">
        <v>49.5</v>
      </c>
      <c r="J173" s="20">
        <v>7</v>
      </c>
      <c r="K173" s="5" t="s">
        <v>575</v>
      </c>
      <c r="L173" s="478">
        <v>39310</v>
      </c>
      <c r="M173" s="6" t="s">
        <v>2423</v>
      </c>
      <c r="N173" s="6">
        <v>929892.06</v>
      </c>
      <c r="O173" s="7"/>
      <c r="P173" s="476"/>
      <c r="Q173" s="5"/>
      <c r="R173" s="20"/>
      <c r="S173" s="20"/>
      <c r="T173" s="20"/>
      <c r="U173" s="474"/>
      <c r="V173" s="474"/>
      <c r="W173" s="101"/>
      <c r="X173" s="101"/>
      <c r="Y173" s="101"/>
    </row>
    <row r="174" spans="1:25" s="186" customFormat="1" ht="344.25">
      <c r="A174" s="467">
        <v>163</v>
      </c>
      <c r="B174" s="5" t="s">
        <v>1419</v>
      </c>
      <c r="C174" s="20" t="s">
        <v>2424</v>
      </c>
      <c r="D174" s="20" t="s">
        <v>2425</v>
      </c>
      <c r="E174" s="20" t="s">
        <v>1447</v>
      </c>
      <c r="F174" s="20">
        <v>55</v>
      </c>
      <c r="G174" s="20">
        <v>29</v>
      </c>
      <c r="H174" s="23"/>
      <c r="I174" s="112">
        <v>32.130000000000003</v>
      </c>
      <c r="J174" s="20">
        <v>9</v>
      </c>
      <c r="K174" s="5" t="s">
        <v>575</v>
      </c>
      <c r="L174" s="478">
        <v>39456</v>
      </c>
      <c r="M174" s="6" t="s">
        <v>2426</v>
      </c>
      <c r="N174" s="6">
        <v>602978.28</v>
      </c>
      <c r="O174" s="7"/>
      <c r="P174" s="476"/>
      <c r="Q174" s="5"/>
      <c r="R174" s="20"/>
      <c r="S174" s="20"/>
      <c r="T174" s="20"/>
      <c r="U174" s="474"/>
      <c r="V174" s="474"/>
      <c r="W174" s="101"/>
      <c r="X174" s="101"/>
      <c r="Y174" s="101"/>
    </row>
    <row r="175" spans="1:25" s="186" customFormat="1" ht="178.5">
      <c r="A175" s="475">
        <v>164</v>
      </c>
      <c r="B175" s="5" t="s">
        <v>1419</v>
      </c>
      <c r="C175" s="20" t="s">
        <v>2427</v>
      </c>
      <c r="D175" s="20" t="s">
        <v>2428</v>
      </c>
      <c r="E175" s="20" t="s">
        <v>1447</v>
      </c>
      <c r="F175" s="20">
        <v>58</v>
      </c>
      <c r="G175" s="20">
        <v>2</v>
      </c>
      <c r="H175" s="23"/>
      <c r="I175" s="112">
        <v>33.200000000000003</v>
      </c>
      <c r="J175" s="20">
        <v>1</v>
      </c>
      <c r="K175" s="5" t="s">
        <v>575</v>
      </c>
      <c r="L175" s="478">
        <v>38783</v>
      </c>
      <c r="M175" s="6" t="s">
        <v>2429</v>
      </c>
      <c r="N175" s="6">
        <v>623641.07999999996</v>
      </c>
      <c r="O175" s="7">
        <v>623641.07999999996</v>
      </c>
      <c r="P175" s="476">
        <v>623641.07999999996</v>
      </c>
      <c r="Q175" s="5" t="s">
        <v>2430</v>
      </c>
      <c r="R175" s="187">
        <v>38853</v>
      </c>
      <c r="S175" s="5" t="s">
        <v>2431</v>
      </c>
      <c r="T175" s="5" t="s">
        <v>2432</v>
      </c>
      <c r="U175" s="474">
        <v>33.31</v>
      </c>
      <c r="V175" s="474"/>
      <c r="W175" s="101"/>
      <c r="X175" s="101"/>
      <c r="Y175" s="101"/>
    </row>
    <row r="176" spans="1:25" s="186" customFormat="1" ht="89.25">
      <c r="A176" s="475">
        <v>165</v>
      </c>
      <c r="B176" s="5" t="s">
        <v>1419</v>
      </c>
      <c r="C176" s="20" t="s">
        <v>2433</v>
      </c>
      <c r="D176" s="480" t="s">
        <v>2434</v>
      </c>
      <c r="E176" s="20" t="s">
        <v>1447</v>
      </c>
      <c r="F176" s="20">
        <v>58</v>
      </c>
      <c r="G176" s="20">
        <v>13</v>
      </c>
      <c r="H176" s="482"/>
      <c r="I176" s="323">
        <v>60.2</v>
      </c>
      <c r="J176" s="20">
        <v>5</v>
      </c>
      <c r="K176" s="5" t="s">
        <v>575</v>
      </c>
      <c r="L176" s="425"/>
      <c r="M176" s="6" t="s">
        <v>2233</v>
      </c>
      <c r="N176" s="6">
        <v>1174874.6399999999</v>
      </c>
      <c r="O176" s="7"/>
      <c r="P176" s="476"/>
      <c r="Q176" s="5" t="s">
        <v>2435</v>
      </c>
      <c r="R176" s="187">
        <v>31411</v>
      </c>
      <c r="S176" s="20" t="s">
        <v>1774</v>
      </c>
      <c r="T176" s="5" t="s">
        <v>2436</v>
      </c>
      <c r="U176" s="474"/>
      <c r="V176" s="474"/>
      <c r="W176" s="101"/>
      <c r="X176" s="101"/>
      <c r="Y176" s="101"/>
    </row>
    <row r="177" spans="1:25" s="186" customFormat="1" ht="89.25">
      <c r="A177" s="467">
        <v>166</v>
      </c>
      <c r="B177" s="5" t="s">
        <v>1419</v>
      </c>
      <c r="C177" s="20" t="s">
        <v>2437</v>
      </c>
      <c r="D177" s="480" t="s">
        <v>2438</v>
      </c>
      <c r="E177" s="20" t="s">
        <v>1447</v>
      </c>
      <c r="F177" s="20">
        <v>60</v>
      </c>
      <c r="G177" s="20">
        <v>1</v>
      </c>
      <c r="H177" s="482"/>
      <c r="I177" s="323">
        <v>51.19</v>
      </c>
      <c r="J177" s="20">
        <v>1</v>
      </c>
      <c r="K177" s="5" t="s">
        <v>575</v>
      </c>
      <c r="L177" s="425"/>
      <c r="M177" s="6" t="s">
        <v>2233</v>
      </c>
      <c r="N177" s="6">
        <v>952367.56</v>
      </c>
      <c r="O177" s="7"/>
      <c r="P177" s="476"/>
      <c r="Q177" s="5" t="s">
        <v>2439</v>
      </c>
      <c r="R177" s="187">
        <v>30973</v>
      </c>
      <c r="S177" s="20" t="s">
        <v>1774</v>
      </c>
      <c r="T177" s="5" t="s">
        <v>2440</v>
      </c>
      <c r="U177" s="474">
        <v>11.7</v>
      </c>
      <c r="V177" s="474"/>
      <c r="W177" s="101"/>
      <c r="X177" s="101"/>
      <c r="Y177" s="101"/>
    </row>
    <row r="178" spans="1:25" s="186" customFormat="1" ht="191.25">
      <c r="A178" s="475">
        <v>167</v>
      </c>
      <c r="B178" s="5" t="s">
        <v>1419</v>
      </c>
      <c r="C178" s="20" t="s">
        <v>2441</v>
      </c>
      <c r="D178" s="480" t="s">
        <v>2442</v>
      </c>
      <c r="E178" s="20" t="s">
        <v>1447</v>
      </c>
      <c r="F178" s="20">
        <v>66</v>
      </c>
      <c r="G178" s="20">
        <v>54</v>
      </c>
      <c r="H178" s="482"/>
      <c r="I178" s="323">
        <v>49.8</v>
      </c>
      <c r="J178" s="20">
        <v>3</v>
      </c>
      <c r="K178" s="5" t="s">
        <v>575</v>
      </c>
      <c r="L178" s="425"/>
      <c r="M178" s="6" t="s">
        <v>2443</v>
      </c>
      <c r="N178" s="6">
        <v>924711.61</v>
      </c>
      <c r="O178" s="7"/>
      <c r="P178" s="476"/>
      <c r="Q178" s="5"/>
      <c r="R178" s="20"/>
      <c r="S178" s="20"/>
      <c r="T178" s="5"/>
      <c r="U178" s="474"/>
      <c r="V178" s="474"/>
      <c r="W178" s="101"/>
      <c r="X178" s="101"/>
      <c r="Y178" s="101"/>
    </row>
    <row r="179" spans="1:25" s="186" customFormat="1" ht="191.25">
      <c r="A179" s="475">
        <v>168</v>
      </c>
      <c r="B179" s="5" t="s">
        <v>1419</v>
      </c>
      <c r="C179" s="20"/>
      <c r="D179" s="480" t="s">
        <v>2444</v>
      </c>
      <c r="E179" s="20" t="s">
        <v>1447</v>
      </c>
      <c r="F179" s="20">
        <v>68</v>
      </c>
      <c r="G179" s="20">
        <v>66</v>
      </c>
      <c r="H179" s="482"/>
      <c r="I179" s="323">
        <v>50.74</v>
      </c>
      <c r="J179" s="20">
        <v>8</v>
      </c>
      <c r="K179" s="5" t="s">
        <v>575</v>
      </c>
      <c r="L179" s="425"/>
      <c r="M179" s="6" t="s">
        <v>2445</v>
      </c>
      <c r="N179" s="6"/>
      <c r="O179" s="7"/>
      <c r="P179" s="476"/>
      <c r="Q179" s="5" t="s">
        <v>2446</v>
      </c>
      <c r="R179" s="187">
        <v>42821</v>
      </c>
      <c r="S179" s="20" t="s">
        <v>1774</v>
      </c>
      <c r="T179" s="5" t="s">
        <v>2447</v>
      </c>
      <c r="U179" s="474"/>
      <c r="V179" s="474"/>
      <c r="W179" s="101"/>
      <c r="X179" s="101"/>
      <c r="Y179" s="101"/>
    </row>
    <row r="180" spans="1:25" s="186" customFormat="1" ht="165.75">
      <c r="A180" s="467">
        <v>169</v>
      </c>
      <c r="B180" s="5" t="s">
        <v>1419</v>
      </c>
      <c r="C180" s="20" t="s">
        <v>2448</v>
      </c>
      <c r="D180" s="480" t="s">
        <v>2449</v>
      </c>
      <c r="E180" s="20" t="s">
        <v>1447</v>
      </c>
      <c r="F180" s="20">
        <v>68</v>
      </c>
      <c r="G180" s="20">
        <v>84</v>
      </c>
      <c r="H180" s="482"/>
      <c r="I180" s="323">
        <v>63.8</v>
      </c>
      <c r="J180" s="20">
        <v>3</v>
      </c>
      <c r="K180" s="5" t="s">
        <v>575</v>
      </c>
      <c r="L180" s="425"/>
      <c r="M180" s="6" t="s">
        <v>2450</v>
      </c>
      <c r="N180" s="6">
        <v>1198442.81</v>
      </c>
      <c r="O180" s="7"/>
      <c r="P180" s="476"/>
      <c r="Q180" s="5" t="s">
        <v>2451</v>
      </c>
      <c r="R180" s="187">
        <v>30440</v>
      </c>
      <c r="S180" s="20" t="s">
        <v>1774</v>
      </c>
      <c r="T180" s="5" t="s">
        <v>2452</v>
      </c>
      <c r="U180" s="474"/>
      <c r="V180" s="474"/>
      <c r="W180" s="101"/>
      <c r="X180" s="101"/>
      <c r="Y180" s="101"/>
    </row>
    <row r="181" spans="1:25" s="186" customFormat="1" ht="191.25">
      <c r="A181" s="475">
        <v>170</v>
      </c>
      <c r="B181" s="5" t="s">
        <v>1419</v>
      </c>
      <c r="C181" s="20"/>
      <c r="D181" s="480" t="s">
        <v>2453</v>
      </c>
      <c r="E181" s="20" t="s">
        <v>1447</v>
      </c>
      <c r="F181" s="20">
        <v>68</v>
      </c>
      <c r="G181" s="20">
        <v>136</v>
      </c>
      <c r="H181" s="20"/>
      <c r="I181" s="323">
        <v>35.15</v>
      </c>
      <c r="J181" s="20">
        <v>7</v>
      </c>
      <c r="K181" s="5" t="s">
        <v>575</v>
      </c>
      <c r="L181" s="425"/>
      <c r="M181" s="6" t="s">
        <v>2445</v>
      </c>
      <c r="N181" s="6"/>
      <c r="O181" s="7"/>
      <c r="P181" s="476"/>
      <c r="Q181" s="5" t="s">
        <v>2454</v>
      </c>
      <c r="R181" s="187">
        <v>30425</v>
      </c>
      <c r="S181" s="20" t="s">
        <v>1774</v>
      </c>
      <c r="T181" s="5" t="s">
        <v>2455</v>
      </c>
      <c r="U181" s="474"/>
      <c r="V181" s="474"/>
      <c r="W181" s="101"/>
      <c r="X181" s="101"/>
      <c r="Y181" s="101"/>
    </row>
    <row r="182" spans="1:25" s="186" customFormat="1" ht="191.25">
      <c r="A182" s="475">
        <v>171</v>
      </c>
      <c r="B182" s="5" t="s">
        <v>1419</v>
      </c>
      <c r="C182" s="20"/>
      <c r="D182" s="480" t="s">
        <v>2456</v>
      </c>
      <c r="E182" s="20" t="s">
        <v>1447</v>
      </c>
      <c r="F182" s="20">
        <v>68</v>
      </c>
      <c r="G182" s="20">
        <v>140</v>
      </c>
      <c r="H182" s="20"/>
      <c r="I182" s="323">
        <v>35.28</v>
      </c>
      <c r="J182" s="20">
        <v>8</v>
      </c>
      <c r="K182" s="5" t="s">
        <v>575</v>
      </c>
      <c r="L182" s="425"/>
      <c r="M182" s="6" t="s">
        <v>2445</v>
      </c>
      <c r="N182" s="6"/>
      <c r="O182" s="7"/>
      <c r="P182" s="476"/>
      <c r="Q182" s="5" t="s">
        <v>2457</v>
      </c>
      <c r="R182" s="187">
        <v>31197</v>
      </c>
      <c r="S182" s="20" t="s">
        <v>1774</v>
      </c>
      <c r="T182" s="5" t="s">
        <v>2458</v>
      </c>
      <c r="U182" s="474"/>
      <c r="V182" s="474"/>
      <c r="W182" s="101"/>
      <c r="X182" s="101"/>
      <c r="Y182" s="101"/>
    </row>
    <row r="183" spans="1:25" s="186" customFormat="1" ht="306">
      <c r="A183" s="467">
        <v>172</v>
      </c>
      <c r="B183" s="5" t="s">
        <v>1419</v>
      </c>
      <c r="C183" s="20" t="s">
        <v>2459</v>
      </c>
      <c r="D183" s="480" t="s">
        <v>2460</v>
      </c>
      <c r="E183" s="20" t="s">
        <v>2461</v>
      </c>
      <c r="F183" s="20">
        <v>41</v>
      </c>
      <c r="G183" s="20">
        <v>6</v>
      </c>
      <c r="H183" s="20"/>
      <c r="I183" s="323">
        <v>52.4</v>
      </c>
      <c r="J183" s="20"/>
      <c r="K183" s="5" t="s">
        <v>575</v>
      </c>
      <c r="L183" s="478">
        <v>42751</v>
      </c>
      <c r="M183" s="6" t="s">
        <v>2462</v>
      </c>
      <c r="N183" s="6">
        <v>1012363.81</v>
      </c>
      <c r="O183" s="7">
        <v>1830150</v>
      </c>
      <c r="P183" s="7">
        <v>1830150</v>
      </c>
      <c r="Q183" s="5" t="s">
        <v>2463</v>
      </c>
      <c r="R183" s="187">
        <v>42808</v>
      </c>
      <c r="S183" s="20" t="s">
        <v>1774</v>
      </c>
      <c r="T183" s="5" t="s">
        <v>2464</v>
      </c>
      <c r="U183" s="474"/>
      <c r="V183" s="474"/>
      <c r="W183" s="101"/>
      <c r="X183" s="101"/>
      <c r="Y183" s="101"/>
    </row>
    <row r="184" spans="1:25" s="186" customFormat="1" ht="306">
      <c r="A184" s="475">
        <v>173</v>
      </c>
      <c r="B184" s="5" t="s">
        <v>1419</v>
      </c>
      <c r="C184" s="20" t="s">
        <v>2465</v>
      </c>
      <c r="D184" s="480" t="s">
        <v>2466</v>
      </c>
      <c r="E184" s="20" t="s">
        <v>2461</v>
      </c>
      <c r="F184" s="20">
        <v>41</v>
      </c>
      <c r="G184" s="20">
        <v>100</v>
      </c>
      <c r="H184" s="20"/>
      <c r="I184" s="323">
        <v>34.9</v>
      </c>
      <c r="J184" s="20"/>
      <c r="K184" s="5" t="s">
        <v>575</v>
      </c>
      <c r="L184" s="478">
        <v>42751</v>
      </c>
      <c r="M184" s="6" t="s">
        <v>2467</v>
      </c>
      <c r="N184" s="6">
        <v>674265.21</v>
      </c>
      <c r="O184" s="7">
        <v>1218000</v>
      </c>
      <c r="P184" s="7">
        <v>1218000</v>
      </c>
      <c r="Q184" s="5" t="s">
        <v>2468</v>
      </c>
      <c r="R184" s="187">
        <v>42808</v>
      </c>
      <c r="S184" s="20" t="s">
        <v>1774</v>
      </c>
      <c r="T184" s="5" t="s">
        <v>2469</v>
      </c>
      <c r="U184" s="474"/>
      <c r="V184" s="474"/>
      <c r="W184" s="101"/>
      <c r="X184" s="101"/>
      <c r="Y184" s="101"/>
    </row>
    <row r="185" spans="1:25" s="186" customFormat="1" ht="216.75">
      <c r="A185" s="475">
        <v>174</v>
      </c>
      <c r="B185" s="5" t="s">
        <v>1419</v>
      </c>
      <c r="C185" s="20"/>
      <c r="D185" s="480" t="s">
        <v>2470</v>
      </c>
      <c r="E185" s="20" t="s">
        <v>2461</v>
      </c>
      <c r="F185" s="20">
        <v>51</v>
      </c>
      <c r="G185" s="20">
        <v>36</v>
      </c>
      <c r="H185" s="20"/>
      <c r="I185" s="323">
        <v>63.53</v>
      </c>
      <c r="J185" s="20">
        <v>2</v>
      </c>
      <c r="K185" s="5" t="s">
        <v>575</v>
      </c>
      <c r="L185" s="425"/>
      <c r="M185" s="6" t="s">
        <v>2471</v>
      </c>
      <c r="N185" s="6"/>
      <c r="O185" s="7"/>
      <c r="P185" s="476"/>
      <c r="Q185" s="5" t="s">
        <v>2472</v>
      </c>
      <c r="R185" s="187">
        <v>31454</v>
      </c>
      <c r="S185" s="20" t="s">
        <v>1774</v>
      </c>
      <c r="T185" s="5" t="s">
        <v>2473</v>
      </c>
      <c r="U185" s="474"/>
      <c r="V185" s="474"/>
      <c r="W185" s="101"/>
      <c r="X185" s="101"/>
      <c r="Y185" s="101"/>
    </row>
    <row r="186" spans="1:25" s="186" customFormat="1" ht="191.25">
      <c r="A186" s="467">
        <v>175</v>
      </c>
      <c r="B186" s="5" t="s">
        <v>1419</v>
      </c>
      <c r="C186" s="20"/>
      <c r="D186" s="480" t="s">
        <v>2474</v>
      </c>
      <c r="E186" s="20" t="s">
        <v>2461</v>
      </c>
      <c r="F186" s="20">
        <v>55</v>
      </c>
      <c r="G186" s="20">
        <v>24</v>
      </c>
      <c r="H186" s="20"/>
      <c r="I186" s="323">
        <v>63.71</v>
      </c>
      <c r="J186" s="20">
        <v>1</v>
      </c>
      <c r="K186" s="5" t="s">
        <v>575</v>
      </c>
      <c r="L186" s="425"/>
      <c r="M186" s="6" t="s">
        <v>2475</v>
      </c>
      <c r="N186" s="6"/>
      <c r="O186" s="7"/>
      <c r="P186" s="476"/>
      <c r="Q186" s="5" t="s">
        <v>2476</v>
      </c>
      <c r="R186" s="187">
        <v>42674</v>
      </c>
      <c r="S186" s="20" t="s">
        <v>1774</v>
      </c>
      <c r="T186" s="5" t="s">
        <v>2477</v>
      </c>
      <c r="U186" s="474">
        <v>63.71</v>
      </c>
      <c r="V186" s="474"/>
      <c r="W186" s="101"/>
      <c r="X186" s="101"/>
      <c r="Y186" s="101"/>
    </row>
    <row r="187" spans="1:25" s="186" customFormat="1" ht="165.75">
      <c r="A187" s="475">
        <v>176</v>
      </c>
      <c r="B187" s="5" t="s">
        <v>1419</v>
      </c>
      <c r="C187" s="20" t="s">
        <v>2478</v>
      </c>
      <c r="D187" s="480" t="s">
        <v>2479</v>
      </c>
      <c r="E187" s="20" t="s">
        <v>2461</v>
      </c>
      <c r="F187" s="20">
        <v>55</v>
      </c>
      <c r="G187" s="20">
        <v>79</v>
      </c>
      <c r="H187" s="20"/>
      <c r="I187" s="323">
        <v>50.69</v>
      </c>
      <c r="J187" s="20">
        <v>5</v>
      </c>
      <c r="K187" s="5" t="s">
        <v>575</v>
      </c>
      <c r="L187" s="425"/>
      <c r="M187" s="6" t="s">
        <v>2480</v>
      </c>
      <c r="N187" s="6">
        <v>928395.72</v>
      </c>
      <c r="O187" s="7"/>
      <c r="P187" s="476"/>
      <c r="Q187" s="5" t="s">
        <v>2481</v>
      </c>
      <c r="R187" s="187">
        <v>31449</v>
      </c>
      <c r="S187" s="20" t="s">
        <v>1774</v>
      </c>
      <c r="T187" s="5" t="s">
        <v>2482</v>
      </c>
      <c r="U187" s="474"/>
      <c r="V187" s="474"/>
      <c r="W187" s="101"/>
      <c r="X187" s="101"/>
      <c r="Y187" s="101"/>
    </row>
    <row r="188" spans="1:25" s="186" customFormat="1" ht="409.5">
      <c r="A188" s="475">
        <v>177</v>
      </c>
      <c r="B188" s="5" t="s">
        <v>1419</v>
      </c>
      <c r="C188" s="20"/>
      <c r="D188" s="20" t="s">
        <v>2483</v>
      </c>
      <c r="E188" s="20" t="s">
        <v>2461</v>
      </c>
      <c r="F188" s="20">
        <v>65</v>
      </c>
      <c r="G188" s="20" t="s">
        <v>2484</v>
      </c>
      <c r="H188" s="20"/>
      <c r="I188" s="323">
        <v>29.38</v>
      </c>
      <c r="J188" s="20">
        <v>3</v>
      </c>
      <c r="K188" s="5" t="s">
        <v>575</v>
      </c>
      <c r="L188" s="425"/>
      <c r="M188" s="6" t="s">
        <v>2485</v>
      </c>
      <c r="N188" s="6"/>
      <c r="O188" s="7"/>
      <c r="P188" s="476"/>
      <c r="Q188" s="5"/>
      <c r="R188" s="20"/>
      <c r="S188" s="20"/>
      <c r="T188" s="5"/>
      <c r="U188" s="474"/>
      <c r="V188" s="474"/>
      <c r="W188" s="101"/>
      <c r="X188" s="101"/>
      <c r="Y188" s="101"/>
    </row>
    <row r="189" spans="1:25" s="186" customFormat="1" ht="409.5">
      <c r="A189" s="467">
        <v>178</v>
      </c>
      <c r="B189" s="5" t="s">
        <v>1419</v>
      </c>
      <c r="C189" s="20"/>
      <c r="D189" s="20" t="s">
        <v>2486</v>
      </c>
      <c r="E189" s="20" t="s">
        <v>2461</v>
      </c>
      <c r="F189" s="20">
        <v>65</v>
      </c>
      <c r="G189" s="20" t="s">
        <v>2487</v>
      </c>
      <c r="H189" s="20"/>
      <c r="I189" s="323">
        <v>43.88</v>
      </c>
      <c r="J189" s="20">
        <v>3</v>
      </c>
      <c r="K189" s="5" t="s">
        <v>575</v>
      </c>
      <c r="L189" s="425"/>
      <c r="M189" s="6" t="s">
        <v>2485</v>
      </c>
      <c r="N189" s="6"/>
      <c r="O189" s="7"/>
      <c r="P189" s="476"/>
      <c r="Q189" s="5"/>
      <c r="R189" s="20"/>
      <c r="S189" s="20"/>
      <c r="T189" s="5"/>
      <c r="U189" s="474"/>
      <c r="V189" s="474"/>
      <c r="W189" s="101"/>
      <c r="X189" s="101"/>
      <c r="Y189" s="101"/>
    </row>
    <row r="190" spans="1:25" s="186" customFormat="1" ht="409.5">
      <c r="A190" s="475">
        <v>179</v>
      </c>
      <c r="B190" s="5" t="s">
        <v>1419</v>
      </c>
      <c r="C190" s="20"/>
      <c r="D190" s="20" t="s">
        <v>2488</v>
      </c>
      <c r="E190" s="20" t="s">
        <v>2461</v>
      </c>
      <c r="F190" s="20">
        <v>65</v>
      </c>
      <c r="G190" s="20" t="s">
        <v>2489</v>
      </c>
      <c r="H190" s="20"/>
      <c r="I190" s="323">
        <v>29.87</v>
      </c>
      <c r="J190" s="20">
        <v>3</v>
      </c>
      <c r="K190" s="5" t="s">
        <v>575</v>
      </c>
      <c r="L190" s="425"/>
      <c r="M190" s="6" t="s">
        <v>2485</v>
      </c>
      <c r="N190" s="6"/>
      <c r="O190" s="7"/>
      <c r="P190" s="476"/>
      <c r="Q190" s="5"/>
      <c r="R190" s="20"/>
      <c r="S190" s="20"/>
      <c r="T190" s="5"/>
      <c r="U190" s="474"/>
      <c r="V190" s="474"/>
      <c r="W190" s="101"/>
      <c r="X190" s="101"/>
      <c r="Y190" s="101"/>
    </row>
    <row r="191" spans="1:25" s="186" customFormat="1" ht="409.5">
      <c r="A191" s="475">
        <v>180</v>
      </c>
      <c r="B191" s="5" t="s">
        <v>1419</v>
      </c>
      <c r="C191" s="20" t="s">
        <v>2490</v>
      </c>
      <c r="D191" s="20" t="s">
        <v>2491</v>
      </c>
      <c r="E191" s="20" t="s">
        <v>2461</v>
      </c>
      <c r="F191" s="20">
        <v>65</v>
      </c>
      <c r="G191" s="20" t="s">
        <v>2492</v>
      </c>
      <c r="H191" s="23" t="s">
        <v>2493</v>
      </c>
      <c r="I191" s="112">
        <f>35.07*481/1000</f>
        <v>16.868670000000002</v>
      </c>
      <c r="J191" s="20">
        <v>6</v>
      </c>
      <c r="K191" s="5" t="s">
        <v>575</v>
      </c>
      <c r="L191" s="478">
        <v>38693</v>
      </c>
      <c r="M191" s="6" t="s">
        <v>2494</v>
      </c>
      <c r="N191" s="6">
        <v>668283.64</v>
      </c>
      <c r="O191" s="7"/>
      <c r="P191" s="476"/>
      <c r="Q191" s="5"/>
      <c r="R191" s="187"/>
      <c r="S191" s="20"/>
      <c r="T191" s="5"/>
      <c r="U191" s="474"/>
      <c r="V191" s="474"/>
      <c r="W191" s="101"/>
      <c r="X191" s="101"/>
      <c r="Y191" s="101"/>
    </row>
    <row r="192" spans="1:25" s="186" customFormat="1" ht="409.5">
      <c r="A192" s="467">
        <v>181</v>
      </c>
      <c r="B192" s="5" t="s">
        <v>1419</v>
      </c>
      <c r="C192" s="20" t="s">
        <v>2495</v>
      </c>
      <c r="D192" s="20" t="s">
        <v>2496</v>
      </c>
      <c r="E192" s="20" t="s">
        <v>2461</v>
      </c>
      <c r="F192" s="20">
        <v>65</v>
      </c>
      <c r="G192" s="20" t="s">
        <v>2497</v>
      </c>
      <c r="H192" s="23" t="s">
        <v>2498</v>
      </c>
      <c r="I192" s="112">
        <f>35.33*504/1000</f>
        <v>17.806319999999999</v>
      </c>
      <c r="J192" s="20">
        <v>6</v>
      </c>
      <c r="K192" s="5" t="s">
        <v>575</v>
      </c>
      <c r="L192" s="478">
        <v>38769</v>
      </c>
      <c r="M192" s="6" t="s">
        <v>2499</v>
      </c>
      <c r="N192" s="6">
        <v>672091.53</v>
      </c>
      <c r="O192" s="7"/>
      <c r="P192" s="476"/>
      <c r="Q192" s="5"/>
      <c r="R192" s="20"/>
      <c r="S192" s="20"/>
      <c r="T192" s="5"/>
      <c r="U192" s="474"/>
      <c r="V192" s="474"/>
      <c r="W192" s="101"/>
      <c r="X192" s="101"/>
      <c r="Y192" s="101"/>
    </row>
    <row r="193" spans="1:25" s="186" customFormat="1" ht="409.5">
      <c r="A193" s="475">
        <v>182</v>
      </c>
      <c r="B193" s="5" t="s">
        <v>1419</v>
      </c>
      <c r="C193" s="20"/>
      <c r="D193" s="20" t="s">
        <v>2500</v>
      </c>
      <c r="E193" s="20" t="s">
        <v>2461</v>
      </c>
      <c r="F193" s="20">
        <v>65</v>
      </c>
      <c r="G193" s="480" t="s">
        <v>2501</v>
      </c>
      <c r="H193" s="20"/>
      <c r="I193" s="323">
        <v>26.52</v>
      </c>
      <c r="J193" s="20">
        <v>6</v>
      </c>
      <c r="K193" s="5" t="s">
        <v>575</v>
      </c>
      <c r="L193" s="425"/>
      <c r="M193" s="6" t="s">
        <v>2485</v>
      </c>
      <c r="N193" s="6"/>
      <c r="O193" s="7"/>
      <c r="P193" s="476"/>
      <c r="Q193" s="5"/>
      <c r="R193" s="187"/>
      <c r="S193" s="20"/>
      <c r="T193" s="5"/>
      <c r="U193" s="474"/>
      <c r="V193" s="474"/>
      <c r="W193" s="101"/>
      <c r="X193" s="101"/>
      <c r="Y193" s="101"/>
    </row>
    <row r="194" spans="1:25" s="186" customFormat="1" ht="409.5">
      <c r="A194" s="475">
        <v>183</v>
      </c>
      <c r="B194" s="5" t="s">
        <v>1419</v>
      </c>
      <c r="C194" s="20"/>
      <c r="D194" s="20" t="s">
        <v>2502</v>
      </c>
      <c r="E194" s="20" t="s">
        <v>2461</v>
      </c>
      <c r="F194" s="20">
        <v>65</v>
      </c>
      <c r="G194" s="20" t="s">
        <v>2503</v>
      </c>
      <c r="H194" s="20"/>
      <c r="I194" s="323">
        <v>20.04</v>
      </c>
      <c r="J194" s="20">
        <v>7</v>
      </c>
      <c r="K194" s="5" t="s">
        <v>575</v>
      </c>
      <c r="L194" s="425"/>
      <c r="M194" s="6" t="s">
        <v>2485</v>
      </c>
      <c r="N194" s="6"/>
      <c r="O194" s="7"/>
      <c r="P194" s="476"/>
      <c r="Q194" s="5"/>
      <c r="R194" s="20"/>
      <c r="S194" s="20"/>
      <c r="T194" s="20"/>
      <c r="U194" s="474"/>
      <c r="V194" s="474"/>
      <c r="W194" s="101"/>
      <c r="X194" s="101"/>
      <c r="Y194" s="101"/>
    </row>
    <row r="195" spans="1:25" s="186" customFormat="1" ht="409.5">
      <c r="A195" s="467">
        <v>184</v>
      </c>
      <c r="B195" s="5" t="s">
        <v>1419</v>
      </c>
      <c r="C195" s="20"/>
      <c r="D195" s="20" t="s">
        <v>2504</v>
      </c>
      <c r="E195" s="20" t="s">
        <v>2461</v>
      </c>
      <c r="F195" s="20">
        <v>65</v>
      </c>
      <c r="G195" s="20" t="s">
        <v>2505</v>
      </c>
      <c r="H195" s="20"/>
      <c r="I195" s="323">
        <v>19.68</v>
      </c>
      <c r="J195" s="20">
        <v>8</v>
      </c>
      <c r="K195" s="5" t="s">
        <v>575</v>
      </c>
      <c r="L195" s="425"/>
      <c r="M195" s="6" t="s">
        <v>2485</v>
      </c>
      <c r="N195" s="6"/>
      <c r="O195" s="7"/>
      <c r="P195" s="476"/>
      <c r="Q195" s="5"/>
      <c r="R195" s="20"/>
      <c r="S195" s="20"/>
      <c r="T195" s="20"/>
      <c r="U195" s="474"/>
      <c r="V195" s="474"/>
      <c r="W195" s="101"/>
      <c r="X195" s="101"/>
      <c r="Y195" s="101"/>
    </row>
    <row r="196" spans="1:25" s="186" customFormat="1" ht="409.5">
      <c r="A196" s="475">
        <v>185</v>
      </c>
      <c r="B196" s="5" t="s">
        <v>1419</v>
      </c>
      <c r="C196" s="20" t="s">
        <v>2506</v>
      </c>
      <c r="D196" s="20" t="s">
        <v>2507</v>
      </c>
      <c r="E196" s="20" t="s">
        <v>2461</v>
      </c>
      <c r="F196" s="20">
        <v>65</v>
      </c>
      <c r="G196" s="20" t="s">
        <v>2508</v>
      </c>
      <c r="H196" s="20"/>
      <c r="I196" s="323">
        <v>40.619999999999997</v>
      </c>
      <c r="J196" s="20">
        <v>2</v>
      </c>
      <c r="K196" s="5" t="s">
        <v>575</v>
      </c>
      <c r="L196" s="478">
        <v>41345</v>
      </c>
      <c r="M196" s="6" t="s">
        <v>2509</v>
      </c>
      <c r="N196" s="6">
        <v>666379.69999999995</v>
      </c>
      <c r="O196" s="7"/>
      <c r="P196" s="476"/>
      <c r="Q196" s="5" t="s">
        <v>2510</v>
      </c>
      <c r="R196" s="187">
        <v>43483</v>
      </c>
      <c r="S196" s="20" t="s">
        <v>1774</v>
      </c>
      <c r="T196" s="20" t="s">
        <v>2511</v>
      </c>
      <c r="U196" s="474">
        <v>35.01</v>
      </c>
      <c r="V196" s="474"/>
      <c r="W196" s="101"/>
      <c r="X196" s="101"/>
      <c r="Y196" s="101"/>
    </row>
    <row r="197" spans="1:25" s="186" customFormat="1" ht="191.25">
      <c r="A197" s="475">
        <v>186</v>
      </c>
      <c r="B197" s="5" t="s">
        <v>1419</v>
      </c>
      <c r="C197" s="20" t="s">
        <v>2512</v>
      </c>
      <c r="D197" s="20" t="s">
        <v>2513</v>
      </c>
      <c r="E197" s="20" t="s">
        <v>2461</v>
      </c>
      <c r="F197" s="20">
        <v>65</v>
      </c>
      <c r="G197" s="20" t="s">
        <v>2514</v>
      </c>
      <c r="H197" s="23" t="s">
        <v>2515</v>
      </c>
      <c r="I197" s="323">
        <v>17.93</v>
      </c>
      <c r="J197" s="20">
        <v>3</v>
      </c>
      <c r="K197" s="5" t="s">
        <v>575</v>
      </c>
      <c r="L197" s="478">
        <v>38428</v>
      </c>
      <c r="M197" s="6" t="s">
        <v>2516</v>
      </c>
      <c r="N197" s="6">
        <v>681611.24</v>
      </c>
      <c r="O197" s="7"/>
      <c r="P197" s="476"/>
      <c r="Q197" s="5" t="s">
        <v>2517</v>
      </c>
      <c r="R197" s="187">
        <v>43385</v>
      </c>
      <c r="S197" s="20" t="s">
        <v>1774</v>
      </c>
      <c r="T197" s="5" t="s">
        <v>2518</v>
      </c>
      <c r="U197" s="474">
        <v>21.73</v>
      </c>
      <c r="V197" s="474"/>
      <c r="W197" s="101"/>
      <c r="X197" s="101"/>
      <c r="Y197" s="101"/>
    </row>
    <row r="198" spans="1:25" s="186" customFormat="1" ht="409.5">
      <c r="A198" s="467">
        <v>187</v>
      </c>
      <c r="B198" s="5" t="s">
        <v>1419</v>
      </c>
      <c r="C198" s="20" t="s">
        <v>2519</v>
      </c>
      <c r="D198" s="20" t="s">
        <v>2520</v>
      </c>
      <c r="E198" s="20" t="s">
        <v>2461</v>
      </c>
      <c r="F198" s="20">
        <v>65</v>
      </c>
      <c r="G198" s="20" t="s">
        <v>2521</v>
      </c>
      <c r="H198" s="20"/>
      <c r="I198" s="323">
        <v>30.28</v>
      </c>
      <c r="J198" s="20">
        <v>5</v>
      </c>
      <c r="K198" s="5" t="s">
        <v>575</v>
      </c>
      <c r="L198" s="425"/>
      <c r="M198" s="6" t="s">
        <v>2485</v>
      </c>
      <c r="N198" s="6"/>
      <c r="O198" s="7"/>
      <c r="P198" s="476"/>
      <c r="Q198" s="5" t="s">
        <v>2517</v>
      </c>
      <c r="R198" s="187">
        <v>43385</v>
      </c>
      <c r="S198" s="20" t="s">
        <v>1774</v>
      </c>
      <c r="T198" s="5" t="s">
        <v>2522</v>
      </c>
      <c r="U198" s="474">
        <v>39.9</v>
      </c>
      <c r="V198" s="474"/>
      <c r="W198" s="101"/>
      <c r="X198" s="101"/>
      <c r="Y198" s="101"/>
    </row>
    <row r="199" spans="1:25" s="186" customFormat="1" ht="409.5">
      <c r="A199" s="475">
        <v>188</v>
      </c>
      <c r="B199" s="5" t="s">
        <v>1419</v>
      </c>
      <c r="C199" s="20"/>
      <c r="D199" s="20" t="s">
        <v>2523</v>
      </c>
      <c r="E199" s="20" t="s">
        <v>2461</v>
      </c>
      <c r="F199" s="20">
        <v>65</v>
      </c>
      <c r="G199" s="20" t="s">
        <v>2524</v>
      </c>
      <c r="H199" s="20"/>
      <c r="I199" s="323">
        <v>30.12</v>
      </c>
      <c r="J199" s="20">
        <v>7</v>
      </c>
      <c r="K199" s="5" t="s">
        <v>575</v>
      </c>
      <c r="L199" s="425"/>
      <c r="M199" s="6" t="s">
        <v>2485</v>
      </c>
      <c r="N199" s="6"/>
      <c r="O199" s="7"/>
      <c r="P199" s="476"/>
      <c r="Q199" s="5"/>
      <c r="R199" s="20"/>
      <c r="S199" s="20"/>
      <c r="T199" s="5"/>
      <c r="U199" s="474"/>
      <c r="V199" s="474"/>
      <c r="W199" s="101"/>
      <c r="X199" s="101"/>
      <c r="Y199" s="101"/>
    </row>
    <row r="200" spans="1:25" s="186" customFormat="1" ht="409.5">
      <c r="A200" s="475">
        <v>189</v>
      </c>
      <c r="B200" s="5" t="s">
        <v>1419</v>
      </c>
      <c r="C200" s="20"/>
      <c r="D200" s="20" t="s">
        <v>2525</v>
      </c>
      <c r="E200" s="20" t="s">
        <v>2461</v>
      </c>
      <c r="F200" s="20">
        <v>65</v>
      </c>
      <c r="G200" s="20" t="s">
        <v>2526</v>
      </c>
      <c r="H200" s="20"/>
      <c r="I200" s="323">
        <v>30.57</v>
      </c>
      <c r="J200" s="20">
        <v>7</v>
      </c>
      <c r="K200" s="5" t="s">
        <v>575</v>
      </c>
      <c r="L200" s="425"/>
      <c r="M200" s="6" t="s">
        <v>2485</v>
      </c>
      <c r="N200" s="6"/>
      <c r="O200" s="7"/>
      <c r="P200" s="476"/>
      <c r="Q200" s="5"/>
      <c r="R200" s="20"/>
      <c r="S200" s="20"/>
      <c r="T200" s="5"/>
      <c r="U200" s="474"/>
      <c r="V200" s="474"/>
      <c r="W200" s="101"/>
      <c r="X200" s="101"/>
      <c r="Y200" s="101"/>
    </row>
    <row r="201" spans="1:25" s="186" customFormat="1" ht="409.5">
      <c r="A201" s="467">
        <v>190</v>
      </c>
      <c r="B201" s="5" t="s">
        <v>1419</v>
      </c>
      <c r="C201" s="20"/>
      <c r="D201" s="20" t="s">
        <v>2527</v>
      </c>
      <c r="E201" s="20" t="s">
        <v>2461</v>
      </c>
      <c r="F201" s="20">
        <v>65</v>
      </c>
      <c r="G201" s="20" t="s">
        <v>2528</v>
      </c>
      <c r="H201" s="20"/>
      <c r="I201" s="323">
        <v>31.47</v>
      </c>
      <c r="J201" s="20">
        <v>8</v>
      </c>
      <c r="K201" s="5" t="s">
        <v>575</v>
      </c>
      <c r="L201" s="425"/>
      <c r="M201" s="6" t="s">
        <v>2485</v>
      </c>
      <c r="N201" s="6"/>
      <c r="O201" s="7"/>
      <c r="P201" s="476"/>
      <c r="Q201" s="5" t="s">
        <v>2529</v>
      </c>
      <c r="R201" s="187">
        <v>42832</v>
      </c>
      <c r="S201" s="20" t="s">
        <v>1774</v>
      </c>
      <c r="T201" s="5" t="s">
        <v>2530</v>
      </c>
      <c r="U201" s="474">
        <v>20.28</v>
      </c>
      <c r="V201" s="474"/>
      <c r="W201" s="101"/>
      <c r="X201" s="101"/>
      <c r="Y201" s="101"/>
    </row>
    <row r="202" spans="1:25" s="186" customFormat="1" ht="114.75">
      <c r="A202" s="475">
        <v>191</v>
      </c>
      <c r="B202" s="5" t="s">
        <v>1836</v>
      </c>
      <c r="C202" s="20" t="s">
        <v>2531</v>
      </c>
      <c r="D202" s="20" t="s">
        <v>2532</v>
      </c>
      <c r="E202" s="20" t="s">
        <v>2533</v>
      </c>
      <c r="F202" s="20">
        <v>1</v>
      </c>
      <c r="G202" s="481"/>
      <c r="H202" s="500" t="s">
        <v>2534</v>
      </c>
      <c r="I202" s="112">
        <v>49.51</v>
      </c>
      <c r="J202" s="5"/>
      <c r="K202" s="5" t="s">
        <v>575</v>
      </c>
      <c r="L202" s="425"/>
      <c r="M202" s="6" t="s">
        <v>2535</v>
      </c>
      <c r="N202" s="6">
        <v>1317929.48</v>
      </c>
      <c r="O202" s="7"/>
      <c r="P202" s="476"/>
      <c r="Q202" s="5"/>
      <c r="R202" s="20"/>
      <c r="S202" s="20"/>
      <c r="T202" s="5"/>
      <c r="U202" s="474"/>
      <c r="V202" s="474"/>
      <c r="W202" s="101"/>
      <c r="X202" s="101"/>
      <c r="Y202" s="101"/>
    </row>
    <row r="203" spans="1:25" s="186" customFormat="1" ht="89.25">
      <c r="A203" s="475">
        <v>192</v>
      </c>
      <c r="B203" s="5" t="s">
        <v>1836</v>
      </c>
      <c r="C203" s="20" t="s">
        <v>2536</v>
      </c>
      <c r="D203" s="20" t="s">
        <v>2537</v>
      </c>
      <c r="E203" s="20" t="s">
        <v>2533</v>
      </c>
      <c r="F203" s="20">
        <v>13</v>
      </c>
      <c r="G203" s="481"/>
      <c r="H203" s="500" t="s">
        <v>2538</v>
      </c>
      <c r="I203" s="112">
        <v>62.63</v>
      </c>
      <c r="J203" s="5"/>
      <c r="K203" s="5" t="s">
        <v>575</v>
      </c>
      <c r="L203" s="425"/>
      <c r="M203" s="6" t="s">
        <v>2183</v>
      </c>
      <c r="N203" s="6">
        <v>1424260.67</v>
      </c>
      <c r="O203" s="7"/>
      <c r="P203" s="476"/>
      <c r="Q203" s="5"/>
      <c r="R203" s="20"/>
      <c r="S203" s="20"/>
      <c r="T203" s="20"/>
      <c r="U203" s="474"/>
      <c r="V203" s="474"/>
      <c r="W203" s="101"/>
      <c r="X203" s="101"/>
      <c r="Y203" s="101"/>
    </row>
    <row r="204" spans="1:25" s="186" customFormat="1" ht="89.25">
      <c r="A204" s="467">
        <v>193</v>
      </c>
      <c r="B204" s="5" t="s">
        <v>1836</v>
      </c>
      <c r="C204" s="20" t="s">
        <v>2539</v>
      </c>
      <c r="D204" s="20" t="s">
        <v>2540</v>
      </c>
      <c r="E204" s="20" t="s">
        <v>2533</v>
      </c>
      <c r="F204" s="20">
        <v>17</v>
      </c>
      <c r="G204" s="481"/>
      <c r="H204" s="500" t="s">
        <v>2541</v>
      </c>
      <c r="I204" s="112">
        <f>125.01*3/4</f>
        <v>93.757500000000007</v>
      </c>
      <c r="J204" s="5"/>
      <c r="K204" s="5" t="s">
        <v>575</v>
      </c>
      <c r="L204" s="425"/>
      <c r="M204" s="6" t="s">
        <v>2183</v>
      </c>
      <c r="N204" s="6">
        <v>2131275.94</v>
      </c>
      <c r="O204" s="7"/>
      <c r="P204" s="476"/>
      <c r="Q204" s="5"/>
      <c r="R204" s="20"/>
      <c r="S204" s="20"/>
      <c r="T204" s="20"/>
      <c r="U204" s="474"/>
      <c r="V204" s="474"/>
      <c r="W204" s="101"/>
      <c r="X204" s="101"/>
      <c r="Y204" s="101"/>
    </row>
    <row r="205" spans="1:25" s="186" customFormat="1" ht="178.5">
      <c r="A205" s="475">
        <v>194</v>
      </c>
      <c r="B205" s="5" t="s">
        <v>1836</v>
      </c>
      <c r="C205" s="20"/>
      <c r="D205" s="20" t="s">
        <v>2542</v>
      </c>
      <c r="E205" s="20" t="s">
        <v>2543</v>
      </c>
      <c r="F205" s="20">
        <v>26</v>
      </c>
      <c r="G205" s="5"/>
      <c r="H205" s="5"/>
      <c r="I205" s="112">
        <v>61.49</v>
      </c>
      <c r="J205" s="5">
        <v>1</v>
      </c>
      <c r="K205" s="5" t="s">
        <v>575</v>
      </c>
      <c r="L205" s="425"/>
      <c r="M205" s="6" t="s">
        <v>2211</v>
      </c>
      <c r="N205" s="6"/>
      <c r="O205" s="7"/>
      <c r="P205" s="476"/>
      <c r="Q205" s="5" t="s">
        <v>2544</v>
      </c>
      <c r="R205" s="38" t="s">
        <v>2545</v>
      </c>
      <c r="S205" s="5" t="s">
        <v>2546</v>
      </c>
      <c r="T205" s="5" t="s">
        <v>2547</v>
      </c>
      <c r="U205" s="481">
        <v>61.49</v>
      </c>
      <c r="V205" s="481"/>
      <c r="W205" s="101"/>
      <c r="X205" s="101"/>
      <c r="Y205" s="101"/>
    </row>
    <row r="206" spans="1:25" s="186" customFormat="1" ht="76.5">
      <c r="A206" s="475">
        <v>195</v>
      </c>
      <c r="B206" s="5" t="s">
        <v>1836</v>
      </c>
      <c r="C206" s="20"/>
      <c r="D206" s="20" t="s">
        <v>2548</v>
      </c>
      <c r="E206" s="20" t="s">
        <v>2543</v>
      </c>
      <c r="F206" s="20">
        <v>28</v>
      </c>
      <c r="G206" s="5"/>
      <c r="H206" s="5"/>
      <c r="I206" s="112">
        <v>54.3</v>
      </c>
      <c r="J206" s="5">
        <v>1</v>
      </c>
      <c r="K206" s="5" t="s">
        <v>575</v>
      </c>
      <c r="L206" s="425"/>
      <c r="M206" s="6" t="s">
        <v>2211</v>
      </c>
      <c r="N206" s="6"/>
      <c r="O206" s="7"/>
      <c r="P206" s="476"/>
      <c r="Q206" s="5"/>
      <c r="R206" s="20"/>
      <c r="S206" s="20"/>
      <c r="T206" s="5"/>
      <c r="U206" s="474"/>
      <c r="V206" s="474"/>
      <c r="W206" s="101"/>
      <c r="X206" s="101"/>
      <c r="Y206" s="101"/>
    </row>
    <row r="207" spans="1:25" s="186" customFormat="1" ht="229.5">
      <c r="A207" s="467">
        <v>196</v>
      </c>
      <c r="B207" s="5" t="s">
        <v>1419</v>
      </c>
      <c r="C207" s="20" t="s">
        <v>2549</v>
      </c>
      <c r="D207" s="480" t="s">
        <v>2550</v>
      </c>
      <c r="E207" s="20" t="s">
        <v>2543</v>
      </c>
      <c r="F207" s="20" t="s">
        <v>2551</v>
      </c>
      <c r="G207" s="20">
        <v>13</v>
      </c>
      <c r="H207" s="20"/>
      <c r="I207" s="323">
        <v>62.7</v>
      </c>
      <c r="J207" s="20">
        <v>2</v>
      </c>
      <c r="K207" s="5" t="s">
        <v>575</v>
      </c>
      <c r="L207" s="425"/>
      <c r="M207" s="6" t="s">
        <v>2552</v>
      </c>
      <c r="N207" s="6">
        <v>1223665.1100000001</v>
      </c>
      <c r="O207" s="7"/>
      <c r="P207" s="476"/>
      <c r="Q207" s="5"/>
      <c r="R207" s="20"/>
      <c r="S207" s="20"/>
      <c r="T207" s="5"/>
      <c r="U207" s="474"/>
      <c r="V207" s="474"/>
      <c r="W207" s="101"/>
      <c r="X207" s="101"/>
      <c r="Y207" s="101"/>
    </row>
    <row r="208" spans="1:25" s="186" customFormat="1" ht="178.5">
      <c r="A208" s="475">
        <v>197</v>
      </c>
      <c r="B208" s="5" t="s">
        <v>1419</v>
      </c>
      <c r="C208" s="20"/>
      <c r="D208" s="480" t="s">
        <v>2553</v>
      </c>
      <c r="E208" s="20" t="s">
        <v>2543</v>
      </c>
      <c r="F208" s="20">
        <v>80</v>
      </c>
      <c r="G208" s="20">
        <v>3</v>
      </c>
      <c r="H208" s="20"/>
      <c r="I208" s="323">
        <v>52.4</v>
      </c>
      <c r="J208" s="20">
        <v>2</v>
      </c>
      <c r="K208" s="5" t="s">
        <v>575</v>
      </c>
      <c r="L208" s="425"/>
      <c r="M208" s="6" t="s">
        <v>2554</v>
      </c>
      <c r="N208" s="6"/>
      <c r="O208" s="7"/>
      <c r="P208" s="476"/>
      <c r="Q208" s="5"/>
      <c r="R208" s="20"/>
      <c r="S208" s="20"/>
      <c r="T208" s="5"/>
      <c r="U208" s="474"/>
      <c r="V208" s="474"/>
      <c r="W208" s="101"/>
      <c r="X208" s="101"/>
      <c r="Y208" s="101"/>
    </row>
    <row r="209" spans="1:25" s="186" customFormat="1" ht="76.5">
      <c r="A209" s="475">
        <v>198</v>
      </c>
      <c r="B209" s="5" t="s">
        <v>1836</v>
      </c>
      <c r="C209" s="20"/>
      <c r="D209" s="480" t="s">
        <v>2555</v>
      </c>
      <c r="E209" s="20" t="s">
        <v>2543</v>
      </c>
      <c r="F209" s="20">
        <v>98</v>
      </c>
      <c r="G209" s="20"/>
      <c r="H209" s="20"/>
      <c r="I209" s="323">
        <v>62</v>
      </c>
      <c r="J209" s="20">
        <v>1</v>
      </c>
      <c r="K209" s="5" t="s">
        <v>575</v>
      </c>
      <c r="L209" s="425"/>
      <c r="M209" s="6" t="s">
        <v>2556</v>
      </c>
      <c r="N209" s="6"/>
      <c r="O209" s="7"/>
      <c r="P209" s="476"/>
      <c r="Q209" s="5"/>
      <c r="R209" s="20"/>
      <c r="S209" s="20"/>
      <c r="T209" s="5"/>
      <c r="U209" s="474"/>
      <c r="V209" s="474"/>
      <c r="W209" s="101"/>
      <c r="X209" s="101"/>
      <c r="Y209" s="101"/>
    </row>
    <row r="210" spans="1:25" s="186" customFormat="1" ht="357">
      <c r="A210" s="467">
        <v>199</v>
      </c>
      <c r="B210" s="5" t="s">
        <v>1836</v>
      </c>
      <c r="C210" s="20" t="s">
        <v>2557</v>
      </c>
      <c r="D210" s="480" t="s">
        <v>2558</v>
      </c>
      <c r="E210" s="20" t="s">
        <v>2559</v>
      </c>
      <c r="F210" s="20">
        <v>17</v>
      </c>
      <c r="G210" s="20"/>
      <c r="H210" s="23" t="s">
        <v>2560</v>
      </c>
      <c r="I210" s="323">
        <v>6.35</v>
      </c>
      <c r="J210" s="20">
        <v>1</v>
      </c>
      <c r="K210" s="5" t="s">
        <v>575</v>
      </c>
      <c r="L210" s="478">
        <v>42643</v>
      </c>
      <c r="M210" s="6" t="s">
        <v>2561</v>
      </c>
      <c r="N210" s="6">
        <v>169022.65</v>
      </c>
      <c r="O210" s="7"/>
      <c r="P210" s="476"/>
      <c r="Q210" s="5"/>
      <c r="R210" s="20"/>
      <c r="S210" s="20"/>
      <c r="T210" s="20"/>
      <c r="U210" s="474"/>
      <c r="V210" s="474"/>
      <c r="W210" s="101"/>
      <c r="X210" s="101"/>
      <c r="Y210" s="101"/>
    </row>
    <row r="211" spans="1:25" s="186" customFormat="1" ht="114.75">
      <c r="A211" s="475">
        <v>200</v>
      </c>
      <c r="B211" s="5" t="s">
        <v>1419</v>
      </c>
      <c r="C211" s="20"/>
      <c r="D211" s="480" t="s">
        <v>2562</v>
      </c>
      <c r="E211" s="20" t="s">
        <v>2559</v>
      </c>
      <c r="F211" s="20">
        <v>24</v>
      </c>
      <c r="G211" s="20">
        <v>3</v>
      </c>
      <c r="H211" s="20"/>
      <c r="I211" s="323">
        <v>29.3</v>
      </c>
      <c r="J211" s="20">
        <v>1</v>
      </c>
      <c r="K211" s="5" t="s">
        <v>575</v>
      </c>
      <c r="L211" s="425"/>
      <c r="M211" s="6" t="s">
        <v>2563</v>
      </c>
      <c r="N211" s="6"/>
      <c r="O211" s="7"/>
      <c r="P211" s="476"/>
      <c r="Q211" s="5"/>
      <c r="R211" s="20"/>
      <c r="S211" s="20"/>
      <c r="T211" s="5" t="s">
        <v>2564</v>
      </c>
      <c r="U211" s="474"/>
      <c r="V211" s="474"/>
      <c r="W211" s="101"/>
      <c r="X211" s="101"/>
      <c r="Y211" s="101"/>
    </row>
    <row r="212" spans="1:25" s="186" customFormat="1" ht="191.25">
      <c r="A212" s="475">
        <v>201</v>
      </c>
      <c r="B212" s="5" t="s">
        <v>1836</v>
      </c>
      <c r="C212" s="20" t="s">
        <v>2565</v>
      </c>
      <c r="D212" s="20" t="s">
        <v>2566</v>
      </c>
      <c r="E212" s="20" t="s">
        <v>2567</v>
      </c>
      <c r="F212" s="20">
        <v>16</v>
      </c>
      <c r="G212" s="5"/>
      <c r="H212" s="23"/>
      <c r="I212" s="112">
        <v>150.1</v>
      </c>
      <c r="J212" s="5"/>
      <c r="K212" s="5" t="s">
        <v>575</v>
      </c>
      <c r="L212" s="478">
        <v>43453</v>
      </c>
      <c r="M212" s="6" t="s">
        <v>2568</v>
      </c>
      <c r="N212" s="6">
        <v>4001702.02</v>
      </c>
      <c r="O212" s="7">
        <v>143424.03</v>
      </c>
      <c r="P212" s="479">
        <v>75864.23</v>
      </c>
      <c r="Q212" s="5"/>
      <c r="R212" s="20"/>
      <c r="S212" s="20"/>
      <c r="T212" s="20"/>
      <c r="U212" s="474"/>
      <c r="V212" s="474"/>
      <c r="W212" s="101"/>
      <c r="X212" s="101"/>
      <c r="Y212" s="101"/>
    </row>
    <row r="213" spans="1:25" s="186" customFormat="1" ht="102">
      <c r="A213" s="467">
        <v>202</v>
      </c>
      <c r="B213" s="5" t="s">
        <v>1836</v>
      </c>
      <c r="C213" s="20" t="s">
        <v>2569</v>
      </c>
      <c r="D213" s="20" t="s">
        <v>2570</v>
      </c>
      <c r="E213" s="20" t="s">
        <v>2571</v>
      </c>
      <c r="F213" s="20">
        <v>42</v>
      </c>
      <c r="G213" s="5"/>
      <c r="H213" s="23" t="s">
        <v>2572</v>
      </c>
      <c r="I213" s="112">
        <v>42.67</v>
      </c>
      <c r="J213" s="5"/>
      <c r="K213" s="5" t="s">
        <v>575</v>
      </c>
      <c r="L213" s="425"/>
      <c r="M213" s="6" t="s">
        <v>2187</v>
      </c>
      <c r="N213" s="6">
        <v>1098729.95</v>
      </c>
      <c r="O213" s="7"/>
      <c r="P213" s="476"/>
      <c r="Q213" s="5" t="s">
        <v>2573</v>
      </c>
      <c r="R213" s="187">
        <v>35836</v>
      </c>
      <c r="S213" s="20" t="s">
        <v>1774</v>
      </c>
      <c r="T213" s="5" t="s">
        <v>2574</v>
      </c>
      <c r="U213" s="474"/>
      <c r="V213" s="474"/>
      <c r="W213" s="101"/>
      <c r="X213" s="101"/>
      <c r="Y213" s="101"/>
    </row>
    <row r="214" spans="1:25" s="186" customFormat="1" ht="76.5">
      <c r="A214" s="475">
        <v>203</v>
      </c>
      <c r="B214" s="5" t="s">
        <v>1836</v>
      </c>
      <c r="C214" s="20"/>
      <c r="D214" s="20" t="s">
        <v>2575</v>
      </c>
      <c r="E214" s="20" t="s">
        <v>2576</v>
      </c>
      <c r="F214" s="20">
        <v>9</v>
      </c>
      <c r="G214" s="5"/>
      <c r="H214" s="23"/>
      <c r="I214" s="112">
        <v>58.98</v>
      </c>
      <c r="J214" s="5">
        <v>1</v>
      </c>
      <c r="K214" s="5" t="s">
        <v>575</v>
      </c>
      <c r="L214" s="425"/>
      <c r="M214" s="6" t="s">
        <v>2211</v>
      </c>
      <c r="N214" s="6"/>
      <c r="O214" s="7"/>
      <c r="P214" s="476"/>
      <c r="Q214" s="5"/>
      <c r="R214" s="20"/>
      <c r="S214" s="20"/>
      <c r="T214" s="20"/>
      <c r="U214" s="474"/>
      <c r="V214" s="474"/>
      <c r="W214" s="101"/>
      <c r="X214" s="101"/>
      <c r="Y214" s="101"/>
    </row>
    <row r="215" spans="1:25" s="186" customFormat="1" ht="89.25">
      <c r="A215" s="475">
        <v>204</v>
      </c>
      <c r="B215" s="5" t="s">
        <v>1419</v>
      </c>
      <c r="C215" s="20"/>
      <c r="D215" s="20" t="s">
        <v>2577</v>
      </c>
      <c r="E215" s="20" t="s">
        <v>2576</v>
      </c>
      <c r="F215" s="20">
        <v>15</v>
      </c>
      <c r="G215" s="20">
        <v>2</v>
      </c>
      <c r="H215" s="482"/>
      <c r="I215" s="323">
        <v>20.25</v>
      </c>
      <c r="J215" s="20">
        <v>1</v>
      </c>
      <c r="K215" s="5" t="s">
        <v>575</v>
      </c>
      <c r="L215" s="425"/>
      <c r="M215" s="6" t="s">
        <v>2578</v>
      </c>
      <c r="N215" s="6"/>
      <c r="O215" s="7"/>
      <c r="P215" s="476"/>
      <c r="Q215" s="5"/>
      <c r="R215" s="20"/>
      <c r="S215" s="20"/>
      <c r="T215" s="20"/>
      <c r="U215" s="474"/>
      <c r="V215" s="474"/>
      <c r="W215" s="101"/>
      <c r="X215" s="101"/>
      <c r="Y215" s="101"/>
    </row>
    <row r="216" spans="1:25" s="186" customFormat="1" ht="89.25">
      <c r="A216" s="467">
        <v>205</v>
      </c>
      <c r="B216" s="5" t="s">
        <v>1419</v>
      </c>
      <c r="C216" s="20" t="s">
        <v>2579</v>
      </c>
      <c r="D216" s="480" t="s">
        <v>2580</v>
      </c>
      <c r="E216" s="20" t="s">
        <v>2581</v>
      </c>
      <c r="F216" s="20">
        <v>37</v>
      </c>
      <c r="G216" s="20">
        <v>103</v>
      </c>
      <c r="H216" s="20"/>
      <c r="I216" s="323">
        <v>66.599999999999994</v>
      </c>
      <c r="J216" s="20">
        <v>8</v>
      </c>
      <c r="K216" s="5" t="s">
        <v>575</v>
      </c>
      <c r="L216" s="425"/>
      <c r="M216" s="6" t="s">
        <v>2582</v>
      </c>
      <c r="N216" s="6">
        <v>1251039.04</v>
      </c>
      <c r="O216" s="7"/>
      <c r="P216" s="483"/>
      <c r="Q216" s="5" t="s">
        <v>2583</v>
      </c>
      <c r="R216" s="187">
        <v>35684</v>
      </c>
      <c r="S216" s="20" t="s">
        <v>1774</v>
      </c>
      <c r="T216" s="5" t="s">
        <v>2584</v>
      </c>
      <c r="U216" s="474"/>
      <c r="V216" s="474"/>
      <c r="W216" s="101"/>
      <c r="X216" s="101"/>
      <c r="Y216" s="101"/>
    </row>
    <row r="217" spans="1:25" s="186" customFormat="1" ht="89.25">
      <c r="A217" s="475">
        <v>206</v>
      </c>
      <c r="B217" s="5" t="s">
        <v>1419</v>
      </c>
      <c r="C217" s="20"/>
      <c r="D217" s="480" t="s">
        <v>2585</v>
      </c>
      <c r="E217" s="20" t="s">
        <v>2581</v>
      </c>
      <c r="F217" s="20">
        <v>39</v>
      </c>
      <c r="G217" s="20">
        <v>104</v>
      </c>
      <c r="H217" s="20"/>
      <c r="I217" s="323">
        <v>68.13</v>
      </c>
      <c r="J217" s="20">
        <v>8</v>
      </c>
      <c r="K217" s="5" t="s">
        <v>575</v>
      </c>
      <c r="L217" s="425"/>
      <c r="M217" s="6" t="s">
        <v>2586</v>
      </c>
      <c r="N217" s="6"/>
      <c r="O217" s="7"/>
      <c r="P217" s="476"/>
      <c r="Q217" s="5"/>
      <c r="R217" s="20"/>
      <c r="S217" s="20"/>
      <c r="T217" s="20"/>
      <c r="U217" s="474"/>
      <c r="V217" s="474"/>
      <c r="W217" s="101"/>
      <c r="X217" s="101"/>
      <c r="Y217" s="101"/>
    </row>
    <row r="218" spans="1:25" s="186" customFormat="1" ht="89.25">
      <c r="A218" s="475">
        <v>207</v>
      </c>
      <c r="B218" s="5" t="s">
        <v>1419</v>
      </c>
      <c r="C218" s="20"/>
      <c r="D218" s="20" t="s">
        <v>2587</v>
      </c>
      <c r="E218" s="20" t="s">
        <v>2581</v>
      </c>
      <c r="F218" s="20">
        <v>43</v>
      </c>
      <c r="G218" s="20">
        <v>37</v>
      </c>
      <c r="H218" s="20"/>
      <c r="I218" s="323">
        <v>70.3</v>
      </c>
      <c r="J218" s="20">
        <v>1</v>
      </c>
      <c r="K218" s="5" t="s">
        <v>575</v>
      </c>
      <c r="L218" s="425"/>
      <c r="M218" s="6" t="s">
        <v>2588</v>
      </c>
      <c r="N218" s="6"/>
      <c r="O218" s="7"/>
      <c r="P218" s="476"/>
      <c r="Q218" s="5"/>
      <c r="R218" s="20"/>
      <c r="S218" s="20"/>
      <c r="T218" s="20"/>
      <c r="U218" s="474"/>
      <c r="V218" s="474"/>
      <c r="W218" s="101"/>
      <c r="X218" s="101"/>
      <c r="Y218" s="101"/>
    </row>
    <row r="219" spans="1:25" s="186" customFormat="1" ht="89.25">
      <c r="A219" s="467">
        <v>208</v>
      </c>
      <c r="B219" s="5" t="s">
        <v>1419</v>
      </c>
      <c r="C219" s="20" t="s">
        <v>2589</v>
      </c>
      <c r="D219" s="480" t="s">
        <v>2590</v>
      </c>
      <c r="E219" s="20" t="s">
        <v>2581</v>
      </c>
      <c r="F219" s="20">
        <v>45</v>
      </c>
      <c r="G219" s="20">
        <v>9</v>
      </c>
      <c r="H219" s="20"/>
      <c r="I219" s="323">
        <v>87.4</v>
      </c>
      <c r="J219" s="20">
        <v>3</v>
      </c>
      <c r="K219" s="5" t="s">
        <v>575</v>
      </c>
      <c r="L219" s="425"/>
      <c r="M219" s="6" t="s">
        <v>2586</v>
      </c>
      <c r="N219" s="6">
        <v>1648690</v>
      </c>
      <c r="O219" s="7">
        <v>1648690</v>
      </c>
      <c r="P219" s="479">
        <v>1648690</v>
      </c>
      <c r="Q219" s="5"/>
      <c r="R219" s="20"/>
      <c r="S219" s="20"/>
      <c r="T219" s="20"/>
      <c r="U219" s="474"/>
      <c r="V219" s="474"/>
      <c r="W219" s="101"/>
      <c r="X219" s="101"/>
      <c r="Y219" s="101"/>
    </row>
    <row r="220" spans="1:25" s="186" customFormat="1" ht="267.75">
      <c r="A220" s="475">
        <v>209</v>
      </c>
      <c r="B220" s="5" t="s">
        <v>1419</v>
      </c>
      <c r="C220" s="20" t="s">
        <v>2591</v>
      </c>
      <c r="D220" s="480" t="s">
        <v>2592</v>
      </c>
      <c r="E220" s="20" t="s">
        <v>2581</v>
      </c>
      <c r="F220" s="20">
        <v>49</v>
      </c>
      <c r="G220" s="20">
        <v>2</v>
      </c>
      <c r="H220" s="20"/>
      <c r="I220" s="323">
        <v>51.1</v>
      </c>
      <c r="J220" s="20">
        <v>1</v>
      </c>
      <c r="K220" s="5" t="s">
        <v>575</v>
      </c>
      <c r="L220" s="425"/>
      <c r="M220" s="6" t="s">
        <v>2593</v>
      </c>
      <c r="N220" s="6">
        <v>989470.83</v>
      </c>
      <c r="O220" s="7">
        <v>989470.83</v>
      </c>
      <c r="P220" s="479">
        <v>989470.83</v>
      </c>
      <c r="Q220" s="5"/>
      <c r="R220" s="20"/>
      <c r="S220" s="20"/>
      <c r="T220" s="20"/>
      <c r="U220" s="474"/>
      <c r="V220" s="474"/>
      <c r="W220" s="101"/>
      <c r="X220" s="101"/>
      <c r="Y220" s="101"/>
    </row>
    <row r="221" spans="1:25" s="186" customFormat="1" ht="267.75">
      <c r="A221" s="475">
        <v>210</v>
      </c>
      <c r="B221" s="5" t="s">
        <v>1419</v>
      </c>
      <c r="C221" s="20" t="s">
        <v>2594</v>
      </c>
      <c r="D221" s="480" t="s">
        <v>2595</v>
      </c>
      <c r="E221" s="20" t="s">
        <v>2581</v>
      </c>
      <c r="F221" s="20">
        <v>49</v>
      </c>
      <c r="G221" s="20">
        <v>83</v>
      </c>
      <c r="H221" s="20"/>
      <c r="I221" s="323">
        <v>51</v>
      </c>
      <c r="J221" s="20">
        <v>3</v>
      </c>
      <c r="K221" s="5" t="s">
        <v>575</v>
      </c>
      <c r="L221" s="425"/>
      <c r="M221" s="6" t="s">
        <v>2593</v>
      </c>
      <c r="N221" s="6">
        <v>995325.69</v>
      </c>
      <c r="O221" s="7">
        <v>995325.69</v>
      </c>
      <c r="P221" s="479">
        <v>995325.69</v>
      </c>
      <c r="Q221" s="5"/>
      <c r="R221" s="20"/>
      <c r="S221" s="20"/>
      <c r="T221" s="20"/>
      <c r="U221" s="474"/>
      <c r="V221" s="474"/>
      <c r="W221" s="101"/>
      <c r="X221" s="101"/>
      <c r="Y221" s="101"/>
    </row>
    <row r="222" spans="1:25" s="186" customFormat="1" ht="89.25">
      <c r="A222" s="467">
        <v>211</v>
      </c>
      <c r="B222" s="5" t="s">
        <v>1419</v>
      </c>
      <c r="C222" s="20" t="s">
        <v>2596</v>
      </c>
      <c r="D222" s="480" t="s">
        <v>2597</v>
      </c>
      <c r="E222" s="20" t="s">
        <v>2581</v>
      </c>
      <c r="F222" s="20">
        <v>51</v>
      </c>
      <c r="G222" s="20">
        <v>36</v>
      </c>
      <c r="H222" s="20"/>
      <c r="I222" s="323">
        <v>51.6</v>
      </c>
      <c r="J222" s="20">
        <v>5</v>
      </c>
      <c r="K222" s="5" t="s">
        <v>575</v>
      </c>
      <c r="L222" s="425"/>
      <c r="M222" s="6" t="s">
        <v>2598</v>
      </c>
      <c r="N222" s="6">
        <v>968003.02</v>
      </c>
      <c r="O222" s="7">
        <v>968003.02</v>
      </c>
      <c r="P222" s="479">
        <v>968003.02</v>
      </c>
      <c r="Q222" s="5" t="s">
        <v>2599</v>
      </c>
      <c r="R222" s="187">
        <v>33527</v>
      </c>
      <c r="S222" s="20" t="s">
        <v>1774</v>
      </c>
      <c r="T222" s="5" t="s">
        <v>2600</v>
      </c>
      <c r="U222" s="474"/>
      <c r="V222" s="474"/>
      <c r="W222" s="101"/>
      <c r="X222" s="101"/>
      <c r="Y222" s="101"/>
    </row>
    <row r="223" spans="1:25" s="186" customFormat="1" ht="89.25">
      <c r="A223" s="475">
        <v>212</v>
      </c>
      <c r="B223" s="5" t="s">
        <v>1419</v>
      </c>
      <c r="C223" s="20"/>
      <c r="D223" s="480" t="s">
        <v>2601</v>
      </c>
      <c r="E223" s="20" t="s">
        <v>2581</v>
      </c>
      <c r="F223" s="20">
        <v>53</v>
      </c>
      <c r="G223" s="20">
        <v>11</v>
      </c>
      <c r="H223" s="20"/>
      <c r="I223" s="323">
        <v>50.5</v>
      </c>
      <c r="J223" s="20">
        <v>3</v>
      </c>
      <c r="K223" s="5" t="s">
        <v>575</v>
      </c>
      <c r="L223" s="425"/>
      <c r="M223" s="6" t="s">
        <v>2586</v>
      </c>
      <c r="N223" s="6"/>
      <c r="O223" s="7"/>
      <c r="P223" s="476"/>
      <c r="Q223" s="5" t="s">
        <v>2602</v>
      </c>
      <c r="R223" s="187">
        <v>33540</v>
      </c>
      <c r="S223" s="20" t="s">
        <v>1774</v>
      </c>
      <c r="T223" s="5" t="s">
        <v>2603</v>
      </c>
      <c r="U223" s="474"/>
      <c r="V223" s="474"/>
      <c r="W223" s="101"/>
      <c r="X223" s="101"/>
      <c r="Y223" s="101"/>
    </row>
    <row r="224" spans="1:25" s="186" customFormat="1" ht="114.75">
      <c r="A224" s="475">
        <v>213</v>
      </c>
      <c r="B224" s="5" t="s">
        <v>1419</v>
      </c>
      <c r="C224" s="20"/>
      <c r="D224" s="480" t="s">
        <v>2604</v>
      </c>
      <c r="E224" s="20" t="s">
        <v>2605</v>
      </c>
      <c r="F224" s="20">
        <v>1</v>
      </c>
      <c r="G224" s="20">
        <v>7</v>
      </c>
      <c r="H224" s="20"/>
      <c r="I224" s="323">
        <v>43</v>
      </c>
      <c r="J224" s="20">
        <v>1</v>
      </c>
      <c r="K224" s="5" t="s">
        <v>575</v>
      </c>
      <c r="L224" s="425"/>
      <c r="M224" s="6" t="s">
        <v>2606</v>
      </c>
      <c r="N224" s="6"/>
      <c r="O224" s="7"/>
      <c r="P224" s="476"/>
      <c r="Q224" s="5" t="s">
        <v>2607</v>
      </c>
      <c r="R224" s="187">
        <v>33598</v>
      </c>
      <c r="S224" s="20" t="s">
        <v>1774</v>
      </c>
      <c r="T224" s="5" t="s">
        <v>2608</v>
      </c>
      <c r="U224" s="474"/>
      <c r="V224" s="474"/>
      <c r="W224" s="101"/>
      <c r="X224" s="101"/>
      <c r="Y224" s="101"/>
    </row>
    <row r="225" spans="1:25" s="186" customFormat="1" ht="191.25">
      <c r="A225" s="467">
        <v>214</v>
      </c>
      <c r="B225" s="5" t="s">
        <v>1419</v>
      </c>
      <c r="C225" s="20" t="s">
        <v>2609</v>
      </c>
      <c r="D225" s="480" t="s">
        <v>2610</v>
      </c>
      <c r="E225" s="20" t="s">
        <v>2605</v>
      </c>
      <c r="F225" s="20">
        <v>4</v>
      </c>
      <c r="G225" s="20">
        <v>1</v>
      </c>
      <c r="H225" s="23" t="s">
        <v>2611</v>
      </c>
      <c r="I225" s="112">
        <f>73.9*642/1000</f>
        <v>47.443800000000003</v>
      </c>
      <c r="J225" s="20">
        <v>1</v>
      </c>
      <c r="K225" s="5" t="s">
        <v>575</v>
      </c>
      <c r="L225" s="425"/>
      <c r="M225" s="6" t="s">
        <v>2612</v>
      </c>
      <c r="N225" s="6">
        <v>875123.49</v>
      </c>
      <c r="O225" s="7"/>
      <c r="P225" s="476"/>
      <c r="Q225" s="5" t="s">
        <v>2613</v>
      </c>
      <c r="R225" s="187">
        <v>42054</v>
      </c>
      <c r="S225" s="20" t="s">
        <v>1774</v>
      </c>
      <c r="T225" s="5" t="s">
        <v>2614</v>
      </c>
      <c r="U225" s="474">
        <v>22.65</v>
      </c>
      <c r="V225" s="474"/>
      <c r="W225" s="101"/>
      <c r="X225" s="101"/>
      <c r="Y225" s="101"/>
    </row>
    <row r="226" spans="1:25" s="186" customFormat="1" ht="114.75">
      <c r="A226" s="475">
        <v>215</v>
      </c>
      <c r="B226" s="5" t="s">
        <v>1419</v>
      </c>
      <c r="C226" s="20" t="s">
        <v>2615</v>
      </c>
      <c r="D226" s="20" t="s">
        <v>2616</v>
      </c>
      <c r="E226" s="20" t="s">
        <v>2605</v>
      </c>
      <c r="F226" s="20">
        <v>6</v>
      </c>
      <c r="G226" s="20">
        <v>1</v>
      </c>
      <c r="H226" s="23" t="s">
        <v>2617</v>
      </c>
      <c r="I226" s="112">
        <v>30.5</v>
      </c>
      <c r="J226" s="20">
        <v>1</v>
      </c>
      <c r="K226" s="5" t="s">
        <v>575</v>
      </c>
      <c r="L226" s="425"/>
      <c r="M226" s="6" t="s">
        <v>2618</v>
      </c>
      <c r="N226" s="6">
        <v>561762.30000000005</v>
      </c>
      <c r="O226" s="7"/>
      <c r="P226" s="476"/>
      <c r="Q226" s="5" t="s">
        <v>2619</v>
      </c>
      <c r="R226" s="187">
        <v>32646</v>
      </c>
      <c r="S226" s="20" t="s">
        <v>1774</v>
      </c>
      <c r="T226" s="5" t="s">
        <v>2620</v>
      </c>
      <c r="U226" s="474">
        <v>14</v>
      </c>
      <c r="V226" s="474"/>
      <c r="W226" s="101"/>
      <c r="X226" s="101"/>
      <c r="Y226" s="101"/>
    </row>
    <row r="227" spans="1:25" s="186" customFormat="1" ht="178.5">
      <c r="A227" s="475">
        <v>216</v>
      </c>
      <c r="B227" s="5" t="s">
        <v>1419</v>
      </c>
      <c r="C227" s="20" t="s">
        <v>2621</v>
      </c>
      <c r="D227" s="20" t="s">
        <v>2622</v>
      </c>
      <c r="E227" s="20" t="s">
        <v>2605</v>
      </c>
      <c r="F227" s="20">
        <v>8</v>
      </c>
      <c r="G227" s="20">
        <v>1</v>
      </c>
      <c r="H227" s="23" t="s">
        <v>2623</v>
      </c>
      <c r="I227" s="112">
        <v>56.17</v>
      </c>
      <c r="J227" s="20">
        <v>1</v>
      </c>
      <c r="K227" s="5" t="s">
        <v>575</v>
      </c>
      <c r="L227" s="425"/>
      <c r="M227" s="6" t="s">
        <v>2624</v>
      </c>
      <c r="N227" s="6">
        <v>1034671.24</v>
      </c>
      <c r="O227" s="7"/>
      <c r="P227" s="476"/>
      <c r="Q227" s="5"/>
      <c r="R227" s="187"/>
      <c r="S227" s="20"/>
      <c r="T227" s="5"/>
      <c r="U227" s="474"/>
      <c r="V227" s="474"/>
      <c r="W227" s="101"/>
      <c r="X227" s="101"/>
      <c r="Y227" s="101"/>
    </row>
    <row r="228" spans="1:25" s="186" customFormat="1" ht="267.75">
      <c r="A228" s="467">
        <v>217</v>
      </c>
      <c r="B228" s="5" t="s">
        <v>1419</v>
      </c>
      <c r="C228" s="20" t="s">
        <v>2625</v>
      </c>
      <c r="D228" s="480" t="s">
        <v>2626</v>
      </c>
      <c r="E228" s="20" t="s">
        <v>2605</v>
      </c>
      <c r="F228" s="20">
        <v>8</v>
      </c>
      <c r="G228" s="20">
        <v>2</v>
      </c>
      <c r="H228" s="23"/>
      <c r="I228" s="323">
        <v>61.5</v>
      </c>
      <c r="J228" s="20">
        <v>1</v>
      </c>
      <c r="K228" s="5" t="s">
        <v>575</v>
      </c>
      <c r="L228" s="478" t="s">
        <v>2627</v>
      </c>
      <c r="M228" s="6" t="s">
        <v>2628</v>
      </c>
      <c r="N228" s="6">
        <v>1132863.82</v>
      </c>
      <c r="O228" s="7"/>
      <c r="P228" s="476"/>
      <c r="Q228" s="5"/>
      <c r="R228" s="20"/>
      <c r="S228" s="20"/>
      <c r="T228" s="20"/>
      <c r="U228" s="474"/>
      <c r="V228" s="474"/>
      <c r="W228" s="101"/>
      <c r="X228" s="101"/>
      <c r="Y228" s="101"/>
    </row>
    <row r="229" spans="1:25" s="186" customFormat="1" ht="344.25">
      <c r="A229" s="475">
        <v>218</v>
      </c>
      <c r="B229" s="5" t="s">
        <v>1419</v>
      </c>
      <c r="C229" s="20" t="s">
        <v>2629</v>
      </c>
      <c r="D229" s="480" t="s">
        <v>2630</v>
      </c>
      <c r="E229" s="20" t="s">
        <v>2605</v>
      </c>
      <c r="F229" s="20">
        <v>8</v>
      </c>
      <c r="G229" s="20">
        <v>3</v>
      </c>
      <c r="H229" s="23"/>
      <c r="I229" s="323">
        <v>75</v>
      </c>
      <c r="J229" s="20">
        <v>2</v>
      </c>
      <c r="K229" s="5" t="s">
        <v>575</v>
      </c>
      <c r="L229" s="478" t="s">
        <v>2631</v>
      </c>
      <c r="M229" s="6" t="s">
        <v>2632</v>
      </c>
      <c r="N229" s="6">
        <v>1381541.25</v>
      </c>
      <c r="O229" s="7"/>
      <c r="P229" s="476"/>
      <c r="Q229" s="5"/>
      <c r="R229" s="20"/>
      <c r="S229" s="20"/>
      <c r="T229" s="20"/>
      <c r="U229" s="474"/>
      <c r="V229" s="474"/>
      <c r="W229" s="101"/>
      <c r="X229" s="101"/>
      <c r="Y229" s="101"/>
    </row>
    <row r="230" spans="1:25" s="186" customFormat="1" ht="165.75">
      <c r="A230" s="475">
        <v>219</v>
      </c>
      <c r="B230" s="5" t="s">
        <v>1419</v>
      </c>
      <c r="C230" s="20" t="s">
        <v>2633</v>
      </c>
      <c r="D230" s="20" t="s">
        <v>2634</v>
      </c>
      <c r="E230" s="20" t="s">
        <v>2605</v>
      </c>
      <c r="F230" s="20">
        <v>8</v>
      </c>
      <c r="G230" s="20">
        <v>4</v>
      </c>
      <c r="H230" s="23" t="s">
        <v>2635</v>
      </c>
      <c r="I230" s="112">
        <v>40.770000000000003</v>
      </c>
      <c r="J230" s="20">
        <v>2</v>
      </c>
      <c r="K230" s="5" t="s">
        <v>575</v>
      </c>
      <c r="L230" s="425"/>
      <c r="M230" s="6" t="s">
        <v>2636</v>
      </c>
      <c r="N230" s="6">
        <v>750596.88</v>
      </c>
      <c r="O230" s="7"/>
      <c r="P230" s="476"/>
      <c r="Q230" s="5" t="s">
        <v>2637</v>
      </c>
      <c r="R230" s="187">
        <v>38994</v>
      </c>
      <c r="S230" s="20" t="s">
        <v>1774</v>
      </c>
      <c r="T230" s="5" t="s">
        <v>2638</v>
      </c>
      <c r="U230" s="474">
        <v>30.47</v>
      </c>
      <c r="V230" s="474"/>
      <c r="W230" s="101"/>
      <c r="X230" s="101"/>
      <c r="Y230" s="101"/>
    </row>
    <row r="231" spans="1:25" s="186" customFormat="1" ht="89.25">
      <c r="A231" s="467">
        <v>220</v>
      </c>
      <c r="B231" s="5" t="s">
        <v>1419</v>
      </c>
      <c r="C231" s="20" t="s">
        <v>2639</v>
      </c>
      <c r="D231" s="20" t="s">
        <v>2640</v>
      </c>
      <c r="E231" s="20" t="s">
        <v>2605</v>
      </c>
      <c r="F231" s="20">
        <v>12</v>
      </c>
      <c r="G231" s="20">
        <v>3</v>
      </c>
      <c r="H231" s="23" t="s">
        <v>2641</v>
      </c>
      <c r="I231" s="112">
        <v>55.26</v>
      </c>
      <c r="J231" s="20">
        <v>2</v>
      </c>
      <c r="K231" s="5" t="s">
        <v>575</v>
      </c>
      <c r="L231" s="478">
        <v>43294</v>
      </c>
      <c r="M231" s="6" t="s">
        <v>2642</v>
      </c>
      <c r="N231" s="6">
        <v>1017985.91</v>
      </c>
      <c r="O231" s="7"/>
      <c r="P231" s="476"/>
      <c r="Q231" s="5"/>
      <c r="R231" s="187"/>
      <c r="S231" s="20"/>
      <c r="T231" s="5"/>
      <c r="U231" s="474"/>
      <c r="V231" s="474"/>
      <c r="W231" s="101"/>
      <c r="X231" s="101"/>
      <c r="Y231" s="101"/>
    </row>
    <row r="232" spans="1:25" s="186" customFormat="1" ht="114.75">
      <c r="A232" s="475">
        <v>221</v>
      </c>
      <c r="B232" s="5" t="s">
        <v>1419</v>
      </c>
      <c r="C232" s="20"/>
      <c r="D232" s="480" t="s">
        <v>2643</v>
      </c>
      <c r="E232" s="20" t="s">
        <v>2605</v>
      </c>
      <c r="F232" s="20">
        <v>13</v>
      </c>
      <c r="G232" s="20">
        <v>1</v>
      </c>
      <c r="H232" s="20"/>
      <c r="I232" s="323">
        <v>31.9</v>
      </c>
      <c r="J232" s="20">
        <v>1</v>
      </c>
      <c r="K232" s="5" t="s">
        <v>575</v>
      </c>
      <c r="L232" s="425"/>
      <c r="M232" s="6" t="s">
        <v>2644</v>
      </c>
      <c r="N232" s="6"/>
      <c r="O232" s="7"/>
      <c r="P232" s="476"/>
      <c r="Q232" s="5" t="s">
        <v>2645</v>
      </c>
      <c r="R232" s="187">
        <v>29683</v>
      </c>
      <c r="S232" s="20" t="s">
        <v>1774</v>
      </c>
      <c r="T232" s="5" t="s">
        <v>2646</v>
      </c>
      <c r="U232" s="474"/>
      <c r="V232" s="474"/>
      <c r="W232" s="101"/>
      <c r="X232" s="101"/>
      <c r="Y232" s="101"/>
    </row>
    <row r="233" spans="1:25" s="186" customFormat="1" ht="89.25">
      <c r="A233" s="475">
        <v>222</v>
      </c>
      <c r="B233" s="5" t="s">
        <v>1419</v>
      </c>
      <c r="C233" s="20" t="s">
        <v>2647</v>
      </c>
      <c r="D233" s="480" t="s">
        <v>2648</v>
      </c>
      <c r="E233" s="20" t="s">
        <v>2649</v>
      </c>
      <c r="F233" s="20">
        <v>1</v>
      </c>
      <c r="G233" s="20">
        <v>5</v>
      </c>
      <c r="H233" s="20"/>
      <c r="I233" s="323">
        <v>51.81</v>
      </c>
      <c r="J233" s="20">
        <v>1</v>
      </c>
      <c r="K233" s="5" t="s">
        <v>575</v>
      </c>
      <c r="L233" s="425"/>
      <c r="M233" s="6" t="s">
        <v>2650</v>
      </c>
      <c r="N233" s="6">
        <v>1010938.64</v>
      </c>
      <c r="O233" s="7">
        <v>1010938.64</v>
      </c>
      <c r="P233" s="479">
        <v>1010938.64</v>
      </c>
      <c r="Q233" s="5"/>
      <c r="R233" s="20"/>
      <c r="S233" s="20"/>
      <c r="T233" s="20"/>
      <c r="U233" s="474"/>
      <c r="V233" s="474"/>
      <c r="W233" s="101"/>
      <c r="X233" s="101"/>
      <c r="Y233" s="101"/>
    </row>
    <row r="234" spans="1:25" s="186" customFormat="1" ht="89.25">
      <c r="A234" s="467">
        <v>223</v>
      </c>
      <c r="B234" s="5" t="s">
        <v>1419</v>
      </c>
      <c r="C234" s="20" t="s">
        <v>2651</v>
      </c>
      <c r="D234" s="480" t="s">
        <v>2652</v>
      </c>
      <c r="E234" s="20" t="s">
        <v>2649</v>
      </c>
      <c r="F234" s="20">
        <v>1</v>
      </c>
      <c r="G234" s="20">
        <v>6</v>
      </c>
      <c r="H234" s="20"/>
      <c r="I234" s="323">
        <v>39.46</v>
      </c>
      <c r="J234" s="20">
        <v>1</v>
      </c>
      <c r="K234" s="5" t="s">
        <v>575</v>
      </c>
      <c r="L234" s="425"/>
      <c r="M234" s="6" t="s">
        <v>2650</v>
      </c>
      <c r="N234" s="6">
        <v>751374.8</v>
      </c>
      <c r="O234" s="7">
        <v>751374.8</v>
      </c>
      <c r="P234" s="479">
        <v>751374.8</v>
      </c>
      <c r="Q234" s="5"/>
      <c r="R234" s="20"/>
      <c r="S234" s="20"/>
      <c r="T234" s="20"/>
      <c r="U234" s="474"/>
      <c r="V234" s="474"/>
      <c r="W234" s="101"/>
      <c r="X234" s="101"/>
      <c r="Y234" s="101"/>
    </row>
    <row r="235" spans="1:25" s="186" customFormat="1" ht="191.25">
      <c r="A235" s="475">
        <v>224</v>
      </c>
      <c r="B235" s="5" t="s">
        <v>1836</v>
      </c>
      <c r="C235" s="20" t="s">
        <v>2653</v>
      </c>
      <c r="D235" s="480" t="s">
        <v>2654</v>
      </c>
      <c r="E235" s="20" t="s">
        <v>2655</v>
      </c>
      <c r="F235" s="20">
        <v>11</v>
      </c>
      <c r="G235" s="20"/>
      <c r="H235" s="23" t="s">
        <v>2656</v>
      </c>
      <c r="I235" s="323">
        <v>2</v>
      </c>
      <c r="J235" s="20"/>
      <c r="K235" s="5" t="s">
        <v>575</v>
      </c>
      <c r="L235" s="425"/>
      <c r="M235" s="6" t="s">
        <v>2657</v>
      </c>
      <c r="N235" s="6">
        <v>27601.49</v>
      </c>
      <c r="O235" s="7"/>
      <c r="P235" s="479"/>
      <c r="Q235" s="5" t="s">
        <v>2658</v>
      </c>
      <c r="R235" s="187">
        <v>42968</v>
      </c>
      <c r="S235" s="20" t="s">
        <v>1774</v>
      </c>
      <c r="T235" s="5" t="s">
        <v>2659</v>
      </c>
      <c r="U235" s="474">
        <v>1.8</v>
      </c>
      <c r="V235" s="474"/>
      <c r="W235" s="101"/>
      <c r="X235" s="101"/>
      <c r="Y235" s="101"/>
    </row>
    <row r="236" spans="1:25" s="186" customFormat="1" ht="178.5">
      <c r="A236" s="475">
        <v>225</v>
      </c>
      <c r="B236" s="5" t="s">
        <v>1419</v>
      </c>
      <c r="C236" s="20"/>
      <c r="D236" s="20" t="s">
        <v>2660</v>
      </c>
      <c r="E236" s="20" t="s">
        <v>2655</v>
      </c>
      <c r="F236" s="20">
        <v>14</v>
      </c>
      <c r="G236" s="20">
        <v>1</v>
      </c>
      <c r="H236" s="20"/>
      <c r="I236" s="323">
        <v>26.85</v>
      </c>
      <c r="J236" s="20">
        <v>1</v>
      </c>
      <c r="K236" s="5" t="s">
        <v>575</v>
      </c>
      <c r="L236" s="425"/>
      <c r="M236" s="6" t="s">
        <v>2661</v>
      </c>
      <c r="N236" s="6"/>
      <c r="O236" s="7"/>
      <c r="P236" s="476"/>
      <c r="Q236" s="5"/>
      <c r="R236" s="187"/>
      <c r="S236" s="20"/>
      <c r="T236" s="5"/>
      <c r="U236" s="474"/>
      <c r="V236" s="481" t="s">
        <v>2662</v>
      </c>
      <c r="W236" s="101"/>
      <c r="X236" s="101"/>
      <c r="Y236" s="101"/>
    </row>
    <row r="237" spans="1:25" s="186" customFormat="1" ht="89.25">
      <c r="A237" s="467">
        <v>226</v>
      </c>
      <c r="B237" s="5" t="s">
        <v>1419</v>
      </c>
      <c r="C237" s="20" t="s">
        <v>2663</v>
      </c>
      <c r="D237" s="20" t="s">
        <v>2664</v>
      </c>
      <c r="E237" s="20" t="s">
        <v>2655</v>
      </c>
      <c r="F237" s="20">
        <v>19</v>
      </c>
      <c r="G237" s="20">
        <v>1</v>
      </c>
      <c r="H237" s="23" t="s">
        <v>2665</v>
      </c>
      <c r="I237" s="112">
        <f>51.7*16/50</f>
        <v>16.544</v>
      </c>
      <c r="J237" s="20">
        <v>1</v>
      </c>
      <c r="K237" s="5" t="s">
        <v>575</v>
      </c>
      <c r="L237" s="425"/>
      <c r="M237" s="6" t="s">
        <v>2666</v>
      </c>
      <c r="N237" s="6">
        <v>304749.58</v>
      </c>
      <c r="O237" s="7"/>
      <c r="P237" s="476"/>
      <c r="Q237" s="5"/>
      <c r="R237" s="20"/>
      <c r="S237" s="20"/>
      <c r="T237" s="5"/>
      <c r="U237" s="474"/>
      <c r="V237" s="474"/>
      <c r="W237" s="101"/>
      <c r="X237" s="101"/>
      <c r="Y237" s="101"/>
    </row>
    <row r="238" spans="1:25" s="186" customFormat="1" ht="409.5">
      <c r="A238" s="475">
        <v>227</v>
      </c>
      <c r="B238" s="5" t="s">
        <v>1419</v>
      </c>
      <c r="C238" s="20" t="s">
        <v>2667</v>
      </c>
      <c r="D238" s="20" t="s">
        <v>2668</v>
      </c>
      <c r="E238" s="20" t="s">
        <v>2655</v>
      </c>
      <c r="F238" s="20">
        <v>19</v>
      </c>
      <c r="G238" s="20">
        <v>3</v>
      </c>
      <c r="H238" s="23" t="s">
        <v>2669</v>
      </c>
      <c r="I238" s="112">
        <v>7.77</v>
      </c>
      <c r="J238" s="20">
        <v>2</v>
      </c>
      <c r="K238" s="5" t="s">
        <v>575</v>
      </c>
      <c r="L238" s="478">
        <v>42198</v>
      </c>
      <c r="M238" s="6" t="s">
        <v>2670</v>
      </c>
      <c r="N238" s="6">
        <v>143127.67000000001</v>
      </c>
      <c r="O238" s="7">
        <v>11669</v>
      </c>
      <c r="P238" s="476">
        <v>11669</v>
      </c>
      <c r="Q238" s="5" t="s">
        <v>2671</v>
      </c>
      <c r="R238" s="187">
        <v>42313</v>
      </c>
      <c r="S238" s="20" t="s">
        <v>1774</v>
      </c>
      <c r="T238" s="5" t="s">
        <v>2672</v>
      </c>
      <c r="U238" s="501" t="s">
        <v>2673</v>
      </c>
      <c r="V238" s="474"/>
      <c r="W238" s="101"/>
      <c r="X238" s="101"/>
      <c r="Y238" s="101"/>
    </row>
    <row r="239" spans="1:25" s="186" customFormat="1" ht="178.5">
      <c r="A239" s="475">
        <v>228</v>
      </c>
      <c r="B239" s="5" t="s">
        <v>1419</v>
      </c>
      <c r="C239" s="20"/>
      <c r="D239" s="20" t="s">
        <v>2674</v>
      </c>
      <c r="E239" s="20" t="s">
        <v>2655</v>
      </c>
      <c r="F239" s="20">
        <v>19</v>
      </c>
      <c r="G239" s="20">
        <v>5</v>
      </c>
      <c r="H239" s="5"/>
      <c r="I239" s="112">
        <v>53.48</v>
      </c>
      <c r="J239" s="20">
        <v>1</v>
      </c>
      <c r="K239" s="5" t="s">
        <v>575</v>
      </c>
      <c r="L239" s="425"/>
      <c r="M239" s="6" t="s">
        <v>2675</v>
      </c>
      <c r="N239" s="6"/>
      <c r="O239" s="7"/>
      <c r="P239" s="476"/>
      <c r="Q239" s="5" t="s">
        <v>2676</v>
      </c>
      <c r="R239" s="187">
        <v>43635</v>
      </c>
      <c r="S239" s="20" t="s">
        <v>1774</v>
      </c>
      <c r="T239" s="5" t="s">
        <v>2677</v>
      </c>
      <c r="U239" s="474">
        <v>53.3</v>
      </c>
      <c r="V239" s="474"/>
      <c r="W239" s="101"/>
      <c r="X239" s="101"/>
      <c r="Y239" s="101"/>
    </row>
    <row r="240" spans="1:25" s="186" customFormat="1" ht="178.5">
      <c r="A240" s="467">
        <v>229</v>
      </c>
      <c r="B240" s="5" t="s">
        <v>1419</v>
      </c>
      <c r="C240" s="20" t="s">
        <v>2678</v>
      </c>
      <c r="D240" s="20" t="s">
        <v>2679</v>
      </c>
      <c r="E240" s="20" t="s">
        <v>2655</v>
      </c>
      <c r="F240" s="20">
        <v>19</v>
      </c>
      <c r="G240" s="20">
        <v>8</v>
      </c>
      <c r="H240" s="20"/>
      <c r="I240" s="323">
        <v>55.52</v>
      </c>
      <c r="J240" s="20">
        <v>2</v>
      </c>
      <c r="K240" s="5" t="s">
        <v>575</v>
      </c>
      <c r="L240" s="425"/>
      <c r="M240" s="6" t="s">
        <v>2675</v>
      </c>
      <c r="N240" s="6">
        <v>1056163.9099999999</v>
      </c>
      <c r="O240" s="7">
        <v>1056163.9099999999</v>
      </c>
      <c r="P240" s="479">
        <v>1056163.9099999999</v>
      </c>
      <c r="Q240" s="5" t="s">
        <v>2680</v>
      </c>
      <c r="R240" s="187">
        <v>33953</v>
      </c>
      <c r="S240" s="20" t="s">
        <v>1774</v>
      </c>
      <c r="T240" s="5" t="s">
        <v>2681</v>
      </c>
      <c r="U240" s="474"/>
      <c r="V240" s="474"/>
      <c r="W240" s="101"/>
      <c r="X240" s="101"/>
      <c r="Y240" s="101"/>
    </row>
    <row r="241" spans="1:26" s="186" customFormat="1" ht="191.25">
      <c r="A241" s="475">
        <v>230</v>
      </c>
      <c r="B241" s="5" t="s">
        <v>1419</v>
      </c>
      <c r="C241" s="20"/>
      <c r="D241" s="480" t="s">
        <v>2682</v>
      </c>
      <c r="E241" s="20" t="s">
        <v>2655</v>
      </c>
      <c r="F241" s="20">
        <v>21</v>
      </c>
      <c r="G241" s="20">
        <v>3</v>
      </c>
      <c r="H241" s="20"/>
      <c r="I241" s="323">
        <v>49.58</v>
      </c>
      <c r="J241" s="20">
        <v>2</v>
      </c>
      <c r="K241" s="5" t="s">
        <v>575</v>
      </c>
      <c r="L241" s="425"/>
      <c r="M241" s="6" t="s">
        <v>2683</v>
      </c>
      <c r="N241" s="6"/>
      <c r="O241" s="7"/>
      <c r="P241" s="476"/>
      <c r="Q241" s="5" t="s">
        <v>2684</v>
      </c>
      <c r="R241" s="187">
        <v>43385</v>
      </c>
      <c r="S241" s="20" t="s">
        <v>1774</v>
      </c>
      <c r="T241" s="5" t="s">
        <v>2685</v>
      </c>
      <c r="U241" s="474">
        <v>49.58</v>
      </c>
      <c r="V241" s="474"/>
      <c r="W241" s="101"/>
      <c r="X241" s="101"/>
      <c r="Y241" s="101"/>
    </row>
    <row r="242" spans="1:26" s="186" customFormat="1" ht="89.25">
      <c r="A242" s="475">
        <v>231</v>
      </c>
      <c r="B242" s="5" t="s">
        <v>1419</v>
      </c>
      <c r="C242" s="20"/>
      <c r="D242" s="480" t="s">
        <v>2686</v>
      </c>
      <c r="E242" s="20" t="s">
        <v>2655</v>
      </c>
      <c r="F242" s="20">
        <v>22</v>
      </c>
      <c r="G242" s="20">
        <v>16</v>
      </c>
      <c r="H242" s="20"/>
      <c r="I242" s="323">
        <v>42.36</v>
      </c>
      <c r="J242" s="20">
        <v>2</v>
      </c>
      <c r="K242" s="5" t="s">
        <v>575</v>
      </c>
      <c r="L242" s="425"/>
      <c r="M242" s="6" t="s">
        <v>2687</v>
      </c>
      <c r="N242" s="6"/>
      <c r="O242" s="7"/>
      <c r="P242" s="476"/>
      <c r="Q242" s="5" t="s">
        <v>2688</v>
      </c>
      <c r="R242" s="187">
        <v>32420</v>
      </c>
      <c r="S242" s="20" t="s">
        <v>1774</v>
      </c>
      <c r="T242" s="5" t="s">
        <v>2689</v>
      </c>
      <c r="U242" s="474">
        <v>27.7</v>
      </c>
      <c r="V242" s="474"/>
      <c r="W242" s="101"/>
      <c r="X242" s="101"/>
      <c r="Y242" s="101"/>
    </row>
    <row r="243" spans="1:26" s="186" customFormat="1" ht="191.25">
      <c r="A243" s="467">
        <v>232</v>
      </c>
      <c r="B243" s="5" t="s">
        <v>1419</v>
      </c>
      <c r="C243" s="20" t="s">
        <v>2690</v>
      </c>
      <c r="D243" s="480" t="s">
        <v>2691</v>
      </c>
      <c r="E243" s="20" t="s">
        <v>2655</v>
      </c>
      <c r="F243" s="20">
        <v>23</v>
      </c>
      <c r="G243" s="20">
        <v>1</v>
      </c>
      <c r="H243" s="20"/>
      <c r="I243" s="323">
        <v>78.98</v>
      </c>
      <c r="J243" s="20">
        <v>1</v>
      </c>
      <c r="K243" s="5" t="s">
        <v>575</v>
      </c>
      <c r="L243" s="425"/>
      <c r="M243" s="6" t="s">
        <v>2692</v>
      </c>
      <c r="N243" s="6">
        <v>1440487.01</v>
      </c>
      <c r="O243" s="7">
        <v>1440487.01</v>
      </c>
      <c r="P243" s="479">
        <v>1440487.01</v>
      </c>
      <c r="Q243" s="5" t="s">
        <v>2693</v>
      </c>
      <c r="R243" s="187">
        <v>43308</v>
      </c>
      <c r="S243" s="20" t="s">
        <v>1774</v>
      </c>
      <c r="T243" s="5" t="s">
        <v>2694</v>
      </c>
      <c r="U243" s="474">
        <v>78.98</v>
      </c>
      <c r="V243" s="474"/>
      <c r="W243" s="101"/>
      <c r="X243" s="101"/>
      <c r="Y243" s="101"/>
    </row>
    <row r="244" spans="1:26" s="186" customFormat="1" ht="191.25">
      <c r="A244" s="475">
        <v>233</v>
      </c>
      <c r="B244" s="5" t="s">
        <v>1419</v>
      </c>
      <c r="C244" s="20" t="s">
        <v>2695</v>
      </c>
      <c r="D244" s="480" t="s">
        <v>2696</v>
      </c>
      <c r="E244" s="20" t="s">
        <v>2655</v>
      </c>
      <c r="F244" s="20">
        <v>23</v>
      </c>
      <c r="G244" s="20">
        <v>2</v>
      </c>
      <c r="H244" s="20"/>
      <c r="I244" s="323">
        <v>53.09</v>
      </c>
      <c r="J244" s="20">
        <v>1</v>
      </c>
      <c r="K244" s="5" t="s">
        <v>575</v>
      </c>
      <c r="L244" s="425"/>
      <c r="M244" s="6" t="s">
        <v>2692</v>
      </c>
      <c r="N244" s="6">
        <v>968920.93</v>
      </c>
      <c r="O244" s="7">
        <v>968920.93</v>
      </c>
      <c r="P244" s="479">
        <v>968920.93</v>
      </c>
      <c r="Q244" s="5" t="s">
        <v>2697</v>
      </c>
      <c r="R244" s="187">
        <v>43411</v>
      </c>
      <c r="S244" s="20" t="s">
        <v>1774</v>
      </c>
      <c r="T244" s="5" t="s">
        <v>2698</v>
      </c>
      <c r="U244" s="474">
        <v>53.09</v>
      </c>
      <c r="V244" s="474"/>
      <c r="W244" s="101"/>
      <c r="X244" s="101"/>
      <c r="Y244" s="101"/>
    </row>
    <row r="245" spans="1:26" s="186" customFormat="1" ht="191.25">
      <c r="A245" s="475">
        <v>234</v>
      </c>
      <c r="B245" s="5" t="s">
        <v>1419</v>
      </c>
      <c r="C245" s="20"/>
      <c r="D245" s="480" t="s">
        <v>2699</v>
      </c>
      <c r="E245" s="20" t="s">
        <v>2655</v>
      </c>
      <c r="F245" s="20">
        <v>23</v>
      </c>
      <c r="G245" s="20">
        <v>4</v>
      </c>
      <c r="H245" s="20"/>
      <c r="I245" s="323">
        <v>54.13</v>
      </c>
      <c r="J245" s="20">
        <v>2</v>
      </c>
      <c r="K245" s="5" t="s">
        <v>575</v>
      </c>
      <c r="L245" s="425"/>
      <c r="M245" s="6" t="s">
        <v>2692</v>
      </c>
      <c r="N245" s="6"/>
      <c r="O245" s="7"/>
      <c r="P245" s="476"/>
      <c r="Q245" s="5" t="s">
        <v>2697</v>
      </c>
      <c r="R245" s="187">
        <v>43411</v>
      </c>
      <c r="S245" s="20" t="s">
        <v>1774</v>
      </c>
      <c r="T245" s="5" t="s">
        <v>2700</v>
      </c>
      <c r="U245" s="474">
        <v>54.13</v>
      </c>
      <c r="V245" s="474"/>
      <c r="W245" s="101"/>
      <c r="X245" s="101"/>
      <c r="Y245" s="101"/>
    </row>
    <row r="246" spans="1:26" s="186" customFormat="1" ht="344.25">
      <c r="A246" s="467">
        <v>235</v>
      </c>
      <c r="B246" s="5" t="s">
        <v>1419</v>
      </c>
      <c r="C246" s="20" t="s">
        <v>2701</v>
      </c>
      <c r="D246" s="20" t="s">
        <v>2702</v>
      </c>
      <c r="E246" s="20" t="s">
        <v>2655</v>
      </c>
      <c r="F246" s="20">
        <v>24</v>
      </c>
      <c r="G246" s="20">
        <v>1</v>
      </c>
      <c r="H246" s="23" t="s">
        <v>2703</v>
      </c>
      <c r="I246" s="112">
        <v>23.58</v>
      </c>
      <c r="J246" s="20">
        <v>1</v>
      </c>
      <c r="K246" s="5" t="s">
        <v>575</v>
      </c>
      <c r="L246" s="478">
        <v>39153</v>
      </c>
      <c r="M246" s="6" t="s">
        <v>2704</v>
      </c>
      <c r="N246" s="6">
        <v>434334.46</v>
      </c>
      <c r="O246" s="7"/>
      <c r="P246" s="476"/>
      <c r="Q246" s="5"/>
      <c r="R246" s="20"/>
      <c r="S246" s="20"/>
      <c r="T246" s="20"/>
      <c r="U246" s="474"/>
      <c r="V246" s="474"/>
      <c r="W246" s="101"/>
      <c r="X246" s="101"/>
      <c r="Y246" s="101"/>
    </row>
    <row r="247" spans="1:26" s="186" customFormat="1" ht="255">
      <c r="A247" s="475">
        <v>236</v>
      </c>
      <c r="B247" s="5" t="s">
        <v>1419</v>
      </c>
      <c r="C247" s="20" t="s">
        <v>2705</v>
      </c>
      <c r="D247" s="20" t="s">
        <v>2706</v>
      </c>
      <c r="E247" s="20" t="s">
        <v>2655</v>
      </c>
      <c r="F247" s="20">
        <v>24</v>
      </c>
      <c r="G247" s="20">
        <v>3</v>
      </c>
      <c r="H247" s="23" t="s">
        <v>2707</v>
      </c>
      <c r="I247" s="112">
        <f>190.09*132/1000</f>
        <v>25.09188</v>
      </c>
      <c r="J247" s="20">
        <v>1</v>
      </c>
      <c r="K247" s="5" t="s">
        <v>575</v>
      </c>
      <c r="L247" s="478">
        <v>38931</v>
      </c>
      <c r="M247" s="6" t="s">
        <v>2708</v>
      </c>
      <c r="N247" s="6">
        <v>462230.54</v>
      </c>
      <c r="O247" s="7"/>
      <c r="P247" s="476"/>
      <c r="Q247" s="5"/>
      <c r="R247" s="20"/>
      <c r="S247" s="20"/>
      <c r="T247" s="20"/>
      <c r="U247" s="474"/>
      <c r="V247" s="474"/>
      <c r="W247" s="101"/>
      <c r="X247" s="101"/>
      <c r="Y247" s="101"/>
    </row>
    <row r="248" spans="1:26" s="186" customFormat="1" ht="382.5">
      <c r="A248" s="475">
        <v>237</v>
      </c>
      <c r="B248" s="5" t="s">
        <v>1419</v>
      </c>
      <c r="C248" s="20" t="s">
        <v>2709</v>
      </c>
      <c r="D248" s="20" t="s">
        <v>2710</v>
      </c>
      <c r="E248" s="20" t="s">
        <v>2655</v>
      </c>
      <c r="F248" s="20">
        <v>24</v>
      </c>
      <c r="G248" s="20">
        <v>5</v>
      </c>
      <c r="H248" s="23" t="s">
        <v>2711</v>
      </c>
      <c r="I248" s="112">
        <v>22.94</v>
      </c>
      <c r="J248" s="20">
        <v>2</v>
      </c>
      <c r="K248" s="5" t="s">
        <v>575</v>
      </c>
      <c r="L248" s="478">
        <v>42787</v>
      </c>
      <c r="M248" s="6" t="s">
        <v>2712</v>
      </c>
      <c r="N248" s="6">
        <v>422504.79</v>
      </c>
      <c r="O248" s="7"/>
      <c r="P248" s="476"/>
      <c r="Q248" s="5"/>
      <c r="R248" s="20"/>
      <c r="S248" s="20"/>
      <c r="T248" s="5" t="s">
        <v>2713</v>
      </c>
      <c r="U248" s="474"/>
      <c r="V248" s="474"/>
      <c r="W248" s="101"/>
      <c r="X248" s="101"/>
      <c r="Y248" s="101"/>
    </row>
    <row r="249" spans="1:26" s="186" customFormat="1" ht="255">
      <c r="A249" s="467">
        <v>238</v>
      </c>
      <c r="B249" s="5" t="s">
        <v>1419</v>
      </c>
      <c r="C249" s="20" t="s">
        <v>2714</v>
      </c>
      <c r="D249" s="20" t="s">
        <v>2715</v>
      </c>
      <c r="E249" s="20" t="s">
        <v>2655</v>
      </c>
      <c r="F249" s="20">
        <v>24</v>
      </c>
      <c r="G249" s="20">
        <v>6</v>
      </c>
      <c r="H249" s="23" t="s">
        <v>2716</v>
      </c>
      <c r="I249" s="112">
        <f>179.6*249/1000</f>
        <v>44.720399999999998</v>
      </c>
      <c r="J249" s="20">
        <v>2</v>
      </c>
      <c r="K249" s="5" t="s">
        <v>575</v>
      </c>
      <c r="L249" s="478">
        <v>39128</v>
      </c>
      <c r="M249" s="6" t="s">
        <v>2717</v>
      </c>
      <c r="N249" s="6">
        <v>823774.36</v>
      </c>
      <c r="O249" s="7"/>
      <c r="P249" s="476"/>
      <c r="Q249" s="5" t="s">
        <v>2718</v>
      </c>
      <c r="R249" s="187">
        <v>42054</v>
      </c>
      <c r="S249" s="20" t="s">
        <v>1774</v>
      </c>
      <c r="T249" s="5" t="s">
        <v>2719</v>
      </c>
      <c r="U249" s="474">
        <v>24.24</v>
      </c>
      <c r="V249" s="474"/>
      <c r="W249" s="101"/>
      <c r="X249" s="101"/>
      <c r="Y249" s="101"/>
    </row>
    <row r="250" spans="1:26" s="186" customFormat="1" ht="255">
      <c r="A250" s="475">
        <v>239</v>
      </c>
      <c r="B250" s="5" t="s">
        <v>1419</v>
      </c>
      <c r="C250" s="20" t="s">
        <v>2720</v>
      </c>
      <c r="D250" s="20" t="s">
        <v>2721</v>
      </c>
      <c r="E250" s="20" t="s">
        <v>2655</v>
      </c>
      <c r="F250" s="20">
        <v>24</v>
      </c>
      <c r="G250" s="20">
        <v>9</v>
      </c>
      <c r="H250" s="23" t="s">
        <v>2722</v>
      </c>
      <c r="I250" s="112">
        <f>157*247/1000</f>
        <v>38.779000000000003</v>
      </c>
      <c r="J250" s="20">
        <v>3</v>
      </c>
      <c r="K250" s="5" t="s">
        <v>575</v>
      </c>
      <c r="L250" s="478">
        <v>39079</v>
      </c>
      <c r="M250" s="6" t="s">
        <v>2723</v>
      </c>
      <c r="N250" s="6">
        <v>714330.51</v>
      </c>
      <c r="O250" s="7"/>
      <c r="P250" s="476"/>
      <c r="Q250" s="5"/>
      <c r="R250" s="20"/>
      <c r="S250" s="20"/>
      <c r="T250" s="5" t="s">
        <v>2724</v>
      </c>
      <c r="U250" s="474"/>
      <c r="V250" s="474"/>
      <c r="W250" s="101"/>
      <c r="X250" s="101"/>
      <c r="Y250" s="101"/>
    </row>
    <row r="251" spans="1:26" s="186" customFormat="1" ht="280.5">
      <c r="A251" s="475">
        <v>240</v>
      </c>
      <c r="B251" s="5" t="s">
        <v>1419</v>
      </c>
      <c r="C251" s="20" t="s">
        <v>2725</v>
      </c>
      <c r="D251" s="20" t="s">
        <v>2726</v>
      </c>
      <c r="E251" s="20" t="s">
        <v>2655</v>
      </c>
      <c r="F251" s="20">
        <v>24</v>
      </c>
      <c r="G251" s="20">
        <v>11</v>
      </c>
      <c r="H251" s="23" t="s">
        <v>2727</v>
      </c>
      <c r="I251" s="112">
        <f>159.73*152/1000</f>
        <v>24.278959999999998</v>
      </c>
      <c r="J251" s="20">
        <v>3</v>
      </c>
      <c r="K251" s="5" t="s">
        <v>575</v>
      </c>
      <c r="L251" s="478">
        <v>39209</v>
      </c>
      <c r="M251" s="6" t="s">
        <v>2728</v>
      </c>
      <c r="N251" s="6">
        <v>447427.79</v>
      </c>
      <c r="O251" s="7"/>
      <c r="P251" s="476"/>
      <c r="Q251" s="5" t="s">
        <v>2729</v>
      </c>
      <c r="R251" s="38" t="s">
        <v>2730</v>
      </c>
      <c r="S251" s="38" t="s">
        <v>2731</v>
      </c>
      <c r="T251" s="5" t="s">
        <v>2732</v>
      </c>
      <c r="U251" s="481">
        <v>24.24</v>
      </c>
      <c r="V251" s="481"/>
      <c r="W251" s="101"/>
      <c r="X251" s="101"/>
      <c r="Y251" s="101"/>
    </row>
    <row r="252" spans="1:26" s="186" customFormat="1" ht="344.25">
      <c r="A252" s="467">
        <v>241</v>
      </c>
      <c r="B252" s="5" t="s">
        <v>1419</v>
      </c>
      <c r="C252" s="20" t="s">
        <v>2733</v>
      </c>
      <c r="D252" s="20" t="s">
        <v>2734</v>
      </c>
      <c r="E252" s="20" t="s">
        <v>2655</v>
      </c>
      <c r="F252" s="20">
        <v>24</v>
      </c>
      <c r="G252" s="20">
        <v>12</v>
      </c>
      <c r="H252" s="23" t="s">
        <v>2735</v>
      </c>
      <c r="I252" s="112">
        <v>21.97</v>
      </c>
      <c r="J252" s="20">
        <v>4</v>
      </c>
      <c r="K252" s="5" t="s">
        <v>575</v>
      </c>
      <c r="L252" s="478">
        <v>38952</v>
      </c>
      <c r="M252" s="6" t="s">
        <v>2736</v>
      </c>
      <c r="N252" s="6">
        <v>404740.01</v>
      </c>
      <c r="O252" s="7"/>
      <c r="P252" s="476"/>
      <c r="Q252" s="5"/>
      <c r="R252" s="20"/>
      <c r="S252" s="20"/>
      <c r="T252" s="20"/>
      <c r="U252" s="474"/>
      <c r="V252" s="474"/>
      <c r="W252" s="101"/>
      <c r="X252" s="101"/>
      <c r="Y252" s="101"/>
    </row>
    <row r="253" spans="1:26" s="186" customFormat="1" ht="255">
      <c r="A253" s="475">
        <v>242</v>
      </c>
      <c r="B253" s="5" t="s">
        <v>1419</v>
      </c>
      <c r="C253" s="20" t="s">
        <v>2737</v>
      </c>
      <c r="D253" s="20" t="s">
        <v>2738</v>
      </c>
      <c r="E253" s="20" t="s">
        <v>2655</v>
      </c>
      <c r="F253" s="20">
        <v>24</v>
      </c>
      <c r="G253" s="20">
        <v>16</v>
      </c>
      <c r="H253" s="23" t="s">
        <v>2739</v>
      </c>
      <c r="I253" s="112">
        <f>181.83*278/1000</f>
        <v>50.548740000000002</v>
      </c>
      <c r="J253" s="20">
        <v>5</v>
      </c>
      <c r="K253" s="5" t="s">
        <v>575</v>
      </c>
      <c r="L253" s="478">
        <v>38978</v>
      </c>
      <c r="M253" s="6" t="s">
        <v>2740</v>
      </c>
      <c r="N253" s="6">
        <v>930981.97</v>
      </c>
      <c r="O253" s="7"/>
      <c r="P253" s="476"/>
      <c r="Q253" s="5"/>
      <c r="R253" s="20"/>
      <c r="S253" s="20"/>
      <c r="T253" s="20"/>
      <c r="U253" s="474"/>
      <c r="V253" s="474"/>
      <c r="W253" s="101"/>
      <c r="X253" s="101"/>
      <c r="Y253" s="101"/>
    </row>
    <row r="254" spans="1:26" s="186" customFormat="1" ht="369.75">
      <c r="A254" s="475">
        <v>243</v>
      </c>
      <c r="B254" s="5" t="s">
        <v>1419</v>
      </c>
      <c r="C254" s="20" t="s">
        <v>2741</v>
      </c>
      <c r="D254" s="20" t="s">
        <v>2742</v>
      </c>
      <c r="E254" s="20" t="s">
        <v>2655</v>
      </c>
      <c r="F254" s="20">
        <v>24</v>
      </c>
      <c r="G254" s="20">
        <v>18</v>
      </c>
      <c r="H254" s="23" t="s">
        <v>2743</v>
      </c>
      <c r="I254" s="112">
        <v>27.49</v>
      </c>
      <c r="J254" s="20">
        <v>5</v>
      </c>
      <c r="K254" s="5" t="s">
        <v>575</v>
      </c>
      <c r="L254" s="478">
        <v>42129</v>
      </c>
      <c r="M254" s="6" t="s">
        <v>2744</v>
      </c>
      <c r="N254" s="6">
        <v>506456.44</v>
      </c>
      <c r="O254" s="6"/>
      <c r="P254" s="502"/>
      <c r="Q254" s="109" t="s">
        <v>2745</v>
      </c>
      <c r="R254" s="503">
        <v>42054</v>
      </c>
      <c r="S254" s="109" t="s">
        <v>1774</v>
      </c>
      <c r="T254" s="5" t="s">
        <v>2746</v>
      </c>
      <c r="U254" s="481">
        <v>18.239999999999998</v>
      </c>
      <c r="V254" s="481"/>
      <c r="W254" s="504"/>
      <c r="X254" s="504"/>
      <c r="Y254" s="504"/>
      <c r="Z254" s="505"/>
    </row>
    <row r="255" spans="1:26" s="186" customFormat="1" ht="191.25">
      <c r="A255" s="467">
        <v>244</v>
      </c>
      <c r="B255" s="5" t="s">
        <v>1419</v>
      </c>
      <c r="C255" s="20"/>
      <c r="D255" s="20" t="s">
        <v>2747</v>
      </c>
      <c r="E255" s="20" t="s">
        <v>2655</v>
      </c>
      <c r="F255" s="20">
        <v>25</v>
      </c>
      <c r="G255" s="20">
        <v>3</v>
      </c>
      <c r="H255" s="20"/>
      <c r="I255" s="323">
        <v>53.29</v>
      </c>
      <c r="J255" s="20">
        <v>1</v>
      </c>
      <c r="K255" s="5" t="s">
        <v>575</v>
      </c>
      <c r="L255" s="425"/>
      <c r="M255" s="6" t="s">
        <v>2748</v>
      </c>
      <c r="N255" s="6"/>
      <c r="O255" s="7"/>
      <c r="P255" s="476"/>
      <c r="Q255" s="5" t="s">
        <v>2749</v>
      </c>
      <c r="R255" s="187">
        <v>39440</v>
      </c>
      <c r="S255" s="20" t="s">
        <v>1774</v>
      </c>
      <c r="T255" s="5" t="s">
        <v>2750</v>
      </c>
      <c r="U255" s="474"/>
      <c r="V255" s="474"/>
      <c r="W255" s="101"/>
      <c r="X255" s="101"/>
      <c r="Y255" s="101"/>
    </row>
    <row r="256" spans="1:26" s="186" customFormat="1" ht="293.25">
      <c r="A256" s="475">
        <v>245</v>
      </c>
      <c r="B256" s="5" t="s">
        <v>1419</v>
      </c>
      <c r="C256" s="20" t="s">
        <v>2751</v>
      </c>
      <c r="D256" s="20" t="s">
        <v>2752</v>
      </c>
      <c r="E256" s="20" t="s">
        <v>2655</v>
      </c>
      <c r="F256" s="20">
        <v>26</v>
      </c>
      <c r="G256" s="20">
        <v>11</v>
      </c>
      <c r="H256" s="20"/>
      <c r="I256" s="323">
        <v>31.7</v>
      </c>
      <c r="J256" s="20">
        <v>3</v>
      </c>
      <c r="K256" s="5" t="s">
        <v>575</v>
      </c>
      <c r="L256" s="478">
        <v>40535</v>
      </c>
      <c r="M256" s="6" t="s">
        <v>2753</v>
      </c>
      <c r="N256" s="6">
        <v>585773.49</v>
      </c>
      <c r="O256" s="7">
        <v>585773.49</v>
      </c>
      <c r="P256" s="7">
        <v>585773.49</v>
      </c>
      <c r="Q256" s="5" t="s">
        <v>2754</v>
      </c>
      <c r="R256" s="187">
        <v>43591</v>
      </c>
      <c r="S256" s="20" t="s">
        <v>1774</v>
      </c>
      <c r="T256" s="5" t="s">
        <v>2755</v>
      </c>
      <c r="U256" s="474">
        <v>31.8</v>
      </c>
      <c r="V256" s="474"/>
      <c r="W256" s="101"/>
      <c r="X256" s="101"/>
      <c r="Y256" s="101"/>
    </row>
    <row r="257" spans="1:25" s="186" customFormat="1" ht="89.25">
      <c r="A257" s="475">
        <v>246</v>
      </c>
      <c r="B257" s="5" t="s">
        <v>1419</v>
      </c>
      <c r="C257" s="20" t="s">
        <v>2756</v>
      </c>
      <c r="D257" s="480" t="s">
        <v>2757</v>
      </c>
      <c r="E257" s="20" t="s">
        <v>2655</v>
      </c>
      <c r="F257" s="20">
        <v>28</v>
      </c>
      <c r="G257" s="20">
        <v>12</v>
      </c>
      <c r="H257" s="20"/>
      <c r="I257" s="323">
        <v>60.09</v>
      </c>
      <c r="J257" s="20">
        <v>3</v>
      </c>
      <c r="K257" s="5" t="s">
        <v>575</v>
      </c>
      <c r="L257" s="425"/>
      <c r="M257" s="6" t="s">
        <v>2687</v>
      </c>
      <c r="N257" s="6">
        <v>1107075.06</v>
      </c>
      <c r="O257" s="6">
        <v>1107075.06</v>
      </c>
      <c r="P257" s="6">
        <v>1107075.06</v>
      </c>
      <c r="Q257" s="5" t="s">
        <v>2758</v>
      </c>
      <c r="R257" s="187">
        <v>29802</v>
      </c>
      <c r="S257" s="20" t="s">
        <v>1774</v>
      </c>
      <c r="T257" s="5" t="s">
        <v>2759</v>
      </c>
      <c r="U257" s="474"/>
      <c r="V257" s="474"/>
      <c r="W257" s="101"/>
      <c r="X257" s="101"/>
      <c r="Y257" s="101"/>
    </row>
    <row r="258" spans="1:25" s="186" customFormat="1" ht="191.25">
      <c r="A258" s="467">
        <v>247</v>
      </c>
      <c r="B258" s="5" t="s">
        <v>1419</v>
      </c>
      <c r="C258" s="20" t="s">
        <v>2760</v>
      </c>
      <c r="D258" s="20" t="s">
        <v>2761</v>
      </c>
      <c r="E258" s="20" t="s">
        <v>2655</v>
      </c>
      <c r="F258" s="20">
        <v>29</v>
      </c>
      <c r="G258" s="20">
        <v>1</v>
      </c>
      <c r="H258" s="23" t="s">
        <v>2762</v>
      </c>
      <c r="I258" s="112">
        <f>131.56*808/1000</f>
        <v>106.30047999999999</v>
      </c>
      <c r="J258" s="20">
        <v>1</v>
      </c>
      <c r="K258" s="5" t="s">
        <v>575</v>
      </c>
      <c r="L258" s="425"/>
      <c r="M258" s="6" t="s">
        <v>2763</v>
      </c>
      <c r="N258" s="6">
        <v>1107075.06</v>
      </c>
      <c r="O258" s="7"/>
      <c r="P258" s="476"/>
      <c r="Q258" s="5" t="s">
        <v>2764</v>
      </c>
      <c r="R258" s="38" t="s">
        <v>2765</v>
      </c>
      <c r="S258" s="20" t="s">
        <v>1774</v>
      </c>
      <c r="T258" s="5" t="s">
        <v>2766</v>
      </c>
      <c r="U258" s="474"/>
      <c r="V258" s="474"/>
      <c r="W258" s="101"/>
      <c r="X258" s="101"/>
      <c r="Y258" s="101"/>
    </row>
    <row r="259" spans="1:25" s="186" customFormat="1" ht="409.5">
      <c r="A259" s="475">
        <v>248</v>
      </c>
      <c r="B259" s="5" t="s">
        <v>1419</v>
      </c>
      <c r="C259" s="20" t="s">
        <v>2767</v>
      </c>
      <c r="D259" s="20" t="s">
        <v>2768</v>
      </c>
      <c r="E259" s="20" t="s">
        <v>2655</v>
      </c>
      <c r="F259" s="20">
        <v>29</v>
      </c>
      <c r="G259" s="20">
        <v>2</v>
      </c>
      <c r="H259" s="23" t="s">
        <v>2769</v>
      </c>
      <c r="I259" s="112">
        <v>74.900000000000006</v>
      </c>
      <c r="J259" s="20">
        <v>1</v>
      </c>
      <c r="K259" s="5" t="s">
        <v>575</v>
      </c>
      <c r="L259" s="425"/>
      <c r="M259" s="6" t="s">
        <v>2770</v>
      </c>
      <c r="N259" s="6">
        <v>1379710.25</v>
      </c>
      <c r="O259" s="7"/>
      <c r="P259" s="476"/>
      <c r="Q259" s="5" t="s">
        <v>2771</v>
      </c>
      <c r="R259" s="38" t="s">
        <v>2772</v>
      </c>
      <c r="S259" s="5" t="s">
        <v>2397</v>
      </c>
      <c r="T259" s="5" t="s">
        <v>2773</v>
      </c>
      <c r="U259" s="481" t="s">
        <v>2774</v>
      </c>
      <c r="V259" s="474"/>
      <c r="W259" s="101"/>
      <c r="X259" s="101"/>
      <c r="Y259" s="101"/>
    </row>
    <row r="260" spans="1:25" s="186" customFormat="1" ht="114.75">
      <c r="A260" s="475">
        <v>249</v>
      </c>
      <c r="B260" s="5" t="s">
        <v>1419</v>
      </c>
      <c r="C260" s="20" t="s">
        <v>2775</v>
      </c>
      <c r="D260" s="20" t="s">
        <v>2776</v>
      </c>
      <c r="E260" s="20" t="s">
        <v>2655</v>
      </c>
      <c r="F260" s="20">
        <v>29</v>
      </c>
      <c r="G260" s="20">
        <v>3</v>
      </c>
      <c r="H260" s="23" t="s">
        <v>2777</v>
      </c>
      <c r="I260" s="112">
        <f>102.6*462/1000</f>
        <v>47.401199999999996</v>
      </c>
      <c r="J260" s="20">
        <v>1</v>
      </c>
      <c r="K260" s="5" t="s">
        <v>575</v>
      </c>
      <c r="L260" s="425"/>
      <c r="M260" s="6" t="s">
        <v>2763</v>
      </c>
      <c r="N260" s="6">
        <v>873156.17</v>
      </c>
      <c r="O260" s="7"/>
      <c r="P260" s="476"/>
      <c r="Q260" s="5" t="s">
        <v>2778</v>
      </c>
      <c r="R260" s="38">
        <v>32651</v>
      </c>
      <c r="S260" s="20" t="s">
        <v>1774</v>
      </c>
      <c r="T260" s="5" t="s">
        <v>2779</v>
      </c>
      <c r="U260" s="474">
        <v>18.3</v>
      </c>
      <c r="V260" s="474"/>
      <c r="W260" s="101"/>
      <c r="X260" s="101"/>
      <c r="Y260" s="101"/>
    </row>
    <row r="261" spans="1:25" s="186" customFormat="1" ht="242.25">
      <c r="A261" s="467">
        <v>250</v>
      </c>
      <c r="B261" s="5" t="s">
        <v>1419</v>
      </c>
      <c r="C261" s="20" t="s">
        <v>2780</v>
      </c>
      <c r="D261" s="20" t="s">
        <v>2781</v>
      </c>
      <c r="E261" s="20" t="s">
        <v>2655</v>
      </c>
      <c r="F261" s="20">
        <v>29</v>
      </c>
      <c r="G261" s="20">
        <v>4</v>
      </c>
      <c r="H261" s="23" t="s">
        <v>2782</v>
      </c>
      <c r="I261" s="112">
        <f>128.46*740/1000</f>
        <v>95.060400000000016</v>
      </c>
      <c r="J261" s="20">
        <v>1</v>
      </c>
      <c r="K261" s="5" t="s">
        <v>575</v>
      </c>
      <c r="L261" s="425"/>
      <c r="M261" s="6" t="s">
        <v>2763</v>
      </c>
      <c r="N261" s="6">
        <v>1751610.1</v>
      </c>
      <c r="O261" s="7"/>
      <c r="P261" s="476"/>
      <c r="Q261" s="5" t="s">
        <v>2783</v>
      </c>
      <c r="R261" s="5" t="s">
        <v>2784</v>
      </c>
      <c r="S261" s="5" t="s">
        <v>2785</v>
      </c>
      <c r="T261" s="5" t="s">
        <v>2786</v>
      </c>
      <c r="U261" s="481">
        <v>30.86</v>
      </c>
      <c r="V261" s="474"/>
      <c r="W261" s="101"/>
      <c r="X261" s="101"/>
      <c r="Y261" s="101"/>
    </row>
    <row r="262" spans="1:25" s="186" customFormat="1" ht="204">
      <c r="A262" s="475">
        <v>251</v>
      </c>
      <c r="B262" s="5" t="s">
        <v>1419</v>
      </c>
      <c r="C262" s="20"/>
      <c r="D262" s="480" t="s">
        <v>2787</v>
      </c>
      <c r="E262" s="20" t="s">
        <v>2655</v>
      </c>
      <c r="F262" s="20">
        <v>37</v>
      </c>
      <c r="G262" s="20">
        <v>3</v>
      </c>
      <c r="H262" s="20"/>
      <c r="I262" s="323">
        <v>54.51</v>
      </c>
      <c r="J262" s="20">
        <v>2</v>
      </c>
      <c r="K262" s="5" t="s">
        <v>575</v>
      </c>
      <c r="L262" s="425"/>
      <c r="M262" s="6" t="s">
        <v>2687</v>
      </c>
      <c r="N262" s="6"/>
      <c r="O262" s="7"/>
      <c r="P262" s="476"/>
      <c r="Q262" s="5" t="s">
        <v>2788</v>
      </c>
      <c r="R262" s="187">
        <v>43093</v>
      </c>
      <c r="S262" s="20" t="s">
        <v>1774</v>
      </c>
      <c r="T262" s="5" t="s">
        <v>2789</v>
      </c>
      <c r="U262" s="474"/>
      <c r="V262" s="474"/>
      <c r="W262" s="101"/>
      <c r="X262" s="101"/>
      <c r="Y262" s="101"/>
    </row>
    <row r="263" spans="1:25" s="186" customFormat="1" ht="89.25">
      <c r="A263" s="475">
        <v>252</v>
      </c>
      <c r="B263" s="5" t="s">
        <v>1419</v>
      </c>
      <c r="C263" s="20"/>
      <c r="D263" s="480" t="s">
        <v>2790</v>
      </c>
      <c r="E263" s="20" t="s">
        <v>2655</v>
      </c>
      <c r="F263" s="20">
        <v>37</v>
      </c>
      <c r="G263" s="20">
        <v>5</v>
      </c>
      <c r="H263" s="20"/>
      <c r="I263" s="323">
        <v>56.52</v>
      </c>
      <c r="J263" s="20">
        <v>1</v>
      </c>
      <c r="K263" s="5" t="s">
        <v>575</v>
      </c>
      <c r="L263" s="425"/>
      <c r="M263" s="6" t="s">
        <v>2687</v>
      </c>
      <c r="N263" s="6"/>
      <c r="O263" s="7"/>
      <c r="P263" s="476"/>
      <c r="Q263" s="5" t="s">
        <v>2791</v>
      </c>
      <c r="R263" s="187">
        <v>35621</v>
      </c>
      <c r="S263" s="20" t="s">
        <v>1774</v>
      </c>
      <c r="T263" s="5" t="s">
        <v>2792</v>
      </c>
      <c r="U263" s="474">
        <v>56.52</v>
      </c>
      <c r="V263" s="474"/>
      <c r="W263" s="101"/>
      <c r="X263" s="101"/>
      <c r="Y263" s="101"/>
    </row>
    <row r="264" spans="1:25" s="186" customFormat="1" ht="89.25">
      <c r="A264" s="467">
        <v>253</v>
      </c>
      <c r="B264" s="5" t="s">
        <v>1419</v>
      </c>
      <c r="C264" s="20"/>
      <c r="D264" s="480" t="s">
        <v>2793</v>
      </c>
      <c r="E264" s="20" t="s">
        <v>2655</v>
      </c>
      <c r="F264" s="20">
        <v>37</v>
      </c>
      <c r="G264" s="20">
        <v>8</v>
      </c>
      <c r="H264" s="20"/>
      <c r="I264" s="323">
        <v>54.88</v>
      </c>
      <c r="J264" s="20">
        <v>2</v>
      </c>
      <c r="K264" s="5" t="s">
        <v>575</v>
      </c>
      <c r="L264" s="425"/>
      <c r="M264" s="6" t="s">
        <v>2687</v>
      </c>
      <c r="N264" s="6"/>
      <c r="O264" s="7"/>
      <c r="P264" s="476"/>
      <c r="Q264" s="5" t="s">
        <v>2794</v>
      </c>
      <c r="R264" s="187">
        <v>32527</v>
      </c>
      <c r="S264" s="20" t="s">
        <v>1774</v>
      </c>
      <c r="T264" s="5" t="s">
        <v>2795</v>
      </c>
      <c r="U264" s="474">
        <v>40.57</v>
      </c>
      <c r="V264" s="474"/>
      <c r="W264" s="101"/>
      <c r="X264" s="101"/>
      <c r="Y264" s="101"/>
    </row>
    <row r="265" spans="1:25" s="186" customFormat="1" ht="178.5">
      <c r="A265" s="475">
        <v>254</v>
      </c>
      <c r="B265" s="5" t="s">
        <v>1419</v>
      </c>
      <c r="C265" s="20" t="s">
        <v>2796</v>
      </c>
      <c r="D265" s="480" t="s">
        <v>2797</v>
      </c>
      <c r="E265" s="20" t="s">
        <v>2655</v>
      </c>
      <c r="F265" s="20">
        <v>39</v>
      </c>
      <c r="G265" s="20">
        <v>2</v>
      </c>
      <c r="H265" s="20"/>
      <c r="I265" s="323">
        <v>56.48</v>
      </c>
      <c r="J265" s="20">
        <v>1</v>
      </c>
      <c r="K265" s="5" t="s">
        <v>575</v>
      </c>
      <c r="L265" s="425"/>
      <c r="M265" s="6" t="s">
        <v>2798</v>
      </c>
      <c r="N265" s="6">
        <v>994709.7</v>
      </c>
      <c r="O265" s="6">
        <v>994709.7</v>
      </c>
      <c r="P265" s="6">
        <v>994709.7</v>
      </c>
      <c r="Q265" s="5" t="s">
        <v>2799</v>
      </c>
      <c r="R265" s="187">
        <v>32532</v>
      </c>
      <c r="S265" s="20" t="s">
        <v>1774</v>
      </c>
      <c r="T265" s="20" t="s">
        <v>2800</v>
      </c>
      <c r="U265" s="474">
        <v>56.48</v>
      </c>
      <c r="V265" s="474"/>
      <c r="W265" s="101"/>
      <c r="X265" s="101"/>
      <c r="Y265" s="101"/>
    </row>
    <row r="266" spans="1:25" s="186" customFormat="1" ht="140.25">
      <c r="A266" s="475">
        <v>255</v>
      </c>
      <c r="B266" s="5" t="s">
        <v>1419</v>
      </c>
      <c r="C266" s="20"/>
      <c r="D266" s="20" t="s">
        <v>2801</v>
      </c>
      <c r="E266" s="20" t="s">
        <v>2655</v>
      </c>
      <c r="F266" s="20">
        <v>41</v>
      </c>
      <c r="G266" s="20">
        <v>3</v>
      </c>
      <c r="H266" s="20"/>
      <c r="I266" s="323">
        <v>59.12</v>
      </c>
      <c r="J266" s="20">
        <v>1</v>
      </c>
      <c r="K266" s="5" t="s">
        <v>575</v>
      </c>
      <c r="L266" s="425"/>
      <c r="M266" s="6" t="s">
        <v>2802</v>
      </c>
      <c r="N266" s="6"/>
      <c r="O266" s="7"/>
      <c r="P266" s="476"/>
      <c r="Q266" s="5" t="s">
        <v>2803</v>
      </c>
      <c r="R266" s="187">
        <v>28166</v>
      </c>
      <c r="S266" s="20" t="s">
        <v>1774</v>
      </c>
      <c r="T266" s="20" t="s">
        <v>2804</v>
      </c>
      <c r="U266" s="474">
        <v>59.12</v>
      </c>
      <c r="V266" s="474"/>
      <c r="W266" s="101"/>
      <c r="X266" s="101"/>
      <c r="Y266" s="101"/>
    </row>
    <row r="267" spans="1:25" s="186" customFormat="1" ht="191.25">
      <c r="A267" s="467">
        <v>256</v>
      </c>
      <c r="B267" s="5" t="s">
        <v>1419</v>
      </c>
      <c r="C267" s="20"/>
      <c r="D267" s="20" t="s">
        <v>2805</v>
      </c>
      <c r="E267" s="20" t="s">
        <v>2655</v>
      </c>
      <c r="F267" s="20">
        <v>45</v>
      </c>
      <c r="G267" s="20">
        <v>1</v>
      </c>
      <c r="H267" s="20"/>
      <c r="I267" s="323">
        <v>78.47</v>
      </c>
      <c r="J267" s="20">
        <v>1</v>
      </c>
      <c r="K267" s="5" t="s">
        <v>575</v>
      </c>
      <c r="L267" s="425"/>
      <c r="M267" s="6" t="s">
        <v>2650</v>
      </c>
      <c r="N267" s="6"/>
      <c r="O267" s="7"/>
      <c r="P267" s="476"/>
      <c r="Q267" s="5" t="s">
        <v>2806</v>
      </c>
      <c r="R267" s="187">
        <v>42208</v>
      </c>
      <c r="S267" s="20" t="s">
        <v>1774</v>
      </c>
      <c r="T267" s="5" t="s">
        <v>2807</v>
      </c>
      <c r="U267" s="474">
        <v>47.6</v>
      </c>
      <c r="V267" s="474"/>
      <c r="W267" s="101"/>
      <c r="X267" s="101"/>
      <c r="Y267" s="101"/>
    </row>
    <row r="268" spans="1:25" s="186" customFormat="1" ht="178.5">
      <c r="A268" s="475">
        <v>257</v>
      </c>
      <c r="B268" s="5" t="s">
        <v>1419</v>
      </c>
      <c r="C268" s="20"/>
      <c r="D268" s="20" t="s">
        <v>2808</v>
      </c>
      <c r="E268" s="20" t="s">
        <v>2655</v>
      </c>
      <c r="F268" s="20">
        <v>45</v>
      </c>
      <c r="G268" s="20">
        <v>2</v>
      </c>
      <c r="H268" s="20"/>
      <c r="I268" s="323">
        <v>55.82</v>
      </c>
      <c r="J268" s="20">
        <v>1</v>
      </c>
      <c r="K268" s="5" t="s">
        <v>575</v>
      </c>
      <c r="L268" s="425"/>
      <c r="M268" s="6" t="s">
        <v>2650</v>
      </c>
      <c r="N268" s="6"/>
      <c r="O268" s="7"/>
      <c r="P268" s="476"/>
      <c r="Q268" s="5" t="s">
        <v>2809</v>
      </c>
      <c r="R268" s="187">
        <v>41691</v>
      </c>
      <c r="S268" s="20" t="s">
        <v>1774</v>
      </c>
      <c r="T268" s="5" t="s">
        <v>2810</v>
      </c>
      <c r="U268" s="474">
        <v>43.18</v>
      </c>
      <c r="V268" s="474"/>
      <c r="W268" s="101"/>
      <c r="X268" s="101"/>
      <c r="Y268" s="101"/>
    </row>
    <row r="269" spans="1:25" s="186" customFormat="1" ht="191.25">
      <c r="A269" s="475">
        <v>258</v>
      </c>
      <c r="B269" s="5" t="s">
        <v>1419</v>
      </c>
      <c r="C269" s="20"/>
      <c r="D269" s="20" t="s">
        <v>2811</v>
      </c>
      <c r="E269" s="20" t="s">
        <v>2655</v>
      </c>
      <c r="F269" s="20">
        <v>45</v>
      </c>
      <c r="G269" s="20">
        <v>3</v>
      </c>
      <c r="H269" s="20"/>
      <c r="I269" s="323">
        <v>78.61</v>
      </c>
      <c r="J269" s="20">
        <v>2</v>
      </c>
      <c r="K269" s="5" t="s">
        <v>575</v>
      </c>
      <c r="L269" s="425"/>
      <c r="M269" s="6" t="s">
        <v>2650</v>
      </c>
      <c r="N269" s="6"/>
      <c r="O269" s="7"/>
      <c r="P269" s="476"/>
      <c r="Q269" s="5" t="s">
        <v>2812</v>
      </c>
      <c r="R269" s="187">
        <v>43385</v>
      </c>
      <c r="S269" s="20" t="s">
        <v>1774</v>
      </c>
      <c r="T269" s="5" t="s">
        <v>2813</v>
      </c>
      <c r="U269" s="474">
        <v>30.58</v>
      </c>
      <c r="V269" s="474"/>
      <c r="W269" s="101"/>
      <c r="X269" s="101"/>
      <c r="Y269" s="101"/>
    </row>
    <row r="270" spans="1:25" s="186" customFormat="1" ht="140.25">
      <c r="A270" s="467">
        <v>259</v>
      </c>
      <c r="B270" s="5" t="s">
        <v>1419</v>
      </c>
      <c r="C270" s="20"/>
      <c r="D270" s="20" t="s">
        <v>2814</v>
      </c>
      <c r="E270" s="20" t="s">
        <v>2815</v>
      </c>
      <c r="F270" s="20">
        <v>2</v>
      </c>
      <c r="G270" s="20">
        <v>3</v>
      </c>
      <c r="H270" s="20"/>
      <c r="I270" s="323">
        <v>13.05</v>
      </c>
      <c r="J270" s="20">
        <v>2</v>
      </c>
      <c r="K270" s="5" t="s">
        <v>575</v>
      </c>
      <c r="L270" s="425"/>
      <c r="M270" s="6" t="s">
        <v>2816</v>
      </c>
      <c r="N270" s="6"/>
      <c r="O270" s="7"/>
      <c r="P270" s="476"/>
      <c r="Q270" s="5" t="s">
        <v>2817</v>
      </c>
      <c r="R270" s="187">
        <v>35192</v>
      </c>
      <c r="S270" s="20" t="s">
        <v>1774</v>
      </c>
      <c r="T270" s="5" t="s">
        <v>2818</v>
      </c>
      <c r="U270" s="474"/>
      <c r="V270" s="474"/>
      <c r="W270" s="101"/>
      <c r="X270" s="101"/>
      <c r="Y270" s="101"/>
    </row>
    <row r="271" spans="1:25" s="186" customFormat="1" ht="140.25">
      <c r="A271" s="475">
        <v>260</v>
      </c>
      <c r="B271" s="5" t="s">
        <v>1419</v>
      </c>
      <c r="C271" s="20"/>
      <c r="D271" s="20" t="s">
        <v>2819</v>
      </c>
      <c r="E271" s="20" t="s">
        <v>2815</v>
      </c>
      <c r="F271" s="20">
        <v>2</v>
      </c>
      <c r="G271" s="20">
        <v>5</v>
      </c>
      <c r="H271" s="20"/>
      <c r="I271" s="323">
        <v>13.97</v>
      </c>
      <c r="J271" s="20">
        <v>2</v>
      </c>
      <c r="K271" s="5" t="s">
        <v>575</v>
      </c>
      <c r="L271" s="425"/>
      <c r="M271" s="6" t="s">
        <v>2816</v>
      </c>
      <c r="N271" s="6"/>
      <c r="O271" s="7"/>
      <c r="P271" s="476"/>
      <c r="Q271" s="5" t="s">
        <v>2820</v>
      </c>
      <c r="R271" s="187">
        <v>32884</v>
      </c>
      <c r="S271" s="20" t="s">
        <v>1774</v>
      </c>
      <c r="T271" s="5" t="s">
        <v>2821</v>
      </c>
      <c r="U271" s="474">
        <v>24.6</v>
      </c>
      <c r="V271" s="474"/>
      <c r="W271" s="101"/>
      <c r="X271" s="101"/>
      <c r="Y271" s="101"/>
    </row>
    <row r="272" spans="1:25" s="186" customFormat="1" ht="102">
      <c r="A272" s="475">
        <v>261</v>
      </c>
      <c r="B272" s="5" t="s">
        <v>1419</v>
      </c>
      <c r="C272" s="20"/>
      <c r="D272" s="20" t="s">
        <v>2822</v>
      </c>
      <c r="E272" s="20" t="s">
        <v>2815</v>
      </c>
      <c r="F272" s="20">
        <v>5</v>
      </c>
      <c r="G272" s="20">
        <v>1</v>
      </c>
      <c r="H272" s="482"/>
      <c r="I272" s="323">
        <v>68.09</v>
      </c>
      <c r="J272" s="20">
        <v>1</v>
      </c>
      <c r="K272" s="5" t="s">
        <v>575</v>
      </c>
      <c r="L272" s="425"/>
      <c r="M272" s="6" t="s">
        <v>2823</v>
      </c>
      <c r="N272" s="6"/>
      <c r="O272" s="7"/>
      <c r="P272" s="476"/>
      <c r="Q272" s="5" t="s">
        <v>2824</v>
      </c>
      <c r="R272" s="20"/>
      <c r="S272" s="20" t="s">
        <v>1774</v>
      </c>
      <c r="T272" s="5" t="s">
        <v>2825</v>
      </c>
      <c r="U272" s="474"/>
      <c r="V272" s="474"/>
      <c r="W272" s="101"/>
      <c r="X272" s="101"/>
      <c r="Y272" s="101"/>
    </row>
    <row r="273" spans="1:25" s="186" customFormat="1" ht="102">
      <c r="A273" s="467">
        <v>262</v>
      </c>
      <c r="B273" s="5" t="s">
        <v>1419</v>
      </c>
      <c r="C273" s="20"/>
      <c r="D273" s="20" t="s">
        <v>2826</v>
      </c>
      <c r="E273" s="20" t="s">
        <v>2815</v>
      </c>
      <c r="F273" s="20">
        <v>5</v>
      </c>
      <c r="G273" s="20">
        <v>4</v>
      </c>
      <c r="H273" s="482"/>
      <c r="I273" s="323">
        <v>68.95</v>
      </c>
      <c r="J273" s="20">
        <v>2</v>
      </c>
      <c r="K273" s="5" t="s">
        <v>575</v>
      </c>
      <c r="L273" s="425"/>
      <c r="M273" s="6" t="s">
        <v>2823</v>
      </c>
      <c r="N273" s="6"/>
      <c r="O273" s="7"/>
      <c r="P273" s="476"/>
      <c r="Q273" s="5" t="s">
        <v>2827</v>
      </c>
      <c r="R273" s="187">
        <v>35612</v>
      </c>
      <c r="S273" s="20" t="s">
        <v>1774</v>
      </c>
      <c r="T273" s="5" t="s">
        <v>2828</v>
      </c>
      <c r="U273" s="474"/>
      <c r="V273" s="474"/>
      <c r="W273" s="101"/>
      <c r="X273" s="101"/>
      <c r="Y273" s="101"/>
    </row>
    <row r="274" spans="1:25" s="186" customFormat="1" ht="127.5">
      <c r="A274" s="475">
        <v>263</v>
      </c>
      <c r="B274" s="5" t="s">
        <v>1419</v>
      </c>
      <c r="C274" s="20"/>
      <c r="D274" s="20" t="s">
        <v>2829</v>
      </c>
      <c r="E274" s="20" t="s">
        <v>2815</v>
      </c>
      <c r="F274" s="20">
        <v>10</v>
      </c>
      <c r="G274" s="20">
        <v>2</v>
      </c>
      <c r="H274" s="482"/>
      <c r="I274" s="323">
        <v>30.56</v>
      </c>
      <c r="J274" s="20">
        <v>1</v>
      </c>
      <c r="K274" s="5" t="s">
        <v>575</v>
      </c>
      <c r="L274" s="425"/>
      <c r="M274" s="6" t="s">
        <v>2830</v>
      </c>
      <c r="N274" s="6"/>
      <c r="O274" s="7"/>
      <c r="P274" s="476"/>
      <c r="Q274" s="5"/>
      <c r="R274" s="38"/>
      <c r="S274" s="38"/>
      <c r="T274" s="5"/>
      <c r="U274" s="481"/>
      <c r="V274" s="481" t="s">
        <v>2662</v>
      </c>
      <c r="W274" s="101"/>
      <c r="X274" s="101"/>
      <c r="Y274" s="101"/>
    </row>
    <row r="275" spans="1:25" s="186" customFormat="1" ht="127.5">
      <c r="A275" s="475">
        <v>264</v>
      </c>
      <c r="B275" s="5" t="s">
        <v>1419</v>
      </c>
      <c r="C275" s="20"/>
      <c r="D275" s="20" t="s">
        <v>2831</v>
      </c>
      <c r="E275" s="20" t="s">
        <v>2815</v>
      </c>
      <c r="F275" s="20">
        <v>10</v>
      </c>
      <c r="G275" s="20">
        <v>5</v>
      </c>
      <c r="H275" s="482"/>
      <c r="I275" s="323">
        <v>38.729999999999997</v>
      </c>
      <c r="J275" s="20">
        <v>1</v>
      </c>
      <c r="K275" s="5" t="s">
        <v>575</v>
      </c>
      <c r="L275" s="425"/>
      <c r="M275" s="6" t="s">
        <v>2830</v>
      </c>
      <c r="N275" s="6"/>
      <c r="O275" s="7"/>
      <c r="P275" s="476"/>
      <c r="Q275" s="5" t="s">
        <v>2832</v>
      </c>
      <c r="R275" s="187">
        <v>34480</v>
      </c>
      <c r="S275" s="20" t="s">
        <v>1774</v>
      </c>
      <c r="T275" s="5" t="s">
        <v>2833</v>
      </c>
      <c r="U275" s="474"/>
      <c r="V275" s="474"/>
      <c r="W275" s="101"/>
      <c r="X275" s="101"/>
      <c r="Y275" s="101"/>
    </row>
    <row r="276" spans="1:25" s="186" customFormat="1" ht="102">
      <c r="A276" s="467">
        <v>265</v>
      </c>
      <c r="B276" s="5" t="s">
        <v>1419</v>
      </c>
      <c r="C276" s="20"/>
      <c r="D276" s="20" t="s">
        <v>2834</v>
      </c>
      <c r="E276" s="20" t="s">
        <v>2815</v>
      </c>
      <c r="F276" s="20">
        <v>12</v>
      </c>
      <c r="G276" s="20">
        <v>2</v>
      </c>
      <c r="H276" s="482"/>
      <c r="I276" s="323">
        <v>21.33</v>
      </c>
      <c r="J276" s="20">
        <v>1</v>
      </c>
      <c r="K276" s="5" t="s">
        <v>575</v>
      </c>
      <c r="L276" s="425"/>
      <c r="M276" s="6" t="s">
        <v>2823</v>
      </c>
      <c r="N276" s="6"/>
      <c r="O276" s="7"/>
      <c r="P276" s="476"/>
      <c r="Q276" s="5"/>
      <c r="R276" s="20"/>
      <c r="S276" s="20"/>
      <c r="T276" s="5"/>
      <c r="U276" s="474"/>
      <c r="V276" s="474"/>
      <c r="W276" s="101"/>
      <c r="X276" s="101"/>
      <c r="Y276" s="101"/>
    </row>
    <row r="277" spans="1:25" s="186" customFormat="1" ht="191.25">
      <c r="A277" s="475">
        <v>266</v>
      </c>
      <c r="B277" s="5" t="s">
        <v>1419</v>
      </c>
      <c r="C277" s="20" t="s">
        <v>2835</v>
      </c>
      <c r="D277" s="20" t="s">
        <v>2836</v>
      </c>
      <c r="E277" s="20" t="s">
        <v>2815</v>
      </c>
      <c r="F277" s="20">
        <v>34</v>
      </c>
      <c r="G277" s="20">
        <v>8</v>
      </c>
      <c r="H277" s="20"/>
      <c r="I277" s="323">
        <v>41.97</v>
      </c>
      <c r="J277" s="20">
        <v>1</v>
      </c>
      <c r="K277" s="5" t="s">
        <v>575</v>
      </c>
      <c r="L277" s="425"/>
      <c r="M277" s="6" t="s">
        <v>2837</v>
      </c>
      <c r="N277" s="6">
        <v>758926.66</v>
      </c>
      <c r="O277" s="7"/>
      <c r="P277" s="476"/>
      <c r="Q277" s="5" t="s">
        <v>2838</v>
      </c>
      <c r="R277" s="187">
        <v>42124</v>
      </c>
      <c r="S277" s="20" t="s">
        <v>1774</v>
      </c>
      <c r="T277" s="5" t="s">
        <v>2839</v>
      </c>
      <c r="U277" s="474">
        <v>41.97</v>
      </c>
      <c r="V277" s="474"/>
      <c r="W277" s="101"/>
      <c r="X277" s="101"/>
      <c r="Y277" s="101"/>
    </row>
    <row r="278" spans="1:25" s="186" customFormat="1" ht="127.5">
      <c r="A278" s="475">
        <v>267</v>
      </c>
      <c r="B278" s="5" t="s">
        <v>1419</v>
      </c>
      <c r="C278" s="20"/>
      <c r="D278" s="20" t="s">
        <v>2840</v>
      </c>
      <c r="E278" s="20" t="s">
        <v>2815</v>
      </c>
      <c r="F278" s="20">
        <v>36</v>
      </c>
      <c r="G278" s="20">
        <v>7</v>
      </c>
      <c r="H278" s="482"/>
      <c r="I278" s="323">
        <v>54.3</v>
      </c>
      <c r="J278" s="20">
        <v>1</v>
      </c>
      <c r="K278" s="5" t="s">
        <v>575</v>
      </c>
      <c r="L278" s="425"/>
      <c r="M278" s="6" t="s">
        <v>2841</v>
      </c>
      <c r="N278" s="6"/>
      <c r="O278" s="7"/>
      <c r="P278" s="476"/>
      <c r="Q278" s="5"/>
      <c r="R278" s="20"/>
      <c r="S278" s="20"/>
      <c r="T278" s="20"/>
      <c r="U278" s="474"/>
      <c r="V278" s="474"/>
      <c r="W278" s="101"/>
      <c r="X278" s="101"/>
      <c r="Y278" s="101"/>
    </row>
    <row r="279" spans="1:25" s="186" customFormat="1" ht="178.5">
      <c r="A279" s="467">
        <v>268</v>
      </c>
      <c r="B279" s="5" t="s">
        <v>1419</v>
      </c>
      <c r="C279" s="20"/>
      <c r="D279" s="20" t="s">
        <v>2842</v>
      </c>
      <c r="E279" s="20" t="s">
        <v>2815</v>
      </c>
      <c r="F279" s="20">
        <v>38</v>
      </c>
      <c r="G279" s="20">
        <v>1</v>
      </c>
      <c r="H279" s="20"/>
      <c r="I279" s="323">
        <v>27</v>
      </c>
      <c r="J279" s="20">
        <v>1</v>
      </c>
      <c r="K279" s="5" t="s">
        <v>575</v>
      </c>
      <c r="L279" s="425"/>
      <c r="M279" s="6" t="s">
        <v>2843</v>
      </c>
      <c r="N279" s="6"/>
      <c r="O279" s="7"/>
      <c r="P279" s="476"/>
      <c r="Q279" s="5"/>
      <c r="R279" s="20"/>
      <c r="S279" s="20"/>
      <c r="T279" s="20"/>
      <c r="U279" s="474"/>
      <c r="V279" s="474"/>
      <c r="W279" s="101"/>
      <c r="X279" s="101"/>
      <c r="Y279" s="101"/>
    </row>
    <row r="280" spans="1:25" s="186" customFormat="1" ht="204">
      <c r="A280" s="475">
        <v>269</v>
      </c>
      <c r="B280" s="5" t="s">
        <v>1419</v>
      </c>
      <c r="C280" s="20"/>
      <c r="D280" s="20" t="s">
        <v>2844</v>
      </c>
      <c r="E280" s="20" t="s">
        <v>2815</v>
      </c>
      <c r="F280" s="20">
        <v>40</v>
      </c>
      <c r="G280" s="20">
        <v>1</v>
      </c>
      <c r="H280" s="20"/>
      <c r="I280" s="323">
        <v>46.22</v>
      </c>
      <c r="J280" s="20">
        <v>1</v>
      </c>
      <c r="K280" s="5" t="s">
        <v>575</v>
      </c>
      <c r="L280" s="425"/>
      <c r="M280" s="6" t="s">
        <v>2845</v>
      </c>
      <c r="N280" s="6"/>
      <c r="O280" s="7"/>
      <c r="P280" s="476"/>
      <c r="Q280" s="5" t="s">
        <v>2846</v>
      </c>
      <c r="R280" s="187">
        <v>40995</v>
      </c>
      <c r="S280" s="20" t="s">
        <v>1774</v>
      </c>
      <c r="T280" s="5" t="s">
        <v>2847</v>
      </c>
      <c r="U280" s="481" t="s">
        <v>2848</v>
      </c>
      <c r="V280" s="474"/>
      <c r="W280" s="101"/>
      <c r="X280" s="101"/>
      <c r="Y280" s="101"/>
    </row>
    <row r="281" spans="1:25" s="186" customFormat="1" ht="114.75">
      <c r="A281" s="475">
        <v>270</v>
      </c>
      <c r="B281" s="5" t="s">
        <v>1419</v>
      </c>
      <c r="C281" s="20"/>
      <c r="D281" s="20" t="s">
        <v>2849</v>
      </c>
      <c r="E281" s="20" t="s">
        <v>2815</v>
      </c>
      <c r="F281" s="20">
        <v>40</v>
      </c>
      <c r="G281" s="20">
        <v>2</v>
      </c>
      <c r="H281" s="20"/>
      <c r="I281" s="323">
        <v>56.99</v>
      </c>
      <c r="J281" s="20">
        <v>1</v>
      </c>
      <c r="K281" s="5" t="s">
        <v>575</v>
      </c>
      <c r="L281" s="425"/>
      <c r="M281" s="6" t="s">
        <v>2845</v>
      </c>
      <c r="N281" s="6"/>
      <c r="O281" s="7"/>
      <c r="P281" s="476"/>
      <c r="Q281" s="5"/>
      <c r="R281" s="20"/>
      <c r="S281" s="20"/>
      <c r="T281" s="20"/>
      <c r="U281" s="474"/>
      <c r="V281" s="474"/>
      <c r="W281" s="101"/>
      <c r="X281" s="101"/>
      <c r="Y281" s="101"/>
    </row>
    <row r="282" spans="1:25" s="186" customFormat="1" ht="293.25">
      <c r="A282" s="467">
        <v>271</v>
      </c>
      <c r="B282" s="5" t="s">
        <v>1419</v>
      </c>
      <c r="C282" s="20"/>
      <c r="D282" s="20" t="s">
        <v>2850</v>
      </c>
      <c r="E282" s="20" t="s">
        <v>2815</v>
      </c>
      <c r="F282" s="20">
        <v>40</v>
      </c>
      <c r="G282" s="20">
        <v>4</v>
      </c>
      <c r="H282" s="20"/>
      <c r="I282" s="323">
        <v>57.98</v>
      </c>
      <c r="J282" s="20">
        <v>2</v>
      </c>
      <c r="K282" s="5" t="s">
        <v>575</v>
      </c>
      <c r="L282" s="425"/>
      <c r="M282" s="6" t="s">
        <v>2845</v>
      </c>
      <c r="N282" s="6"/>
      <c r="O282" s="7"/>
      <c r="P282" s="476"/>
      <c r="Q282" s="5" t="s">
        <v>2851</v>
      </c>
      <c r="R282" s="38" t="s">
        <v>2852</v>
      </c>
      <c r="S282" s="5" t="s">
        <v>2853</v>
      </c>
      <c r="T282" s="5" t="s">
        <v>2854</v>
      </c>
      <c r="U282" s="481" t="s">
        <v>2855</v>
      </c>
      <c r="V282" s="474"/>
      <c r="W282" s="101"/>
      <c r="X282" s="101"/>
      <c r="Y282" s="101"/>
    </row>
    <row r="283" spans="1:25" s="186" customFormat="1" ht="191.25">
      <c r="A283" s="475">
        <v>272</v>
      </c>
      <c r="B283" s="5" t="s">
        <v>1419</v>
      </c>
      <c r="C283" s="20"/>
      <c r="D283" s="20" t="s">
        <v>2856</v>
      </c>
      <c r="E283" s="20" t="s">
        <v>2815</v>
      </c>
      <c r="F283" s="20">
        <v>40</v>
      </c>
      <c r="G283" s="20">
        <v>5</v>
      </c>
      <c r="H283" s="20"/>
      <c r="I283" s="323">
        <v>59.67</v>
      </c>
      <c r="J283" s="20">
        <v>1</v>
      </c>
      <c r="K283" s="5" t="s">
        <v>575</v>
      </c>
      <c r="L283" s="425"/>
      <c r="M283" s="6" t="s">
        <v>2845</v>
      </c>
      <c r="N283" s="6"/>
      <c r="O283" s="7"/>
      <c r="P283" s="476"/>
      <c r="Q283" s="5" t="s">
        <v>2857</v>
      </c>
      <c r="R283" s="187">
        <v>42853</v>
      </c>
      <c r="S283" s="20" t="s">
        <v>1774</v>
      </c>
      <c r="T283" s="5" t="s">
        <v>2858</v>
      </c>
      <c r="U283" s="474">
        <v>56.67</v>
      </c>
      <c r="V283" s="474"/>
      <c r="W283" s="101"/>
      <c r="X283" s="101"/>
      <c r="Y283" s="101"/>
    </row>
    <row r="284" spans="1:25" s="186" customFormat="1" ht="114.75">
      <c r="A284" s="475">
        <v>273</v>
      </c>
      <c r="B284" s="5" t="s">
        <v>1419</v>
      </c>
      <c r="C284" s="20"/>
      <c r="D284" s="20" t="s">
        <v>2859</v>
      </c>
      <c r="E284" s="20" t="s">
        <v>2815</v>
      </c>
      <c r="F284" s="20">
        <v>40</v>
      </c>
      <c r="G284" s="20">
        <v>7</v>
      </c>
      <c r="H284" s="20"/>
      <c r="I284" s="323">
        <v>61</v>
      </c>
      <c r="J284" s="20">
        <v>2</v>
      </c>
      <c r="K284" s="5" t="s">
        <v>575</v>
      </c>
      <c r="L284" s="425"/>
      <c r="M284" s="6" t="s">
        <v>2845</v>
      </c>
      <c r="N284" s="6"/>
      <c r="O284" s="7"/>
      <c r="P284" s="476"/>
      <c r="Q284" s="5" t="s">
        <v>2860</v>
      </c>
      <c r="R284" s="187">
        <v>36277</v>
      </c>
      <c r="S284" s="20" t="s">
        <v>1774</v>
      </c>
      <c r="T284" s="5" t="s">
        <v>2861</v>
      </c>
      <c r="U284" s="474">
        <v>34.700000000000003</v>
      </c>
      <c r="V284" s="474"/>
      <c r="W284" s="101"/>
      <c r="X284" s="101"/>
      <c r="Y284" s="101"/>
    </row>
    <row r="285" spans="1:25" s="186" customFormat="1" ht="102">
      <c r="A285" s="467">
        <v>274</v>
      </c>
      <c r="B285" s="5" t="s">
        <v>1419</v>
      </c>
      <c r="C285" s="20" t="s">
        <v>2862</v>
      </c>
      <c r="D285" s="20" t="s">
        <v>2863</v>
      </c>
      <c r="E285" s="20" t="s">
        <v>2815</v>
      </c>
      <c r="F285" s="20">
        <v>44</v>
      </c>
      <c r="G285" s="20">
        <v>2</v>
      </c>
      <c r="H285" s="23" t="s">
        <v>2864</v>
      </c>
      <c r="I285" s="112">
        <f>97.5*664/1000</f>
        <v>64.739999999999995</v>
      </c>
      <c r="J285" s="20">
        <v>1</v>
      </c>
      <c r="K285" s="5" t="s">
        <v>575</v>
      </c>
      <c r="L285" s="425"/>
      <c r="M285" s="6" t="s">
        <v>2823</v>
      </c>
      <c r="N285" s="6">
        <v>1205479.52</v>
      </c>
      <c r="O285" s="7"/>
      <c r="P285" s="476"/>
      <c r="Q285" s="5" t="s">
        <v>2865</v>
      </c>
      <c r="R285" s="187">
        <v>35173</v>
      </c>
      <c r="S285" s="20" t="s">
        <v>1774</v>
      </c>
      <c r="T285" s="5" t="s">
        <v>2866</v>
      </c>
      <c r="U285" s="474"/>
      <c r="V285" s="474"/>
      <c r="W285" s="101"/>
      <c r="X285" s="101"/>
      <c r="Y285" s="101"/>
    </row>
    <row r="286" spans="1:25" s="186" customFormat="1" ht="102">
      <c r="A286" s="475">
        <v>275</v>
      </c>
      <c r="B286" s="5" t="s">
        <v>1419</v>
      </c>
      <c r="C286" s="20" t="s">
        <v>2867</v>
      </c>
      <c r="D286" s="20" t="s">
        <v>2868</v>
      </c>
      <c r="E286" s="20" t="s">
        <v>2815</v>
      </c>
      <c r="F286" s="20">
        <v>44</v>
      </c>
      <c r="G286" s="20">
        <v>4</v>
      </c>
      <c r="H286" s="20"/>
      <c r="I286" s="323">
        <v>36.090000000000003</v>
      </c>
      <c r="J286" s="20">
        <v>1</v>
      </c>
      <c r="K286" s="5" t="s">
        <v>575</v>
      </c>
      <c r="L286" s="425"/>
      <c r="M286" s="6" t="s">
        <v>2823</v>
      </c>
      <c r="N286" s="6">
        <v>664981.85</v>
      </c>
      <c r="O286" s="7"/>
      <c r="P286" s="476"/>
      <c r="Q286" s="5"/>
      <c r="R286" s="20"/>
      <c r="S286" s="20"/>
      <c r="T286" s="20"/>
      <c r="U286" s="474"/>
      <c r="V286" s="474"/>
      <c r="W286" s="101"/>
      <c r="X286" s="101"/>
      <c r="Y286" s="101"/>
    </row>
    <row r="287" spans="1:25" s="186" customFormat="1" ht="89.25">
      <c r="A287" s="475">
        <v>276</v>
      </c>
      <c r="B287" s="5" t="s">
        <v>1419</v>
      </c>
      <c r="C287" s="20"/>
      <c r="D287" s="20" t="s">
        <v>2869</v>
      </c>
      <c r="E287" s="20" t="s">
        <v>2815</v>
      </c>
      <c r="F287" s="20">
        <v>50</v>
      </c>
      <c r="G287" s="20">
        <v>1</v>
      </c>
      <c r="H287" s="20"/>
      <c r="I287" s="323">
        <v>44.86</v>
      </c>
      <c r="J287" s="20">
        <v>1</v>
      </c>
      <c r="K287" s="5" t="s">
        <v>575</v>
      </c>
      <c r="L287" s="425"/>
      <c r="M287" s="6" t="s">
        <v>2687</v>
      </c>
      <c r="N287" s="6"/>
      <c r="O287" s="7"/>
      <c r="P287" s="476"/>
      <c r="Q287" s="5" t="s">
        <v>2870</v>
      </c>
      <c r="R287" s="187">
        <v>41369</v>
      </c>
      <c r="S287" s="20" t="s">
        <v>1774</v>
      </c>
      <c r="T287" s="5" t="s">
        <v>2871</v>
      </c>
      <c r="U287" s="474"/>
      <c r="V287" s="474"/>
      <c r="W287" s="101"/>
      <c r="X287" s="101"/>
      <c r="Y287" s="101"/>
    </row>
    <row r="288" spans="1:25" s="186" customFormat="1" ht="191.25">
      <c r="A288" s="467">
        <v>277</v>
      </c>
      <c r="B288" s="5" t="s">
        <v>1419</v>
      </c>
      <c r="C288" s="20"/>
      <c r="D288" s="20" t="s">
        <v>2872</v>
      </c>
      <c r="E288" s="20" t="s">
        <v>2815</v>
      </c>
      <c r="F288" s="20">
        <v>50</v>
      </c>
      <c r="G288" s="20">
        <v>2</v>
      </c>
      <c r="H288" s="20"/>
      <c r="I288" s="323">
        <v>37.590000000000003</v>
      </c>
      <c r="J288" s="20">
        <v>1</v>
      </c>
      <c r="K288" s="5" t="s">
        <v>575</v>
      </c>
      <c r="L288" s="425"/>
      <c r="M288" s="6" t="s">
        <v>2687</v>
      </c>
      <c r="N288" s="6"/>
      <c r="O288" s="7"/>
      <c r="P288" s="476"/>
      <c r="Q288" s="5" t="s">
        <v>2873</v>
      </c>
      <c r="R288" s="187">
        <v>42598</v>
      </c>
      <c r="S288" s="20" t="s">
        <v>1774</v>
      </c>
      <c r="T288" s="5" t="s">
        <v>2874</v>
      </c>
      <c r="U288" s="474">
        <v>37.590000000000003</v>
      </c>
      <c r="V288" s="474"/>
      <c r="W288" s="101"/>
      <c r="X288" s="101"/>
      <c r="Y288" s="101"/>
    </row>
    <row r="289" spans="1:25" s="186" customFormat="1" ht="178.5">
      <c r="A289" s="475">
        <v>278</v>
      </c>
      <c r="B289" s="5" t="s">
        <v>1836</v>
      </c>
      <c r="C289" s="20" t="s">
        <v>2875</v>
      </c>
      <c r="D289" s="20" t="s">
        <v>2876</v>
      </c>
      <c r="E289" s="20" t="s">
        <v>2815</v>
      </c>
      <c r="F289" s="20">
        <v>54</v>
      </c>
      <c r="G289" s="5"/>
      <c r="H289" s="23" t="s">
        <v>2877</v>
      </c>
      <c r="I289" s="112">
        <f>111.81*3/4</f>
        <v>83.857500000000002</v>
      </c>
      <c r="J289" s="5"/>
      <c r="K289" s="5" t="s">
        <v>575</v>
      </c>
      <c r="L289" s="425"/>
      <c r="M289" s="6" t="s">
        <v>2878</v>
      </c>
      <c r="N289" s="6">
        <v>2196445.7200000002</v>
      </c>
      <c r="O289" s="7"/>
      <c r="P289" s="476"/>
      <c r="Q289" s="5" t="s">
        <v>2879</v>
      </c>
      <c r="R289" s="187">
        <v>42355</v>
      </c>
      <c r="S289" s="20" t="s">
        <v>1774</v>
      </c>
      <c r="T289" s="5" t="s">
        <v>2880</v>
      </c>
      <c r="U289" s="474">
        <v>31.02</v>
      </c>
      <c r="V289" s="474"/>
      <c r="W289" s="101"/>
      <c r="X289" s="101"/>
      <c r="Y289" s="101"/>
    </row>
    <row r="290" spans="1:25" s="186" customFormat="1" ht="89.25">
      <c r="A290" s="475">
        <v>279</v>
      </c>
      <c r="B290" s="5" t="s">
        <v>1419</v>
      </c>
      <c r="C290" s="20" t="s">
        <v>2881</v>
      </c>
      <c r="D290" s="20" t="s">
        <v>2882</v>
      </c>
      <c r="E290" s="20" t="s">
        <v>2815</v>
      </c>
      <c r="F290" s="20">
        <v>75</v>
      </c>
      <c r="G290" s="20">
        <v>14</v>
      </c>
      <c r="H290" s="20"/>
      <c r="I290" s="323">
        <v>38.72</v>
      </c>
      <c r="J290" s="20">
        <v>1</v>
      </c>
      <c r="K290" s="5" t="s">
        <v>575</v>
      </c>
      <c r="L290" s="425"/>
      <c r="M290" s="6" t="s">
        <v>2687</v>
      </c>
      <c r="N290" s="6">
        <v>750217.05</v>
      </c>
      <c r="O290" s="6">
        <v>750217.05</v>
      </c>
      <c r="P290" s="6">
        <v>750217.05</v>
      </c>
      <c r="Q290" s="5" t="s">
        <v>2883</v>
      </c>
      <c r="R290" s="187">
        <v>26183</v>
      </c>
      <c r="S290" s="20" t="s">
        <v>1774</v>
      </c>
      <c r="T290" s="5" t="s">
        <v>2884</v>
      </c>
      <c r="U290" s="474"/>
      <c r="V290" s="474"/>
      <c r="W290" s="101"/>
      <c r="X290" s="101"/>
      <c r="Y290" s="101"/>
    </row>
    <row r="291" spans="1:25" s="186" customFormat="1" ht="191.25">
      <c r="A291" s="467">
        <v>280</v>
      </c>
      <c r="B291" s="5" t="s">
        <v>1419</v>
      </c>
      <c r="C291" s="20"/>
      <c r="D291" s="20" t="s">
        <v>2885</v>
      </c>
      <c r="E291" s="20" t="s">
        <v>2815</v>
      </c>
      <c r="F291" s="20">
        <v>79</v>
      </c>
      <c r="G291" s="20">
        <v>4</v>
      </c>
      <c r="H291" s="20"/>
      <c r="I291" s="323">
        <v>43.53</v>
      </c>
      <c r="J291" s="20">
        <v>1</v>
      </c>
      <c r="K291" s="5" t="s">
        <v>575</v>
      </c>
      <c r="L291" s="425"/>
      <c r="M291" s="6" t="s">
        <v>2886</v>
      </c>
      <c r="N291" s="6"/>
      <c r="O291" s="7"/>
      <c r="P291" s="476"/>
      <c r="Q291" s="5" t="s">
        <v>2887</v>
      </c>
      <c r="R291" s="187">
        <v>42404</v>
      </c>
      <c r="S291" s="20" t="s">
        <v>1774</v>
      </c>
      <c r="T291" s="5" t="s">
        <v>2888</v>
      </c>
      <c r="U291" s="474">
        <v>43.53</v>
      </c>
      <c r="V291" s="474"/>
      <c r="W291" s="101"/>
      <c r="X291" s="101"/>
      <c r="Y291" s="101"/>
    </row>
    <row r="292" spans="1:25" s="186" customFormat="1" ht="409.5">
      <c r="A292" s="475">
        <v>281</v>
      </c>
      <c r="B292" s="5" t="s">
        <v>1419</v>
      </c>
      <c r="C292" s="20"/>
      <c r="D292" s="20" t="s">
        <v>2889</v>
      </c>
      <c r="E292" s="20" t="s">
        <v>2815</v>
      </c>
      <c r="F292" s="20">
        <v>79</v>
      </c>
      <c r="G292" s="20">
        <v>6</v>
      </c>
      <c r="H292" s="20"/>
      <c r="I292" s="323">
        <v>61.03</v>
      </c>
      <c r="J292" s="20">
        <v>2</v>
      </c>
      <c r="K292" s="5" t="s">
        <v>575</v>
      </c>
      <c r="L292" s="425"/>
      <c r="M292" s="6" t="s">
        <v>2886</v>
      </c>
      <c r="N292" s="6"/>
      <c r="O292" s="7"/>
      <c r="P292" s="476"/>
      <c r="Q292" s="5" t="s">
        <v>2890</v>
      </c>
      <c r="R292" s="38" t="s">
        <v>2891</v>
      </c>
      <c r="S292" s="5" t="s">
        <v>2397</v>
      </c>
      <c r="T292" s="5" t="s">
        <v>2892</v>
      </c>
      <c r="U292" s="506" t="s">
        <v>2893</v>
      </c>
      <c r="V292" s="507"/>
      <c r="W292" s="101"/>
      <c r="X292" s="101"/>
      <c r="Y292" s="101"/>
    </row>
    <row r="293" spans="1:25" s="186" customFormat="1" ht="153">
      <c r="A293" s="475">
        <v>282</v>
      </c>
      <c r="B293" s="5" t="s">
        <v>1419</v>
      </c>
      <c r="C293" s="20"/>
      <c r="D293" s="20" t="s">
        <v>2894</v>
      </c>
      <c r="E293" s="20" t="s">
        <v>2815</v>
      </c>
      <c r="F293" s="20">
        <v>79</v>
      </c>
      <c r="G293" s="20">
        <v>8</v>
      </c>
      <c r="H293" s="20"/>
      <c r="I293" s="323">
        <v>61.13</v>
      </c>
      <c r="J293" s="20">
        <v>2</v>
      </c>
      <c r="K293" s="5" t="s">
        <v>575</v>
      </c>
      <c r="L293" s="425"/>
      <c r="M293" s="6" t="s">
        <v>2886</v>
      </c>
      <c r="N293" s="6"/>
      <c r="O293" s="7"/>
      <c r="P293" s="476"/>
      <c r="Q293" s="5" t="s">
        <v>2895</v>
      </c>
      <c r="R293" s="508">
        <v>43816</v>
      </c>
      <c r="S293" s="49" t="s">
        <v>1774</v>
      </c>
      <c r="T293" s="186" t="s">
        <v>2896</v>
      </c>
      <c r="U293" s="509">
        <v>61.13</v>
      </c>
      <c r="V293" s="474"/>
      <c r="W293" s="101"/>
      <c r="X293" s="101"/>
      <c r="Y293" s="101"/>
    </row>
    <row r="294" spans="1:25" s="186" customFormat="1" ht="102">
      <c r="A294" s="467">
        <v>283</v>
      </c>
      <c r="B294" s="5" t="s">
        <v>1419</v>
      </c>
      <c r="C294" s="20"/>
      <c r="D294" s="20" t="s">
        <v>2897</v>
      </c>
      <c r="E294" s="20" t="s">
        <v>2815</v>
      </c>
      <c r="F294" s="20">
        <v>81</v>
      </c>
      <c r="G294" s="20">
        <v>1</v>
      </c>
      <c r="H294" s="20"/>
      <c r="I294" s="323">
        <v>34.46</v>
      </c>
      <c r="J294" s="20">
        <v>1</v>
      </c>
      <c r="K294" s="5" t="s">
        <v>575</v>
      </c>
      <c r="L294" s="425"/>
      <c r="M294" s="6" t="s">
        <v>2687</v>
      </c>
      <c r="N294" s="6"/>
      <c r="O294" s="7"/>
      <c r="P294" s="476"/>
      <c r="Q294" s="5" t="s">
        <v>2898</v>
      </c>
      <c r="R294" s="38">
        <v>43558</v>
      </c>
      <c r="S294" s="5" t="s">
        <v>1774</v>
      </c>
      <c r="T294" s="20" t="s">
        <v>2899</v>
      </c>
      <c r="U294" s="5">
        <v>32.46</v>
      </c>
      <c r="V294" s="481"/>
      <c r="W294" s="101"/>
      <c r="X294" s="101"/>
      <c r="Y294" s="101"/>
    </row>
    <row r="295" spans="1:25" s="186" customFormat="1" ht="89.25">
      <c r="A295" s="475">
        <v>284</v>
      </c>
      <c r="B295" s="5" t="s">
        <v>1419</v>
      </c>
      <c r="C295" s="20"/>
      <c r="D295" s="20" t="s">
        <v>2900</v>
      </c>
      <c r="E295" s="20" t="s">
        <v>2815</v>
      </c>
      <c r="F295" s="20">
        <v>81</v>
      </c>
      <c r="G295" s="20">
        <v>2</v>
      </c>
      <c r="H295" s="20"/>
      <c r="I295" s="323">
        <v>37.57</v>
      </c>
      <c r="J295" s="20">
        <v>1</v>
      </c>
      <c r="K295" s="5" t="s">
        <v>575</v>
      </c>
      <c r="L295" s="425"/>
      <c r="M295" s="6" t="s">
        <v>2687</v>
      </c>
      <c r="N295" s="6"/>
      <c r="O295" s="7"/>
      <c r="P295" s="476"/>
      <c r="Q295" s="5" t="s">
        <v>2901</v>
      </c>
      <c r="R295" s="187">
        <v>34733</v>
      </c>
      <c r="S295" s="20" t="s">
        <v>1774</v>
      </c>
      <c r="T295" s="5" t="s">
        <v>2902</v>
      </c>
      <c r="U295" s="474"/>
      <c r="V295" s="474"/>
      <c r="W295" s="101"/>
      <c r="X295" s="101"/>
      <c r="Y295" s="101"/>
    </row>
    <row r="296" spans="1:25" s="186" customFormat="1" ht="89.25">
      <c r="A296" s="475">
        <v>285</v>
      </c>
      <c r="B296" s="5" t="s">
        <v>1419</v>
      </c>
      <c r="C296" s="20"/>
      <c r="D296" s="20" t="s">
        <v>2903</v>
      </c>
      <c r="E296" s="20" t="s">
        <v>2815</v>
      </c>
      <c r="F296" s="20">
        <v>83</v>
      </c>
      <c r="G296" s="20">
        <v>9</v>
      </c>
      <c r="H296" s="20"/>
      <c r="I296" s="323">
        <v>25.34</v>
      </c>
      <c r="J296" s="20">
        <v>1</v>
      </c>
      <c r="K296" s="5" t="s">
        <v>575</v>
      </c>
      <c r="L296" s="425"/>
      <c r="M296" s="6" t="s">
        <v>2687</v>
      </c>
      <c r="N296" s="6"/>
      <c r="O296" s="7"/>
      <c r="P296" s="476"/>
      <c r="Q296" s="5"/>
      <c r="R296" s="20"/>
      <c r="S296" s="20"/>
      <c r="T296" s="20"/>
      <c r="U296" s="474"/>
      <c r="V296" s="474"/>
      <c r="W296" s="101"/>
      <c r="X296" s="101"/>
      <c r="Y296" s="101"/>
    </row>
    <row r="297" spans="1:25" s="186" customFormat="1" ht="89.25">
      <c r="A297" s="467">
        <v>286</v>
      </c>
      <c r="B297" s="5" t="s">
        <v>1419</v>
      </c>
      <c r="C297" s="20"/>
      <c r="D297" s="20" t="s">
        <v>2904</v>
      </c>
      <c r="E297" s="20" t="s">
        <v>2815</v>
      </c>
      <c r="F297" s="20">
        <v>85</v>
      </c>
      <c r="G297" s="20">
        <v>4</v>
      </c>
      <c r="H297" s="20"/>
      <c r="I297" s="323">
        <v>40.340000000000003</v>
      </c>
      <c r="J297" s="20">
        <v>2</v>
      </c>
      <c r="K297" s="5" t="s">
        <v>575</v>
      </c>
      <c r="L297" s="425"/>
      <c r="M297" s="6" t="s">
        <v>2687</v>
      </c>
      <c r="N297" s="6"/>
      <c r="O297" s="7"/>
      <c r="P297" s="476"/>
      <c r="Q297" s="5"/>
      <c r="R297" s="20"/>
      <c r="S297" s="20"/>
      <c r="T297" s="20"/>
      <c r="U297" s="474"/>
      <c r="V297" s="474"/>
      <c r="W297" s="101"/>
      <c r="X297" s="101"/>
      <c r="Y297" s="101"/>
    </row>
    <row r="298" spans="1:25" s="186" customFormat="1" ht="165.75">
      <c r="A298" s="475">
        <v>287</v>
      </c>
      <c r="B298" s="5" t="s">
        <v>1419</v>
      </c>
      <c r="C298" s="20"/>
      <c r="D298" s="20" t="s">
        <v>2905</v>
      </c>
      <c r="E298" s="20" t="s">
        <v>2815</v>
      </c>
      <c r="F298" s="20">
        <v>91</v>
      </c>
      <c r="G298" s="20">
        <v>12</v>
      </c>
      <c r="H298" s="20"/>
      <c r="I298" s="323">
        <v>57.9</v>
      </c>
      <c r="J298" s="20">
        <v>4</v>
      </c>
      <c r="K298" s="5" t="s">
        <v>575</v>
      </c>
      <c r="L298" s="425"/>
      <c r="M298" s="6" t="s">
        <v>2906</v>
      </c>
      <c r="N298" s="6"/>
      <c r="O298" s="7"/>
      <c r="P298" s="476"/>
      <c r="Q298" s="5"/>
      <c r="R298" s="20"/>
      <c r="S298" s="20"/>
      <c r="T298" s="20"/>
      <c r="U298" s="474"/>
      <c r="V298" s="474"/>
      <c r="W298" s="101"/>
      <c r="X298" s="101"/>
      <c r="Y298" s="101"/>
    </row>
    <row r="299" spans="1:25" s="186" customFormat="1" ht="191.25">
      <c r="A299" s="475">
        <v>288</v>
      </c>
      <c r="B299" s="5" t="s">
        <v>1419</v>
      </c>
      <c r="C299" s="20" t="s">
        <v>2907</v>
      </c>
      <c r="D299" s="20" t="s">
        <v>2908</v>
      </c>
      <c r="E299" s="20" t="s">
        <v>2815</v>
      </c>
      <c r="F299" s="20">
        <v>91</v>
      </c>
      <c r="G299" s="20">
        <v>26</v>
      </c>
      <c r="H299" s="20"/>
      <c r="I299" s="323">
        <v>29.6</v>
      </c>
      <c r="J299" s="20">
        <v>4</v>
      </c>
      <c r="K299" s="5" t="s">
        <v>575</v>
      </c>
      <c r="L299" s="478">
        <v>41577</v>
      </c>
      <c r="M299" s="6" t="s">
        <v>2909</v>
      </c>
      <c r="N299" s="6">
        <v>545248.28</v>
      </c>
      <c r="O299" s="7">
        <v>152890.57</v>
      </c>
      <c r="P299" s="479">
        <v>152890.57</v>
      </c>
      <c r="Q299" s="5"/>
      <c r="R299" s="187"/>
      <c r="S299" s="187"/>
      <c r="T299" s="5"/>
      <c r="U299" s="474"/>
      <c r="V299" s="481"/>
      <c r="W299" s="101"/>
      <c r="X299" s="101"/>
      <c r="Y299" s="101"/>
    </row>
    <row r="300" spans="1:25" s="186" customFormat="1" ht="255">
      <c r="A300" s="467">
        <v>289</v>
      </c>
      <c r="B300" s="5" t="s">
        <v>1419</v>
      </c>
      <c r="C300" s="20" t="s">
        <v>2910</v>
      </c>
      <c r="D300" s="20" t="s">
        <v>2911</v>
      </c>
      <c r="E300" s="20" t="s">
        <v>2815</v>
      </c>
      <c r="F300" s="20">
        <v>91</v>
      </c>
      <c r="G300" s="20">
        <v>32</v>
      </c>
      <c r="H300" s="20"/>
      <c r="I300" s="323">
        <v>43.3</v>
      </c>
      <c r="J300" s="20">
        <v>1</v>
      </c>
      <c r="K300" s="5" t="s">
        <v>575</v>
      </c>
      <c r="L300" s="478">
        <v>43707</v>
      </c>
      <c r="M300" s="6" t="s">
        <v>2912</v>
      </c>
      <c r="N300" s="6">
        <v>783190.05</v>
      </c>
      <c r="O300" s="7"/>
      <c r="P300" s="476"/>
      <c r="Q300" s="5" t="s">
        <v>2913</v>
      </c>
      <c r="R300" s="187">
        <v>28921</v>
      </c>
      <c r="S300" s="20" t="s">
        <v>1774</v>
      </c>
      <c r="T300" s="20" t="s">
        <v>2914</v>
      </c>
      <c r="U300" s="474">
        <v>43.3</v>
      </c>
      <c r="V300" s="474"/>
      <c r="W300" s="101"/>
      <c r="X300" s="101"/>
      <c r="Y300" s="101"/>
    </row>
    <row r="301" spans="1:25" s="186" customFormat="1" ht="165.75">
      <c r="A301" s="475">
        <v>290</v>
      </c>
      <c r="B301" s="5" t="s">
        <v>1419</v>
      </c>
      <c r="C301" s="20"/>
      <c r="D301" s="20" t="s">
        <v>2915</v>
      </c>
      <c r="E301" s="20" t="s">
        <v>2815</v>
      </c>
      <c r="F301" s="20">
        <v>91</v>
      </c>
      <c r="G301" s="20">
        <v>63</v>
      </c>
      <c r="H301" s="20"/>
      <c r="I301" s="323">
        <v>44.7</v>
      </c>
      <c r="J301" s="20">
        <v>1</v>
      </c>
      <c r="K301" s="5" t="s">
        <v>575</v>
      </c>
      <c r="L301" s="425"/>
      <c r="M301" s="6" t="s">
        <v>2906</v>
      </c>
      <c r="N301" s="6"/>
      <c r="O301" s="7"/>
      <c r="P301" s="476"/>
      <c r="Q301" s="5" t="s">
        <v>2916</v>
      </c>
      <c r="R301" s="187">
        <v>43539</v>
      </c>
      <c r="S301" s="20" t="s">
        <v>1774</v>
      </c>
      <c r="T301" s="20" t="s">
        <v>2917</v>
      </c>
      <c r="U301" s="474">
        <v>44.7</v>
      </c>
      <c r="V301" s="481"/>
      <c r="W301" s="101"/>
      <c r="X301" s="101"/>
      <c r="Y301" s="101"/>
    </row>
    <row r="302" spans="1:25" s="186" customFormat="1" ht="89.25">
      <c r="A302" s="475">
        <v>291</v>
      </c>
      <c r="B302" s="5" t="s">
        <v>1419</v>
      </c>
      <c r="C302" s="20" t="s">
        <v>2918</v>
      </c>
      <c r="D302" s="480" t="s">
        <v>2919</v>
      </c>
      <c r="E302" s="20" t="s">
        <v>2920</v>
      </c>
      <c r="F302" s="20">
        <v>22</v>
      </c>
      <c r="G302" s="20">
        <v>13</v>
      </c>
      <c r="H302" s="20"/>
      <c r="I302" s="323">
        <v>65.5</v>
      </c>
      <c r="J302" s="20">
        <v>4</v>
      </c>
      <c r="K302" s="5" t="s">
        <v>575</v>
      </c>
      <c r="L302" s="425"/>
      <c r="M302" s="6" t="s">
        <v>2578</v>
      </c>
      <c r="N302" s="6">
        <v>1278310.44</v>
      </c>
      <c r="O302" s="7"/>
      <c r="P302" s="476"/>
      <c r="Q302" s="5" t="s">
        <v>2921</v>
      </c>
      <c r="R302" s="187">
        <v>34037</v>
      </c>
      <c r="S302" s="20" t="s">
        <v>1774</v>
      </c>
      <c r="T302" s="5" t="s">
        <v>2922</v>
      </c>
      <c r="U302" s="474"/>
      <c r="V302" s="474"/>
      <c r="W302" s="101"/>
      <c r="X302" s="101"/>
      <c r="Y302" s="101"/>
    </row>
    <row r="303" spans="1:25" s="186" customFormat="1" ht="216.75">
      <c r="A303" s="467">
        <v>292</v>
      </c>
      <c r="B303" s="5" t="s">
        <v>1419</v>
      </c>
      <c r="C303" s="20" t="s">
        <v>2923</v>
      </c>
      <c r="D303" s="480" t="s">
        <v>2924</v>
      </c>
      <c r="E303" s="20" t="s">
        <v>2920</v>
      </c>
      <c r="F303" s="20">
        <v>36</v>
      </c>
      <c r="G303" s="20">
        <v>41</v>
      </c>
      <c r="H303" s="20"/>
      <c r="I303" s="323">
        <v>64.680000000000007</v>
      </c>
      <c r="J303" s="20">
        <v>2</v>
      </c>
      <c r="K303" s="5" t="s">
        <v>575</v>
      </c>
      <c r="L303" s="425"/>
      <c r="M303" s="6" t="s">
        <v>2925</v>
      </c>
      <c r="N303" s="6">
        <v>1279286.57</v>
      </c>
      <c r="O303" s="7"/>
      <c r="P303" s="476"/>
      <c r="Q303" s="5" t="s">
        <v>2926</v>
      </c>
      <c r="R303" s="187">
        <v>32240</v>
      </c>
      <c r="S303" s="20" t="s">
        <v>1774</v>
      </c>
      <c r="T303" s="5" t="s">
        <v>2927</v>
      </c>
      <c r="U303" s="474">
        <v>40</v>
      </c>
      <c r="V303" s="474"/>
      <c r="W303" s="101"/>
      <c r="X303" s="101"/>
      <c r="Y303" s="101"/>
    </row>
    <row r="304" spans="1:25" s="186" customFormat="1" ht="216.75">
      <c r="A304" s="475">
        <v>293</v>
      </c>
      <c r="B304" s="5" t="s">
        <v>1419</v>
      </c>
      <c r="C304" s="20" t="s">
        <v>2928</v>
      </c>
      <c r="D304" s="480" t="s">
        <v>2929</v>
      </c>
      <c r="E304" s="20" t="s">
        <v>2920</v>
      </c>
      <c r="F304" s="20">
        <v>36</v>
      </c>
      <c r="G304" s="20">
        <v>92</v>
      </c>
      <c r="H304" s="20"/>
      <c r="I304" s="323">
        <v>65.010000000000005</v>
      </c>
      <c r="J304" s="20">
        <v>5</v>
      </c>
      <c r="K304" s="5" t="s">
        <v>575</v>
      </c>
      <c r="L304" s="425"/>
      <c r="M304" s="6" t="s">
        <v>2925</v>
      </c>
      <c r="N304" s="6">
        <v>1285218.3500000001</v>
      </c>
      <c r="O304" s="7"/>
      <c r="P304" s="476"/>
      <c r="Q304" s="5" t="s">
        <v>2930</v>
      </c>
      <c r="R304" s="187">
        <v>42571</v>
      </c>
      <c r="S304" s="20" t="s">
        <v>1774</v>
      </c>
      <c r="T304" s="5" t="s">
        <v>2931</v>
      </c>
      <c r="U304" s="474">
        <v>64.72</v>
      </c>
      <c r="V304" s="474"/>
      <c r="W304" s="101"/>
      <c r="X304" s="101"/>
      <c r="Y304" s="101"/>
    </row>
    <row r="305" spans="1:25" s="186" customFormat="1" ht="89.25">
      <c r="A305" s="475">
        <v>294</v>
      </c>
      <c r="B305" s="5" t="s">
        <v>1419</v>
      </c>
      <c r="C305" s="20"/>
      <c r="D305" s="480" t="s">
        <v>2932</v>
      </c>
      <c r="E305" s="20" t="s">
        <v>2920</v>
      </c>
      <c r="F305" s="20">
        <v>38</v>
      </c>
      <c r="G305" s="20">
        <v>39</v>
      </c>
      <c r="H305" s="20"/>
      <c r="I305" s="323">
        <v>49.92</v>
      </c>
      <c r="J305" s="20">
        <v>4</v>
      </c>
      <c r="K305" s="5" t="s">
        <v>575</v>
      </c>
      <c r="L305" s="425"/>
      <c r="M305" s="6" t="s">
        <v>2578</v>
      </c>
      <c r="N305" s="6"/>
      <c r="O305" s="7"/>
      <c r="P305" s="476"/>
      <c r="Q305" s="5" t="s">
        <v>2933</v>
      </c>
      <c r="R305" s="187">
        <v>35214</v>
      </c>
      <c r="S305" s="20" t="s">
        <v>1774</v>
      </c>
      <c r="T305" s="5" t="s">
        <v>2934</v>
      </c>
      <c r="U305" s="474"/>
      <c r="V305" s="474"/>
      <c r="W305" s="101"/>
      <c r="X305" s="101"/>
      <c r="Y305" s="101"/>
    </row>
    <row r="306" spans="1:25" s="186" customFormat="1" ht="89.25">
      <c r="A306" s="467">
        <v>295</v>
      </c>
      <c r="B306" s="5" t="s">
        <v>1419</v>
      </c>
      <c r="C306" s="20"/>
      <c r="D306" s="480" t="s">
        <v>2935</v>
      </c>
      <c r="E306" s="20" t="s">
        <v>2920</v>
      </c>
      <c r="F306" s="20">
        <v>38</v>
      </c>
      <c r="G306" s="20">
        <v>69</v>
      </c>
      <c r="H306" s="20"/>
      <c r="I306" s="323">
        <v>35.369999999999997</v>
      </c>
      <c r="J306" s="20">
        <v>9</v>
      </c>
      <c r="K306" s="5" t="s">
        <v>575</v>
      </c>
      <c r="L306" s="425"/>
      <c r="M306" s="6" t="s">
        <v>2578</v>
      </c>
      <c r="N306" s="6"/>
      <c r="O306" s="7"/>
      <c r="P306" s="476"/>
      <c r="Q306" s="5" t="s">
        <v>2936</v>
      </c>
      <c r="R306" s="187">
        <v>33526</v>
      </c>
      <c r="S306" s="20" t="s">
        <v>1774</v>
      </c>
      <c r="T306" s="5" t="s">
        <v>2937</v>
      </c>
      <c r="U306" s="474"/>
      <c r="V306" s="474"/>
      <c r="W306" s="101"/>
      <c r="X306" s="101"/>
      <c r="Y306" s="101"/>
    </row>
    <row r="307" spans="1:25" s="186" customFormat="1" ht="89.25">
      <c r="A307" s="475">
        <v>296</v>
      </c>
      <c r="B307" s="5" t="s">
        <v>1419</v>
      </c>
      <c r="C307" s="20" t="s">
        <v>2938</v>
      </c>
      <c r="D307" s="480" t="s">
        <v>2939</v>
      </c>
      <c r="E307" s="20" t="s">
        <v>2920</v>
      </c>
      <c r="F307" s="20">
        <v>38</v>
      </c>
      <c r="G307" s="20">
        <v>138</v>
      </c>
      <c r="H307" s="20"/>
      <c r="I307" s="323">
        <v>50.27</v>
      </c>
      <c r="J307" s="20">
        <v>9</v>
      </c>
      <c r="K307" s="5" t="s">
        <v>575</v>
      </c>
      <c r="L307" s="425"/>
      <c r="M307" s="6" t="s">
        <v>2578</v>
      </c>
      <c r="N307" s="6">
        <v>942998.75</v>
      </c>
      <c r="O307" s="7"/>
      <c r="P307" s="476"/>
      <c r="Q307" s="5" t="s">
        <v>2940</v>
      </c>
      <c r="R307" s="187">
        <v>33533</v>
      </c>
      <c r="S307" s="20" t="s">
        <v>1774</v>
      </c>
      <c r="T307" s="5" t="s">
        <v>2941</v>
      </c>
      <c r="U307" s="474"/>
      <c r="V307" s="474"/>
      <c r="W307" s="101"/>
      <c r="X307" s="101"/>
      <c r="Y307" s="101"/>
    </row>
    <row r="308" spans="1:25" s="186" customFormat="1" ht="89.25">
      <c r="A308" s="475">
        <v>297</v>
      </c>
      <c r="B308" s="5" t="s">
        <v>1419</v>
      </c>
      <c r="C308" s="20"/>
      <c r="D308" s="480" t="s">
        <v>2942</v>
      </c>
      <c r="E308" s="20" t="s">
        <v>2920</v>
      </c>
      <c r="F308" s="20">
        <v>40</v>
      </c>
      <c r="G308" s="20">
        <v>36</v>
      </c>
      <c r="H308" s="20"/>
      <c r="I308" s="323">
        <v>53</v>
      </c>
      <c r="J308" s="20">
        <v>7</v>
      </c>
      <c r="K308" s="5" t="s">
        <v>575</v>
      </c>
      <c r="L308" s="425"/>
      <c r="M308" s="6" t="s">
        <v>2578</v>
      </c>
      <c r="N308" s="6"/>
      <c r="O308" s="7"/>
      <c r="P308" s="476"/>
      <c r="Q308" s="5" t="s">
        <v>2943</v>
      </c>
      <c r="R308" s="187">
        <v>34743</v>
      </c>
      <c r="S308" s="20" t="s">
        <v>1774</v>
      </c>
      <c r="T308" s="5" t="s">
        <v>2944</v>
      </c>
      <c r="U308" s="474"/>
      <c r="V308" s="474"/>
      <c r="W308" s="101"/>
      <c r="X308" s="101"/>
      <c r="Y308" s="101"/>
    </row>
    <row r="309" spans="1:25" s="186" customFormat="1" ht="191.25">
      <c r="A309" s="467">
        <v>298</v>
      </c>
      <c r="B309" s="5" t="s">
        <v>1419</v>
      </c>
      <c r="C309" s="20"/>
      <c r="D309" s="480" t="s">
        <v>2945</v>
      </c>
      <c r="E309" s="20" t="s">
        <v>2946</v>
      </c>
      <c r="F309" s="20">
        <v>58</v>
      </c>
      <c r="G309" s="20">
        <v>2</v>
      </c>
      <c r="H309" s="20"/>
      <c r="I309" s="323">
        <v>35.479999999999997</v>
      </c>
      <c r="J309" s="20">
        <v>1</v>
      </c>
      <c r="K309" s="5" t="s">
        <v>575</v>
      </c>
      <c r="L309" s="425"/>
      <c r="M309" s="6" t="s">
        <v>2823</v>
      </c>
      <c r="N309" s="6"/>
      <c r="O309" s="7"/>
      <c r="P309" s="476"/>
      <c r="Q309" s="5" t="s">
        <v>2947</v>
      </c>
      <c r="R309" s="187">
        <v>43385</v>
      </c>
      <c r="S309" s="20" t="s">
        <v>1774</v>
      </c>
      <c r="T309" s="20" t="s">
        <v>2948</v>
      </c>
      <c r="U309" s="474">
        <v>35.479999999999997</v>
      </c>
      <c r="V309" s="474"/>
      <c r="W309" s="101"/>
      <c r="X309" s="101"/>
      <c r="Y309" s="101"/>
    </row>
    <row r="310" spans="1:25" s="186" customFormat="1" ht="191.25">
      <c r="A310" s="475">
        <v>299</v>
      </c>
      <c r="B310" s="5" t="s">
        <v>1419</v>
      </c>
      <c r="C310" s="20" t="s">
        <v>2949</v>
      </c>
      <c r="D310" s="480" t="s">
        <v>2950</v>
      </c>
      <c r="E310" s="20" t="s">
        <v>2946</v>
      </c>
      <c r="F310" s="20">
        <v>58</v>
      </c>
      <c r="G310" s="20">
        <v>8</v>
      </c>
      <c r="H310" s="20"/>
      <c r="I310" s="323">
        <v>35.880000000000003</v>
      </c>
      <c r="J310" s="20">
        <v>2</v>
      </c>
      <c r="K310" s="5" t="s">
        <v>575</v>
      </c>
      <c r="L310" s="425"/>
      <c r="M310" s="6" t="s">
        <v>2823</v>
      </c>
      <c r="N310" s="6">
        <v>700631.22</v>
      </c>
      <c r="O310" s="7"/>
      <c r="P310" s="476"/>
      <c r="Q310" s="5" t="s">
        <v>2951</v>
      </c>
      <c r="R310" s="187">
        <v>43385</v>
      </c>
      <c r="S310" s="20" t="s">
        <v>1774</v>
      </c>
      <c r="T310" s="20" t="s">
        <v>2952</v>
      </c>
      <c r="U310" s="474">
        <v>35.880000000000003</v>
      </c>
      <c r="V310" s="474"/>
      <c r="W310" s="101"/>
      <c r="X310" s="101"/>
      <c r="Y310" s="101"/>
    </row>
    <row r="311" spans="1:25" s="186" customFormat="1" ht="89.25">
      <c r="A311" s="475">
        <v>300</v>
      </c>
      <c r="B311" s="5" t="s">
        <v>1419</v>
      </c>
      <c r="C311" s="20" t="s">
        <v>2953</v>
      </c>
      <c r="D311" s="480" t="s">
        <v>2954</v>
      </c>
      <c r="E311" s="20" t="s">
        <v>1434</v>
      </c>
      <c r="F311" s="20">
        <v>2</v>
      </c>
      <c r="G311" s="20">
        <v>1</v>
      </c>
      <c r="H311" s="20"/>
      <c r="I311" s="323">
        <v>61.07</v>
      </c>
      <c r="J311" s="20">
        <v>1</v>
      </c>
      <c r="K311" s="5" t="s">
        <v>575</v>
      </c>
      <c r="L311" s="425"/>
      <c r="M311" s="6" t="s">
        <v>2955</v>
      </c>
      <c r="N311" s="6">
        <v>1145471.6399999999</v>
      </c>
      <c r="O311" s="7"/>
      <c r="P311" s="476"/>
      <c r="Q311" s="5" t="s">
        <v>2956</v>
      </c>
      <c r="R311" s="20"/>
      <c r="S311" s="20"/>
      <c r="T311" s="5" t="s">
        <v>2957</v>
      </c>
      <c r="U311" s="474"/>
      <c r="V311" s="474"/>
      <c r="W311" s="101"/>
      <c r="X311" s="101"/>
      <c r="Y311" s="101"/>
    </row>
    <row r="312" spans="1:25" s="186" customFormat="1" ht="191.25">
      <c r="A312" s="467">
        <v>301</v>
      </c>
      <c r="B312" s="5" t="s">
        <v>1419</v>
      </c>
      <c r="C312" s="20" t="s">
        <v>2958</v>
      </c>
      <c r="D312" s="480" t="s">
        <v>2959</v>
      </c>
      <c r="E312" s="20" t="s">
        <v>1434</v>
      </c>
      <c r="F312" s="20">
        <v>6</v>
      </c>
      <c r="G312" s="20">
        <v>4</v>
      </c>
      <c r="H312" s="20"/>
      <c r="I312" s="323">
        <v>61.32</v>
      </c>
      <c r="J312" s="20">
        <v>1</v>
      </c>
      <c r="K312" s="5" t="s">
        <v>575</v>
      </c>
      <c r="L312" s="425"/>
      <c r="M312" s="6" t="s">
        <v>2955</v>
      </c>
      <c r="N312" s="6">
        <v>1154845.3799999999</v>
      </c>
      <c r="O312" s="7"/>
      <c r="P312" s="476"/>
      <c r="Q312" s="5" t="s">
        <v>2960</v>
      </c>
      <c r="R312" s="187">
        <v>42074</v>
      </c>
      <c r="S312" s="20" t="s">
        <v>1774</v>
      </c>
      <c r="T312" s="5" t="s">
        <v>2961</v>
      </c>
      <c r="U312" s="474">
        <v>61.32</v>
      </c>
      <c r="V312" s="474"/>
      <c r="W312" s="101"/>
      <c r="X312" s="101"/>
      <c r="Y312" s="101"/>
    </row>
    <row r="313" spans="1:25" s="186" customFormat="1" ht="89.25">
      <c r="A313" s="475">
        <v>302</v>
      </c>
      <c r="B313" s="5" t="s">
        <v>1419</v>
      </c>
      <c r="C313" s="20" t="s">
        <v>2962</v>
      </c>
      <c r="D313" s="480" t="s">
        <v>2963</v>
      </c>
      <c r="E313" s="20" t="s">
        <v>1434</v>
      </c>
      <c r="F313" s="20" t="s">
        <v>2964</v>
      </c>
      <c r="G313" s="20">
        <v>7</v>
      </c>
      <c r="H313" s="20"/>
      <c r="I313" s="323">
        <v>62.97</v>
      </c>
      <c r="J313" s="20">
        <v>1</v>
      </c>
      <c r="K313" s="5" t="s">
        <v>575</v>
      </c>
      <c r="L313" s="425"/>
      <c r="M313" s="6" t="s">
        <v>2955</v>
      </c>
      <c r="N313" s="6">
        <v>1192340.3600000001</v>
      </c>
      <c r="O313" s="7"/>
      <c r="P313" s="476"/>
      <c r="Q313" s="5"/>
      <c r="R313" s="20"/>
      <c r="S313" s="20"/>
      <c r="T313" s="20"/>
      <c r="U313" s="474"/>
      <c r="V313" s="474"/>
      <c r="W313" s="101"/>
      <c r="X313" s="101"/>
      <c r="Y313" s="101"/>
    </row>
    <row r="314" spans="1:25" s="186" customFormat="1" ht="114.75">
      <c r="A314" s="475">
        <v>303</v>
      </c>
      <c r="B314" s="5" t="s">
        <v>1419</v>
      </c>
      <c r="C314" s="20" t="s">
        <v>2965</v>
      </c>
      <c r="D314" s="480" t="s">
        <v>2966</v>
      </c>
      <c r="E314" s="20" t="s">
        <v>1434</v>
      </c>
      <c r="F314" s="20">
        <v>16</v>
      </c>
      <c r="G314" s="20">
        <v>2</v>
      </c>
      <c r="H314" s="20"/>
      <c r="I314" s="323">
        <v>79.8</v>
      </c>
      <c r="J314" s="20">
        <v>1</v>
      </c>
      <c r="K314" s="5" t="s">
        <v>575</v>
      </c>
      <c r="L314" s="425"/>
      <c r="M314" s="6" t="s">
        <v>2967</v>
      </c>
      <c r="N314" s="6">
        <v>1496049.7</v>
      </c>
      <c r="O314" s="7"/>
      <c r="P314" s="476"/>
      <c r="Q314" s="5" t="s">
        <v>2968</v>
      </c>
      <c r="R314" s="38" t="s">
        <v>2969</v>
      </c>
      <c r="S314" s="5" t="s">
        <v>2417</v>
      </c>
      <c r="T314" s="5" t="s">
        <v>2970</v>
      </c>
      <c r="U314" s="481" t="s">
        <v>2971</v>
      </c>
      <c r="V314" s="474"/>
      <c r="W314" s="101"/>
      <c r="X314" s="101"/>
      <c r="Y314" s="101"/>
    </row>
    <row r="315" spans="1:25" s="186" customFormat="1" ht="114.75">
      <c r="A315" s="467">
        <v>304</v>
      </c>
      <c r="B315" s="5" t="s">
        <v>1419</v>
      </c>
      <c r="C315" s="20" t="s">
        <v>2972</v>
      </c>
      <c r="D315" s="480" t="s">
        <v>2973</v>
      </c>
      <c r="E315" s="20" t="s">
        <v>1434</v>
      </c>
      <c r="F315" s="20">
        <v>16</v>
      </c>
      <c r="G315" s="20">
        <v>3</v>
      </c>
      <c r="H315" s="20"/>
      <c r="I315" s="323">
        <v>64.84</v>
      </c>
      <c r="J315" s="20">
        <v>1</v>
      </c>
      <c r="K315" s="5" t="s">
        <v>575</v>
      </c>
      <c r="L315" s="425"/>
      <c r="M315" s="6" t="s">
        <v>2967</v>
      </c>
      <c r="N315" s="6">
        <v>1214837.3500000001</v>
      </c>
      <c r="O315" s="7"/>
      <c r="P315" s="476"/>
      <c r="Q315" s="5" t="s">
        <v>2974</v>
      </c>
      <c r="R315" s="187">
        <v>36252</v>
      </c>
      <c r="S315" s="20" t="s">
        <v>1774</v>
      </c>
      <c r="T315" s="5" t="s">
        <v>2975</v>
      </c>
      <c r="U315" s="474"/>
      <c r="V315" s="474"/>
      <c r="W315" s="101"/>
      <c r="X315" s="101"/>
      <c r="Y315" s="101"/>
    </row>
    <row r="316" spans="1:25" s="186" customFormat="1" ht="114.75">
      <c r="A316" s="475">
        <v>305</v>
      </c>
      <c r="B316" s="5" t="s">
        <v>1419</v>
      </c>
      <c r="C316" s="20" t="s">
        <v>2976</v>
      </c>
      <c r="D316" s="480" t="s">
        <v>2977</v>
      </c>
      <c r="E316" s="20" t="s">
        <v>1434</v>
      </c>
      <c r="F316" s="20" t="s">
        <v>2978</v>
      </c>
      <c r="G316" s="20">
        <v>3</v>
      </c>
      <c r="H316" s="20"/>
      <c r="I316" s="323">
        <v>31.48</v>
      </c>
      <c r="J316" s="20">
        <v>1</v>
      </c>
      <c r="K316" s="5" t="s">
        <v>575</v>
      </c>
      <c r="L316" s="425"/>
      <c r="M316" s="6" t="s">
        <v>2979</v>
      </c>
      <c r="N316" s="6">
        <v>586796.43999999994</v>
      </c>
      <c r="O316" s="7"/>
      <c r="P316" s="476"/>
      <c r="Q316" s="5"/>
      <c r="R316" s="20"/>
      <c r="S316" s="20"/>
      <c r="T316" s="5"/>
      <c r="U316" s="474"/>
      <c r="V316" s="474"/>
      <c r="W316" s="101"/>
      <c r="X316" s="101"/>
      <c r="Y316" s="101"/>
    </row>
    <row r="317" spans="1:25" s="186" customFormat="1" ht="89.25">
      <c r="A317" s="475">
        <v>306</v>
      </c>
      <c r="B317" s="5" t="s">
        <v>1419</v>
      </c>
      <c r="C317" s="20" t="s">
        <v>2980</v>
      </c>
      <c r="D317" s="480" t="s">
        <v>2981</v>
      </c>
      <c r="E317" s="20" t="s">
        <v>1434</v>
      </c>
      <c r="F317" s="20" t="s">
        <v>2982</v>
      </c>
      <c r="G317" s="20">
        <v>2</v>
      </c>
      <c r="H317" s="20"/>
      <c r="I317" s="323">
        <v>41.17</v>
      </c>
      <c r="J317" s="20">
        <v>1</v>
      </c>
      <c r="K317" s="5" t="s">
        <v>575</v>
      </c>
      <c r="L317" s="425"/>
      <c r="M317" s="6" t="s">
        <v>2955</v>
      </c>
      <c r="N317" s="6">
        <v>768647.09</v>
      </c>
      <c r="O317" s="7"/>
      <c r="P317" s="476"/>
      <c r="Q317" s="5"/>
      <c r="R317" s="20"/>
      <c r="S317" s="20"/>
      <c r="T317" s="20"/>
      <c r="U317" s="474"/>
      <c r="V317" s="474"/>
      <c r="W317" s="101"/>
      <c r="X317" s="101"/>
      <c r="Y317" s="101"/>
    </row>
    <row r="318" spans="1:25" s="186" customFormat="1" ht="89.25">
      <c r="A318" s="467">
        <v>307</v>
      </c>
      <c r="B318" s="5" t="s">
        <v>1419</v>
      </c>
      <c r="C318" s="20" t="s">
        <v>2983</v>
      </c>
      <c r="D318" s="480" t="s">
        <v>2984</v>
      </c>
      <c r="E318" s="20" t="s">
        <v>1434</v>
      </c>
      <c r="F318" s="20">
        <v>20</v>
      </c>
      <c r="G318" s="20">
        <v>1</v>
      </c>
      <c r="H318" s="20"/>
      <c r="I318" s="323">
        <v>61.19</v>
      </c>
      <c r="J318" s="20">
        <v>1</v>
      </c>
      <c r="K318" s="5" t="s">
        <v>575</v>
      </c>
      <c r="L318" s="425"/>
      <c r="M318" s="6" t="s">
        <v>2955</v>
      </c>
      <c r="N318" s="6">
        <v>1147346.3899999999</v>
      </c>
      <c r="O318" s="7"/>
      <c r="P318" s="476"/>
      <c r="Q318" s="5"/>
      <c r="R318" s="20"/>
      <c r="S318" s="20"/>
      <c r="T318" s="20"/>
      <c r="U318" s="474"/>
      <c r="V318" s="474"/>
      <c r="W318" s="101"/>
      <c r="X318" s="101"/>
      <c r="Y318" s="101"/>
    </row>
    <row r="319" spans="1:25" s="186" customFormat="1" ht="89.25">
      <c r="A319" s="475">
        <v>308</v>
      </c>
      <c r="B319" s="5" t="s">
        <v>1419</v>
      </c>
      <c r="C319" s="20" t="s">
        <v>2985</v>
      </c>
      <c r="D319" s="480" t="s">
        <v>2986</v>
      </c>
      <c r="E319" s="20" t="s">
        <v>1434</v>
      </c>
      <c r="F319" s="20">
        <v>20</v>
      </c>
      <c r="G319" s="20">
        <v>5</v>
      </c>
      <c r="H319" s="20"/>
      <c r="I319" s="323">
        <v>61.6</v>
      </c>
      <c r="J319" s="20">
        <v>2</v>
      </c>
      <c r="K319" s="5" t="s">
        <v>575</v>
      </c>
      <c r="L319" s="425"/>
      <c r="M319" s="6" t="s">
        <v>2955</v>
      </c>
      <c r="N319" s="6">
        <v>1154845.3799999999</v>
      </c>
      <c r="O319" s="7"/>
      <c r="P319" s="476"/>
      <c r="Q319" s="5" t="s">
        <v>2987</v>
      </c>
      <c r="R319" s="187">
        <v>32588</v>
      </c>
      <c r="S319" s="20" t="s">
        <v>1774</v>
      </c>
      <c r="T319" s="5" t="s">
        <v>2988</v>
      </c>
      <c r="U319" s="474">
        <v>38.19</v>
      </c>
      <c r="V319" s="474"/>
      <c r="W319" s="101"/>
      <c r="X319" s="101"/>
      <c r="Y319" s="101"/>
    </row>
    <row r="320" spans="1:25" s="186" customFormat="1" ht="409.5">
      <c r="A320" s="475">
        <v>309</v>
      </c>
      <c r="B320" s="5" t="s">
        <v>1419</v>
      </c>
      <c r="C320" s="20" t="s">
        <v>2989</v>
      </c>
      <c r="D320" s="480" t="s">
        <v>2990</v>
      </c>
      <c r="E320" s="20" t="s">
        <v>1434</v>
      </c>
      <c r="F320" s="20" t="s">
        <v>2991</v>
      </c>
      <c r="G320" s="20">
        <v>14</v>
      </c>
      <c r="H320" s="20"/>
      <c r="I320" s="323">
        <v>31.43</v>
      </c>
      <c r="J320" s="20">
        <v>2</v>
      </c>
      <c r="K320" s="5" t="s">
        <v>575</v>
      </c>
      <c r="L320" s="425"/>
      <c r="M320" s="6" t="s">
        <v>2992</v>
      </c>
      <c r="N320" s="6">
        <v>588671.18999999994</v>
      </c>
      <c r="O320" s="7"/>
      <c r="P320" s="476"/>
      <c r="Q320" s="5" t="s">
        <v>2993</v>
      </c>
      <c r="R320" s="38" t="s">
        <v>2994</v>
      </c>
      <c r="S320" s="5" t="s">
        <v>2397</v>
      </c>
      <c r="T320" s="5" t="s">
        <v>2995</v>
      </c>
      <c r="U320" s="481" t="s">
        <v>2996</v>
      </c>
      <c r="V320" s="474"/>
      <c r="W320" s="101"/>
      <c r="X320" s="101"/>
      <c r="Y320" s="101"/>
    </row>
    <row r="321" spans="1:25" s="186" customFormat="1" ht="114.75">
      <c r="A321" s="467">
        <v>310</v>
      </c>
      <c r="B321" s="5" t="s">
        <v>1419</v>
      </c>
      <c r="C321" s="20" t="s">
        <v>2997</v>
      </c>
      <c r="D321" s="480" t="s">
        <v>2998</v>
      </c>
      <c r="E321" s="20" t="s">
        <v>1434</v>
      </c>
      <c r="F321" s="20">
        <v>24</v>
      </c>
      <c r="G321" s="20">
        <v>6</v>
      </c>
      <c r="H321" s="23" t="s">
        <v>2999</v>
      </c>
      <c r="I321" s="112">
        <f>80.47*613/1000</f>
        <v>49.328110000000002</v>
      </c>
      <c r="J321" s="20">
        <v>2</v>
      </c>
      <c r="K321" s="5" t="s">
        <v>575</v>
      </c>
      <c r="L321" s="425"/>
      <c r="M321" s="6" t="s">
        <v>3000</v>
      </c>
      <c r="N321" s="6">
        <v>918227.69</v>
      </c>
      <c r="O321" s="7"/>
      <c r="P321" s="476"/>
      <c r="Q321" s="5"/>
      <c r="R321" s="20"/>
      <c r="S321" s="20"/>
      <c r="T321" s="5"/>
      <c r="U321" s="474"/>
      <c r="V321" s="474"/>
      <c r="W321" s="101"/>
      <c r="X321" s="101"/>
      <c r="Y321" s="101"/>
    </row>
    <row r="322" spans="1:25" s="186" customFormat="1" ht="114.75">
      <c r="A322" s="475">
        <v>311</v>
      </c>
      <c r="B322" s="5" t="s">
        <v>1419</v>
      </c>
      <c r="C322" s="20"/>
      <c r="D322" s="480" t="s">
        <v>3001</v>
      </c>
      <c r="E322" s="20" t="s">
        <v>1434</v>
      </c>
      <c r="F322" s="20" t="s">
        <v>3002</v>
      </c>
      <c r="G322" s="20">
        <v>8</v>
      </c>
      <c r="H322" s="20"/>
      <c r="I322" s="323">
        <v>30.52</v>
      </c>
      <c r="J322" s="20">
        <v>2</v>
      </c>
      <c r="K322" s="5" t="s">
        <v>575</v>
      </c>
      <c r="L322" s="425"/>
      <c r="M322" s="6" t="s">
        <v>3003</v>
      </c>
      <c r="N322" s="6"/>
      <c r="O322" s="7"/>
      <c r="P322" s="476"/>
      <c r="Q322" s="5" t="s">
        <v>3004</v>
      </c>
      <c r="R322" s="187">
        <v>29279</v>
      </c>
      <c r="S322" s="20" t="s">
        <v>1774</v>
      </c>
      <c r="T322" s="5" t="s">
        <v>3005</v>
      </c>
      <c r="U322" s="474">
        <v>19.420000000000002</v>
      </c>
      <c r="V322" s="474"/>
      <c r="W322" s="101"/>
      <c r="X322" s="101"/>
      <c r="Y322" s="101"/>
    </row>
    <row r="323" spans="1:25" s="186" customFormat="1" ht="89.25">
      <c r="A323" s="475">
        <v>312</v>
      </c>
      <c r="B323" s="5" t="s">
        <v>1419</v>
      </c>
      <c r="C323" s="20" t="s">
        <v>3006</v>
      </c>
      <c r="D323" s="480" t="s">
        <v>3007</v>
      </c>
      <c r="E323" s="20" t="s">
        <v>1434</v>
      </c>
      <c r="F323" s="20">
        <v>25</v>
      </c>
      <c r="G323" s="20">
        <v>36</v>
      </c>
      <c r="H323" s="20"/>
      <c r="I323" s="323">
        <v>64.34</v>
      </c>
      <c r="J323" s="20">
        <v>9</v>
      </c>
      <c r="K323" s="5" t="s">
        <v>575</v>
      </c>
      <c r="L323" s="425"/>
      <c r="M323" s="6" t="s">
        <v>2955</v>
      </c>
      <c r="N323" s="6">
        <v>1273878.1599999999</v>
      </c>
      <c r="O323" s="7"/>
      <c r="P323" s="476"/>
      <c r="Q323" s="5"/>
      <c r="R323" s="20"/>
      <c r="S323" s="20"/>
      <c r="T323" s="20"/>
      <c r="U323" s="474"/>
      <c r="V323" s="474"/>
      <c r="W323" s="101"/>
      <c r="X323" s="101"/>
      <c r="Y323" s="101"/>
    </row>
    <row r="324" spans="1:25" s="186" customFormat="1" ht="114.75">
      <c r="A324" s="467">
        <v>313</v>
      </c>
      <c r="B324" s="5" t="s">
        <v>1419</v>
      </c>
      <c r="C324" s="20" t="s">
        <v>3008</v>
      </c>
      <c r="D324" s="480" t="s">
        <v>3009</v>
      </c>
      <c r="E324" s="20" t="s">
        <v>1434</v>
      </c>
      <c r="F324" s="20">
        <v>26</v>
      </c>
      <c r="G324" s="20">
        <v>5</v>
      </c>
      <c r="H324" s="20"/>
      <c r="I324" s="323">
        <v>61.77</v>
      </c>
      <c r="J324" s="20">
        <v>2</v>
      </c>
      <c r="K324" s="5" t="s">
        <v>575</v>
      </c>
      <c r="L324" s="425"/>
      <c r="M324" s="6" t="s">
        <v>2967</v>
      </c>
      <c r="N324" s="6">
        <v>1158594.8799999999</v>
      </c>
      <c r="O324" s="7"/>
      <c r="P324" s="476"/>
      <c r="Q324" s="5" t="s">
        <v>3010</v>
      </c>
      <c r="R324" s="187">
        <v>43609</v>
      </c>
      <c r="S324" s="20" t="s">
        <v>1774</v>
      </c>
      <c r="T324" s="5" t="s">
        <v>3011</v>
      </c>
      <c r="U324" s="474">
        <v>62.2</v>
      </c>
      <c r="V324" s="474"/>
      <c r="W324" s="101"/>
      <c r="X324" s="101"/>
      <c r="Y324" s="101"/>
    </row>
    <row r="325" spans="1:25" s="186" customFormat="1" ht="102">
      <c r="A325" s="475">
        <v>314</v>
      </c>
      <c r="B325" s="5" t="s">
        <v>1419</v>
      </c>
      <c r="C325" s="20" t="s">
        <v>3012</v>
      </c>
      <c r="D325" s="480" t="s">
        <v>3013</v>
      </c>
      <c r="E325" s="20" t="s">
        <v>1434</v>
      </c>
      <c r="F325" s="20">
        <v>27</v>
      </c>
      <c r="G325" s="20">
        <v>2</v>
      </c>
      <c r="H325" s="20"/>
      <c r="I325" s="323">
        <v>48.89</v>
      </c>
      <c r="J325" s="20">
        <v>2</v>
      </c>
      <c r="K325" s="5" t="s">
        <v>575</v>
      </c>
      <c r="L325" s="425"/>
      <c r="M325" s="6" t="s">
        <v>3014</v>
      </c>
      <c r="N325" s="6">
        <v>960855.66</v>
      </c>
      <c r="O325" s="7"/>
      <c r="P325" s="476"/>
      <c r="Q325" s="5"/>
      <c r="R325" s="20"/>
      <c r="S325" s="20"/>
      <c r="T325" s="5"/>
      <c r="U325" s="474"/>
      <c r="V325" s="474"/>
      <c r="W325" s="101"/>
      <c r="X325" s="101"/>
      <c r="Y325" s="101"/>
    </row>
    <row r="326" spans="1:25" s="186" customFormat="1" ht="369.75">
      <c r="A326" s="475">
        <v>315</v>
      </c>
      <c r="B326" s="5" t="s">
        <v>1419</v>
      </c>
      <c r="C326" s="20" t="s">
        <v>3015</v>
      </c>
      <c r="D326" s="480" t="s">
        <v>3016</v>
      </c>
      <c r="E326" s="20" t="s">
        <v>1434</v>
      </c>
      <c r="F326" s="20">
        <v>32</v>
      </c>
      <c r="G326" s="20">
        <v>102</v>
      </c>
      <c r="H326" s="20"/>
      <c r="I326" s="323">
        <v>43.6</v>
      </c>
      <c r="J326" s="20">
        <v>1</v>
      </c>
      <c r="K326" s="5" t="s">
        <v>575</v>
      </c>
      <c r="L326" s="478">
        <v>41410</v>
      </c>
      <c r="M326" s="6" t="s">
        <v>3017</v>
      </c>
      <c r="N326" s="6">
        <v>838315.08</v>
      </c>
      <c r="O326" s="7"/>
      <c r="P326" s="476"/>
      <c r="Q326" s="5" t="s">
        <v>3018</v>
      </c>
      <c r="R326" s="38" t="s">
        <v>3019</v>
      </c>
      <c r="S326" s="5" t="s">
        <v>2417</v>
      </c>
      <c r="T326" s="5" t="s">
        <v>3020</v>
      </c>
      <c r="U326" s="481" t="s">
        <v>3021</v>
      </c>
      <c r="V326" s="474"/>
      <c r="W326" s="101"/>
      <c r="X326" s="101"/>
      <c r="Y326" s="101"/>
    </row>
    <row r="327" spans="1:25" s="186" customFormat="1" ht="89.25">
      <c r="A327" s="467">
        <v>316</v>
      </c>
      <c r="B327" s="5" t="s">
        <v>1419</v>
      </c>
      <c r="C327" s="20" t="s">
        <v>3022</v>
      </c>
      <c r="D327" s="480" t="s">
        <v>3023</v>
      </c>
      <c r="E327" s="20" t="s">
        <v>1434</v>
      </c>
      <c r="F327" s="20">
        <v>34</v>
      </c>
      <c r="G327" s="20">
        <v>20</v>
      </c>
      <c r="H327" s="20"/>
      <c r="I327" s="323">
        <v>28.4</v>
      </c>
      <c r="J327" s="20">
        <v>2</v>
      </c>
      <c r="K327" s="5" t="s">
        <v>575</v>
      </c>
      <c r="L327" s="425"/>
      <c r="M327" s="6" t="s">
        <v>2955</v>
      </c>
      <c r="N327" s="6">
        <v>553171.51</v>
      </c>
      <c r="O327" s="7"/>
      <c r="P327" s="476"/>
      <c r="Q327" s="5"/>
      <c r="R327" s="20"/>
      <c r="S327" s="20"/>
      <c r="T327" s="5" t="s">
        <v>2564</v>
      </c>
      <c r="U327" s="474"/>
      <c r="V327" s="474"/>
      <c r="W327" s="101"/>
      <c r="X327" s="101"/>
      <c r="Y327" s="101"/>
    </row>
    <row r="328" spans="1:25" s="186" customFormat="1" ht="191.25">
      <c r="A328" s="475">
        <v>317</v>
      </c>
      <c r="B328" s="5" t="s">
        <v>1419</v>
      </c>
      <c r="C328" s="20" t="s">
        <v>3024</v>
      </c>
      <c r="D328" s="480" t="s">
        <v>3025</v>
      </c>
      <c r="E328" s="20" t="s">
        <v>1434</v>
      </c>
      <c r="F328" s="20">
        <v>34</v>
      </c>
      <c r="G328" s="20">
        <v>99</v>
      </c>
      <c r="H328" s="20"/>
      <c r="I328" s="323">
        <v>28.02</v>
      </c>
      <c r="J328" s="20">
        <v>7</v>
      </c>
      <c r="K328" s="5" t="s">
        <v>575</v>
      </c>
      <c r="L328" s="425"/>
      <c r="M328" s="6" t="s">
        <v>2955</v>
      </c>
      <c r="N328" s="6">
        <v>545380.36</v>
      </c>
      <c r="O328" s="7"/>
      <c r="P328" s="476"/>
      <c r="Q328" s="5" t="s">
        <v>3026</v>
      </c>
      <c r="R328" s="187">
        <v>43411</v>
      </c>
      <c r="S328" s="20" t="s">
        <v>1774</v>
      </c>
      <c r="T328" s="5" t="s">
        <v>3027</v>
      </c>
      <c r="U328" s="474">
        <v>28.02</v>
      </c>
      <c r="V328" s="474"/>
      <c r="W328" s="101"/>
      <c r="X328" s="101"/>
      <c r="Y328" s="101"/>
    </row>
    <row r="329" spans="1:25" s="186" customFormat="1" ht="89.25">
      <c r="A329" s="475">
        <v>318</v>
      </c>
      <c r="B329" s="5" t="s">
        <v>1419</v>
      </c>
      <c r="C329" s="20" t="s">
        <v>3028</v>
      </c>
      <c r="D329" s="480" t="s">
        <v>3029</v>
      </c>
      <c r="E329" s="20" t="s">
        <v>1434</v>
      </c>
      <c r="F329" s="20">
        <v>34</v>
      </c>
      <c r="G329" s="20">
        <v>100</v>
      </c>
      <c r="H329" s="20"/>
      <c r="I329" s="323">
        <v>28.4</v>
      </c>
      <c r="J329" s="20">
        <v>7</v>
      </c>
      <c r="K329" s="5" t="s">
        <v>575</v>
      </c>
      <c r="L329" s="425"/>
      <c r="M329" s="6" t="s">
        <v>2955</v>
      </c>
      <c r="N329" s="6">
        <v>553171.51</v>
      </c>
      <c r="O329" s="7"/>
      <c r="P329" s="476"/>
      <c r="Q329" s="5" t="s">
        <v>3030</v>
      </c>
      <c r="R329" s="187">
        <v>31681</v>
      </c>
      <c r="S329" s="20" t="s">
        <v>1774</v>
      </c>
      <c r="T329" s="5" t="s">
        <v>3031</v>
      </c>
      <c r="U329" s="474"/>
      <c r="V329" s="474"/>
      <c r="W329" s="101"/>
      <c r="X329" s="101"/>
      <c r="Y329" s="101"/>
    </row>
    <row r="330" spans="1:25" s="186" customFormat="1" ht="89.25">
      <c r="A330" s="467">
        <v>319</v>
      </c>
      <c r="B330" s="5" t="s">
        <v>1419</v>
      </c>
      <c r="C330" s="20"/>
      <c r="D330" s="480" t="s">
        <v>3032</v>
      </c>
      <c r="E330" s="20" t="s">
        <v>1434</v>
      </c>
      <c r="F330" s="20" t="s">
        <v>3033</v>
      </c>
      <c r="G330" s="20">
        <v>100</v>
      </c>
      <c r="H330" s="20"/>
      <c r="I330" s="323">
        <v>35.33</v>
      </c>
      <c r="J330" s="20">
        <v>4</v>
      </c>
      <c r="K330" s="5" t="s">
        <v>575</v>
      </c>
      <c r="L330" s="425"/>
      <c r="M330" s="6" t="s">
        <v>2955</v>
      </c>
      <c r="N330" s="6"/>
      <c r="O330" s="7"/>
      <c r="P330" s="476"/>
      <c r="Q330" s="5" t="s">
        <v>3034</v>
      </c>
      <c r="R330" s="20"/>
      <c r="S330" s="20"/>
      <c r="T330" s="5"/>
      <c r="U330" s="474"/>
      <c r="V330" s="474"/>
      <c r="W330" s="101"/>
      <c r="X330" s="101"/>
      <c r="Y330" s="101"/>
    </row>
    <row r="331" spans="1:25" s="186" customFormat="1" ht="89.25">
      <c r="A331" s="475">
        <v>320</v>
      </c>
      <c r="B331" s="5" t="s">
        <v>1419</v>
      </c>
      <c r="C331" s="20"/>
      <c r="D331" s="480" t="s">
        <v>3035</v>
      </c>
      <c r="E331" s="20" t="s">
        <v>1434</v>
      </c>
      <c r="F331" s="20" t="s">
        <v>3033</v>
      </c>
      <c r="G331" s="20">
        <v>102</v>
      </c>
      <c r="H331" s="20"/>
      <c r="I331" s="323">
        <v>35.47</v>
      </c>
      <c r="J331" s="20">
        <v>4</v>
      </c>
      <c r="K331" s="5" t="s">
        <v>575</v>
      </c>
      <c r="L331" s="425"/>
      <c r="M331" s="6" t="s">
        <v>2955</v>
      </c>
      <c r="N331" s="6"/>
      <c r="O331" s="7"/>
      <c r="P331" s="476"/>
      <c r="Q331" s="5" t="s">
        <v>3036</v>
      </c>
      <c r="R331" s="187">
        <v>35721</v>
      </c>
      <c r="S331" s="20" t="s">
        <v>1774</v>
      </c>
      <c r="T331" s="5" t="s">
        <v>3037</v>
      </c>
      <c r="U331" s="474"/>
      <c r="V331" s="474"/>
      <c r="W331" s="101"/>
      <c r="X331" s="101"/>
      <c r="Y331" s="101"/>
    </row>
    <row r="332" spans="1:25" s="186" customFormat="1" ht="89.25">
      <c r="A332" s="475">
        <v>321</v>
      </c>
      <c r="B332" s="5" t="s">
        <v>1419</v>
      </c>
      <c r="C332" s="20" t="s">
        <v>3038</v>
      </c>
      <c r="D332" s="480" t="s">
        <v>3039</v>
      </c>
      <c r="E332" s="20" t="s">
        <v>1434</v>
      </c>
      <c r="F332" s="20" t="s">
        <v>3033</v>
      </c>
      <c r="G332" s="20">
        <v>120</v>
      </c>
      <c r="H332" s="20"/>
      <c r="I332" s="323">
        <v>29.35</v>
      </c>
      <c r="J332" s="20">
        <v>6</v>
      </c>
      <c r="K332" s="5" t="s">
        <v>575</v>
      </c>
      <c r="L332" s="425"/>
      <c r="M332" s="6" t="s">
        <v>2955</v>
      </c>
      <c r="N332" s="6">
        <v>547426.71</v>
      </c>
      <c r="O332" s="7"/>
      <c r="P332" s="476"/>
      <c r="Q332" s="5" t="s">
        <v>3040</v>
      </c>
      <c r="R332" s="187">
        <v>35591</v>
      </c>
      <c r="S332" s="20" t="s">
        <v>1774</v>
      </c>
      <c r="T332" s="5" t="s">
        <v>3041</v>
      </c>
      <c r="U332" s="474"/>
      <c r="V332" s="474"/>
      <c r="W332" s="101"/>
      <c r="X332" s="101"/>
      <c r="Y332" s="101"/>
    </row>
    <row r="333" spans="1:25" s="186" customFormat="1" ht="89.25">
      <c r="A333" s="467">
        <v>322</v>
      </c>
      <c r="B333" s="5" t="s">
        <v>1419</v>
      </c>
      <c r="C333" s="20"/>
      <c r="D333" s="480" t="s">
        <v>3042</v>
      </c>
      <c r="E333" s="20" t="s">
        <v>1434</v>
      </c>
      <c r="F333" s="20" t="s">
        <v>3033</v>
      </c>
      <c r="G333" s="20">
        <v>138</v>
      </c>
      <c r="H333" s="20"/>
      <c r="I333" s="323">
        <v>49.89</v>
      </c>
      <c r="J333" s="20">
        <v>9</v>
      </c>
      <c r="K333" s="5" t="s">
        <v>575</v>
      </c>
      <c r="L333" s="425"/>
      <c r="M333" s="6" t="s">
        <v>2955</v>
      </c>
      <c r="N333" s="6"/>
      <c r="O333" s="7"/>
      <c r="P333" s="476"/>
      <c r="Q333" s="5"/>
      <c r="R333" s="20"/>
      <c r="S333" s="20"/>
      <c r="T333" s="20"/>
      <c r="U333" s="474"/>
      <c r="V333" s="474"/>
      <c r="W333" s="101"/>
      <c r="X333" s="101"/>
      <c r="Y333" s="101"/>
    </row>
    <row r="334" spans="1:25" s="186" customFormat="1" ht="89.25">
      <c r="A334" s="475">
        <v>323</v>
      </c>
      <c r="B334" s="5" t="s">
        <v>1419</v>
      </c>
      <c r="C334" s="20" t="s">
        <v>3043</v>
      </c>
      <c r="D334" s="480" t="s">
        <v>3044</v>
      </c>
      <c r="E334" s="20" t="s">
        <v>1434</v>
      </c>
      <c r="F334" s="20">
        <v>35</v>
      </c>
      <c r="G334" s="20">
        <v>34</v>
      </c>
      <c r="H334" s="20"/>
      <c r="I334" s="323">
        <v>50.6</v>
      </c>
      <c r="J334" s="20">
        <v>9</v>
      </c>
      <c r="K334" s="5" t="s">
        <v>575</v>
      </c>
      <c r="L334" s="425"/>
      <c r="M334" s="6" t="s">
        <v>2955</v>
      </c>
      <c r="N334" s="6">
        <v>1002460.89</v>
      </c>
      <c r="O334" s="7"/>
      <c r="P334" s="476"/>
      <c r="Q334" s="5"/>
      <c r="R334" s="20"/>
      <c r="S334" s="20"/>
      <c r="T334" s="20"/>
      <c r="U334" s="474"/>
      <c r="V334" s="474"/>
      <c r="W334" s="101"/>
      <c r="X334" s="101"/>
      <c r="Y334" s="101"/>
    </row>
    <row r="335" spans="1:25" s="186" customFormat="1" ht="306">
      <c r="A335" s="475">
        <v>324</v>
      </c>
      <c r="B335" s="5" t="s">
        <v>1419</v>
      </c>
      <c r="C335" s="20" t="s">
        <v>3045</v>
      </c>
      <c r="D335" s="480" t="s">
        <v>3046</v>
      </c>
      <c r="E335" s="20" t="s">
        <v>1434</v>
      </c>
      <c r="F335" s="20">
        <v>36</v>
      </c>
      <c r="G335" s="20">
        <v>30</v>
      </c>
      <c r="H335" s="20"/>
      <c r="I335" s="323">
        <v>36.5</v>
      </c>
      <c r="J335" s="20">
        <v>2</v>
      </c>
      <c r="K335" s="5" t="s">
        <v>575</v>
      </c>
      <c r="L335" s="425"/>
      <c r="M335" s="6" t="s">
        <v>3047</v>
      </c>
      <c r="N335" s="6">
        <v>710942.26</v>
      </c>
      <c r="O335" s="7"/>
      <c r="P335" s="476"/>
      <c r="Q335" s="5"/>
      <c r="R335" s="20"/>
      <c r="S335" s="20"/>
      <c r="T335" s="20"/>
      <c r="U335" s="474"/>
      <c r="V335" s="474"/>
      <c r="W335" s="101"/>
      <c r="X335" s="101"/>
      <c r="Y335" s="101"/>
    </row>
    <row r="336" spans="1:25" s="186" customFormat="1" ht="306">
      <c r="A336" s="467">
        <v>325</v>
      </c>
      <c r="B336" s="5" t="s">
        <v>1419</v>
      </c>
      <c r="C336" s="20" t="s">
        <v>3048</v>
      </c>
      <c r="D336" s="480" t="s">
        <v>3049</v>
      </c>
      <c r="E336" s="20" t="s">
        <v>1434</v>
      </c>
      <c r="F336" s="20">
        <v>36</v>
      </c>
      <c r="G336" s="20">
        <v>93</v>
      </c>
      <c r="H336" s="20"/>
      <c r="I336" s="323">
        <v>36.5</v>
      </c>
      <c r="J336" s="20">
        <v>6</v>
      </c>
      <c r="K336" s="5" t="s">
        <v>575</v>
      </c>
      <c r="L336" s="425"/>
      <c r="M336" s="6" t="s">
        <v>3047</v>
      </c>
      <c r="N336" s="6">
        <v>710942.26</v>
      </c>
      <c r="O336" s="7"/>
      <c r="P336" s="476"/>
      <c r="Q336" s="5" t="s">
        <v>3050</v>
      </c>
      <c r="R336" s="187">
        <v>32567</v>
      </c>
      <c r="S336" s="20" t="s">
        <v>1774</v>
      </c>
      <c r="T336" s="5" t="s">
        <v>3051</v>
      </c>
      <c r="U336" s="474">
        <v>18.399999999999999</v>
      </c>
      <c r="V336" s="474"/>
      <c r="W336" s="101"/>
      <c r="X336" s="101"/>
      <c r="Y336" s="101"/>
    </row>
    <row r="337" spans="1:25" s="186" customFormat="1" ht="306">
      <c r="A337" s="475">
        <v>326</v>
      </c>
      <c r="B337" s="5" t="s">
        <v>1419</v>
      </c>
      <c r="C337" s="20" t="s">
        <v>3052</v>
      </c>
      <c r="D337" s="480" t="s">
        <v>3053</v>
      </c>
      <c r="E337" s="20" t="s">
        <v>1434</v>
      </c>
      <c r="F337" s="20">
        <v>36</v>
      </c>
      <c r="G337" s="20">
        <v>130</v>
      </c>
      <c r="H337" s="20"/>
      <c r="I337" s="323">
        <v>28.6</v>
      </c>
      <c r="J337" s="20">
        <v>9</v>
      </c>
      <c r="K337" s="5" t="s">
        <v>575</v>
      </c>
      <c r="L337" s="425"/>
      <c r="M337" s="6" t="s">
        <v>3047</v>
      </c>
      <c r="N337" s="6">
        <v>557067.07999999996</v>
      </c>
      <c r="O337" s="7"/>
      <c r="P337" s="476"/>
      <c r="Q337" s="5"/>
      <c r="R337" s="20"/>
      <c r="S337" s="20"/>
      <c r="T337" s="20"/>
      <c r="U337" s="474"/>
      <c r="V337" s="474"/>
      <c r="W337" s="101"/>
      <c r="X337" s="101"/>
      <c r="Y337" s="101"/>
    </row>
    <row r="338" spans="1:25" s="186" customFormat="1" ht="102">
      <c r="A338" s="475">
        <v>327</v>
      </c>
      <c r="B338" s="5" t="s">
        <v>1419</v>
      </c>
      <c r="C338" s="20" t="s">
        <v>3054</v>
      </c>
      <c r="D338" s="480" t="s">
        <v>3055</v>
      </c>
      <c r="E338" s="20" t="s">
        <v>1434</v>
      </c>
      <c r="F338" s="20" t="s">
        <v>3056</v>
      </c>
      <c r="G338" s="20">
        <v>20</v>
      </c>
      <c r="H338" s="20"/>
      <c r="I338" s="323">
        <v>35.700000000000003</v>
      </c>
      <c r="J338" s="20">
        <v>3</v>
      </c>
      <c r="K338" s="5" t="s">
        <v>575</v>
      </c>
      <c r="L338" s="425"/>
      <c r="M338" s="6" t="s">
        <v>3014</v>
      </c>
      <c r="N338" s="6">
        <v>705881.46</v>
      </c>
      <c r="O338" s="7"/>
      <c r="P338" s="476"/>
      <c r="Q338" s="5"/>
      <c r="R338" s="20"/>
      <c r="S338" s="20"/>
      <c r="T338" s="20"/>
      <c r="U338" s="474"/>
      <c r="V338" s="474"/>
      <c r="W338" s="101"/>
      <c r="X338" s="101"/>
      <c r="Y338" s="101"/>
    </row>
    <row r="339" spans="1:25" s="186" customFormat="1" ht="178.5">
      <c r="A339" s="467">
        <v>328</v>
      </c>
      <c r="B339" s="5" t="s">
        <v>1419</v>
      </c>
      <c r="C339" s="20" t="s">
        <v>3057</v>
      </c>
      <c r="D339" s="480" t="s">
        <v>3058</v>
      </c>
      <c r="E339" s="20" t="s">
        <v>1434</v>
      </c>
      <c r="F339" s="20" t="s">
        <v>3056</v>
      </c>
      <c r="G339" s="20">
        <v>103</v>
      </c>
      <c r="H339" s="20"/>
      <c r="I339" s="323">
        <v>49.4</v>
      </c>
      <c r="J339" s="20">
        <v>4</v>
      </c>
      <c r="K339" s="5" t="s">
        <v>575</v>
      </c>
      <c r="L339" s="478">
        <v>43823</v>
      </c>
      <c r="M339" s="6" t="s">
        <v>3059</v>
      </c>
      <c r="N339" s="6">
        <v>976765.95</v>
      </c>
      <c r="O339" s="7"/>
      <c r="P339" s="476"/>
      <c r="Q339" s="5" t="s">
        <v>3060</v>
      </c>
      <c r="R339" s="187">
        <v>34493</v>
      </c>
      <c r="S339" s="20" t="s">
        <v>1774</v>
      </c>
      <c r="T339" s="5" t="s">
        <v>3061</v>
      </c>
      <c r="U339" s="474">
        <v>28</v>
      </c>
      <c r="V339" s="474"/>
      <c r="W339" s="101"/>
      <c r="X339" s="101"/>
      <c r="Y339" s="101"/>
    </row>
    <row r="340" spans="1:25" s="186" customFormat="1" ht="89.25">
      <c r="A340" s="475">
        <v>329</v>
      </c>
      <c r="B340" s="5" t="s">
        <v>1419</v>
      </c>
      <c r="C340" s="20" t="s">
        <v>3062</v>
      </c>
      <c r="D340" s="480" t="s">
        <v>3063</v>
      </c>
      <c r="E340" s="20" t="s">
        <v>1434</v>
      </c>
      <c r="F340" s="20">
        <v>38</v>
      </c>
      <c r="G340" s="20">
        <v>32</v>
      </c>
      <c r="H340" s="20"/>
      <c r="I340" s="323">
        <v>35.6</v>
      </c>
      <c r="J340" s="20">
        <v>3</v>
      </c>
      <c r="K340" s="5" t="s">
        <v>575</v>
      </c>
      <c r="L340" s="425"/>
      <c r="M340" s="6" t="s">
        <v>2955</v>
      </c>
      <c r="N340" s="6">
        <v>693412.17</v>
      </c>
      <c r="O340" s="7"/>
      <c r="P340" s="476"/>
      <c r="Q340" s="5" t="s">
        <v>3064</v>
      </c>
      <c r="R340" s="187">
        <v>33281</v>
      </c>
      <c r="S340" s="20" t="s">
        <v>1774</v>
      </c>
      <c r="T340" s="5" t="s">
        <v>3065</v>
      </c>
      <c r="U340" s="474"/>
      <c r="V340" s="474"/>
      <c r="W340" s="101"/>
      <c r="X340" s="101"/>
      <c r="Y340" s="101"/>
    </row>
    <row r="341" spans="1:25" s="186" customFormat="1" ht="89.25">
      <c r="A341" s="475">
        <v>330</v>
      </c>
      <c r="B341" s="5" t="s">
        <v>1419</v>
      </c>
      <c r="C341" s="20" t="s">
        <v>3066</v>
      </c>
      <c r="D341" s="480" t="s">
        <v>3067</v>
      </c>
      <c r="E341" s="20" t="s">
        <v>1434</v>
      </c>
      <c r="F341" s="20">
        <v>38</v>
      </c>
      <c r="G341" s="20">
        <v>114</v>
      </c>
      <c r="H341" s="20"/>
      <c r="I341" s="323">
        <v>29.1</v>
      </c>
      <c r="J341" s="20">
        <v>8</v>
      </c>
      <c r="K341" s="5" t="s">
        <v>575</v>
      </c>
      <c r="L341" s="425"/>
      <c r="M341" s="6" t="s">
        <v>2955</v>
      </c>
      <c r="N341" s="6">
        <v>566806.02</v>
      </c>
      <c r="O341" s="7"/>
      <c r="P341" s="476"/>
      <c r="Q341" s="5"/>
      <c r="R341" s="20"/>
      <c r="S341" s="20"/>
      <c r="T341" s="5"/>
      <c r="U341" s="474"/>
      <c r="V341" s="474"/>
      <c r="W341" s="101"/>
      <c r="X341" s="101"/>
      <c r="Y341" s="101"/>
    </row>
    <row r="342" spans="1:25" s="186" customFormat="1" ht="191.25">
      <c r="A342" s="467">
        <v>331</v>
      </c>
      <c r="B342" s="5" t="s">
        <v>1419</v>
      </c>
      <c r="C342" s="20" t="s">
        <v>3068</v>
      </c>
      <c r="D342" s="480" t="s">
        <v>3069</v>
      </c>
      <c r="E342" s="20" t="s">
        <v>1434</v>
      </c>
      <c r="F342" s="20">
        <v>38</v>
      </c>
      <c r="G342" s="20">
        <v>129</v>
      </c>
      <c r="H342" s="20"/>
      <c r="I342" s="323">
        <v>35.9</v>
      </c>
      <c r="J342" s="20">
        <v>9</v>
      </c>
      <c r="K342" s="5" t="s">
        <v>575</v>
      </c>
      <c r="L342" s="425"/>
      <c r="M342" s="6" t="s">
        <v>2955</v>
      </c>
      <c r="N342" s="6">
        <v>699255.53</v>
      </c>
      <c r="O342" s="7"/>
      <c r="P342" s="476"/>
      <c r="Q342" s="5" t="s">
        <v>3070</v>
      </c>
      <c r="R342" s="187">
        <v>42054</v>
      </c>
      <c r="S342" s="20" t="s">
        <v>1774</v>
      </c>
      <c r="T342" s="5" t="s">
        <v>3071</v>
      </c>
      <c r="U342" s="474">
        <v>35.9</v>
      </c>
      <c r="V342" s="474"/>
      <c r="W342" s="101"/>
      <c r="X342" s="101"/>
      <c r="Y342" s="101"/>
    </row>
    <row r="343" spans="1:25" s="186" customFormat="1" ht="191.25">
      <c r="A343" s="475">
        <v>332</v>
      </c>
      <c r="B343" s="5" t="s">
        <v>1419</v>
      </c>
      <c r="C343" s="20" t="s">
        <v>3072</v>
      </c>
      <c r="D343" s="480" t="s">
        <v>3073</v>
      </c>
      <c r="E343" s="20" t="s">
        <v>1434</v>
      </c>
      <c r="F343" s="20">
        <v>38</v>
      </c>
      <c r="G343" s="20">
        <v>143</v>
      </c>
      <c r="H343" s="20"/>
      <c r="I343" s="323">
        <v>35.799999999999997</v>
      </c>
      <c r="J343" s="20">
        <v>9</v>
      </c>
      <c r="K343" s="5" t="s">
        <v>575</v>
      </c>
      <c r="L343" s="425"/>
      <c r="M343" s="6" t="s">
        <v>2955</v>
      </c>
      <c r="N343" s="6">
        <v>697307.75</v>
      </c>
      <c r="O343" s="7"/>
      <c r="P343" s="476"/>
      <c r="Q343" s="5" t="s">
        <v>3074</v>
      </c>
      <c r="R343" s="187">
        <v>42586</v>
      </c>
      <c r="S343" s="20" t="s">
        <v>1774</v>
      </c>
      <c r="T343" s="5" t="s">
        <v>3075</v>
      </c>
      <c r="U343" s="474">
        <v>35.799999999999997</v>
      </c>
      <c r="V343" s="474"/>
      <c r="W343" s="101"/>
      <c r="X343" s="101"/>
      <c r="Y343" s="101"/>
    </row>
    <row r="344" spans="1:25" s="186" customFormat="1" ht="89.25">
      <c r="A344" s="475">
        <v>333</v>
      </c>
      <c r="B344" s="5" t="s">
        <v>1419</v>
      </c>
      <c r="C344" s="20" t="s">
        <v>3076</v>
      </c>
      <c r="D344" s="480" t="s">
        <v>3077</v>
      </c>
      <c r="E344" s="20" t="s">
        <v>1434</v>
      </c>
      <c r="F344" s="20" t="s">
        <v>3078</v>
      </c>
      <c r="G344" s="20">
        <v>31</v>
      </c>
      <c r="H344" s="20"/>
      <c r="I344" s="323">
        <v>50.32</v>
      </c>
      <c r="J344" s="20">
        <v>4</v>
      </c>
      <c r="K344" s="5" t="s">
        <v>575</v>
      </c>
      <c r="L344" s="425"/>
      <c r="M344" s="6" t="s">
        <v>2955</v>
      </c>
      <c r="N344" s="6">
        <v>994561.28</v>
      </c>
      <c r="O344" s="7"/>
      <c r="P344" s="476"/>
      <c r="Q344" s="5"/>
      <c r="R344" s="20"/>
      <c r="S344" s="20"/>
      <c r="T344" s="5"/>
      <c r="U344" s="474"/>
      <c r="V344" s="474"/>
      <c r="W344" s="101"/>
      <c r="X344" s="101"/>
      <c r="Y344" s="101"/>
    </row>
    <row r="345" spans="1:25" s="186" customFormat="1" ht="89.25">
      <c r="A345" s="467">
        <v>334</v>
      </c>
      <c r="B345" s="5" t="s">
        <v>1419</v>
      </c>
      <c r="C345" s="20" t="s">
        <v>3079</v>
      </c>
      <c r="D345" s="480" t="s">
        <v>3080</v>
      </c>
      <c r="E345" s="20" t="s">
        <v>1434</v>
      </c>
      <c r="F345" s="20" t="s">
        <v>3078</v>
      </c>
      <c r="G345" s="20">
        <v>39</v>
      </c>
      <c r="H345" s="20"/>
      <c r="I345" s="323">
        <v>50.32</v>
      </c>
      <c r="J345" s="20">
        <v>5</v>
      </c>
      <c r="K345" s="5" t="s">
        <v>575</v>
      </c>
      <c r="L345" s="425"/>
      <c r="M345" s="6" t="s">
        <v>2955</v>
      </c>
      <c r="N345" s="6">
        <v>994561.28</v>
      </c>
      <c r="O345" s="7"/>
      <c r="P345" s="476"/>
      <c r="Q345" s="5"/>
      <c r="R345" s="20"/>
      <c r="S345" s="20"/>
      <c r="T345" s="5"/>
      <c r="U345" s="474"/>
      <c r="V345" s="474"/>
      <c r="W345" s="101"/>
      <c r="X345" s="101"/>
      <c r="Y345" s="101"/>
    </row>
    <row r="346" spans="1:25" s="186" customFormat="1" ht="191.25">
      <c r="A346" s="475">
        <v>335</v>
      </c>
      <c r="B346" s="5" t="s">
        <v>1419</v>
      </c>
      <c r="C346" s="20" t="s">
        <v>3081</v>
      </c>
      <c r="D346" s="480" t="s">
        <v>3082</v>
      </c>
      <c r="E346" s="20" t="s">
        <v>1434</v>
      </c>
      <c r="F346" s="20" t="s">
        <v>3078</v>
      </c>
      <c r="G346" s="20">
        <v>85</v>
      </c>
      <c r="H346" s="20"/>
      <c r="I346" s="323">
        <v>35.72</v>
      </c>
      <c r="J346" s="20">
        <v>2</v>
      </c>
      <c r="K346" s="5" t="s">
        <v>575</v>
      </c>
      <c r="L346" s="425"/>
      <c r="M346" s="6" t="s">
        <v>2955</v>
      </c>
      <c r="N346" s="6">
        <v>705881.46</v>
      </c>
      <c r="O346" s="7"/>
      <c r="P346" s="476"/>
      <c r="Q346" s="5" t="s">
        <v>3083</v>
      </c>
      <c r="R346" s="187">
        <v>42786</v>
      </c>
      <c r="S346" s="20" t="s">
        <v>1774</v>
      </c>
      <c r="T346" s="5" t="s">
        <v>3084</v>
      </c>
      <c r="U346" s="474">
        <v>35.72</v>
      </c>
      <c r="V346" s="474"/>
      <c r="W346" s="101"/>
      <c r="X346" s="101"/>
      <c r="Y346" s="101"/>
    </row>
    <row r="347" spans="1:25" s="186" customFormat="1" ht="89.25">
      <c r="A347" s="475">
        <v>336</v>
      </c>
      <c r="B347" s="5" t="s">
        <v>1419</v>
      </c>
      <c r="C347" s="20" t="s">
        <v>3085</v>
      </c>
      <c r="D347" s="480" t="s">
        <v>3086</v>
      </c>
      <c r="E347" s="20" t="s">
        <v>1434</v>
      </c>
      <c r="F347" s="20" t="s">
        <v>3087</v>
      </c>
      <c r="G347" s="20">
        <v>77</v>
      </c>
      <c r="H347" s="20"/>
      <c r="I347" s="323">
        <v>35.07</v>
      </c>
      <c r="J347" s="20">
        <v>1</v>
      </c>
      <c r="K347" s="5" t="s">
        <v>575</v>
      </c>
      <c r="L347" s="425"/>
      <c r="M347" s="6" t="s">
        <v>2955</v>
      </c>
      <c r="N347" s="6">
        <v>694017.91</v>
      </c>
      <c r="O347" s="7"/>
      <c r="P347" s="476"/>
      <c r="Q347" s="5"/>
      <c r="R347" s="20"/>
      <c r="S347" s="20"/>
      <c r="T347" s="5" t="s">
        <v>2564</v>
      </c>
      <c r="U347" s="474"/>
      <c r="V347" s="474"/>
      <c r="W347" s="101"/>
      <c r="X347" s="101"/>
      <c r="Y347" s="101"/>
    </row>
    <row r="348" spans="1:25" s="186" customFormat="1" ht="191.25">
      <c r="A348" s="467">
        <v>337</v>
      </c>
      <c r="B348" s="5" t="s">
        <v>1419</v>
      </c>
      <c r="C348" s="20" t="s">
        <v>3088</v>
      </c>
      <c r="D348" s="480"/>
      <c r="E348" s="20" t="s">
        <v>1434</v>
      </c>
      <c r="F348" s="20" t="s">
        <v>3087</v>
      </c>
      <c r="G348" s="20">
        <v>79</v>
      </c>
      <c r="H348" s="20"/>
      <c r="I348" s="323">
        <v>48.9</v>
      </c>
      <c r="J348" s="20">
        <v>1</v>
      </c>
      <c r="K348" s="5" t="s">
        <v>575</v>
      </c>
      <c r="L348" s="478">
        <v>37715</v>
      </c>
      <c r="M348" s="6" t="s">
        <v>3089</v>
      </c>
      <c r="N348" s="6">
        <v>952467.84</v>
      </c>
      <c r="O348" s="7"/>
      <c r="P348" s="476"/>
      <c r="Q348" s="5" t="s">
        <v>3090</v>
      </c>
      <c r="R348" s="187">
        <v>43218</v>
      </c>
      <c r="S348" s="5" t="s">
        <v>1774</v>
      </c>
      <c r="T348" s="5" t="s">
        <v>3091</v>
      </c>
      <c r="U348" s="474">
        <v>48.9</v>
      </c>
      <c r="V348" s="474"/>
      <c r="W348" s="101"/>
      <c r="X348" s="101"/>
      <c r="Y348" s="101"/>
    </row>
    <row r="349" spans="1:25" s="186" customFormat="1" ht="191.25">
      <c r="A349" s="475">
        <v>338</v>
      </c>
      <c r="B349" s="5" t="s">
        <v>1419</v>
      </c>
      <c r="C349" s="20" t="s">
        <v>3092</v>
      </c>
      <c r="D349" s="480" t="s">
        <v>3093</v>
      </c>
      <c r="E349" s="20" t="s">
        <v>1434</v>
      </c>
      <c r="F349" s="20">
        <v>39</v>
      </c>
      <c r="G349" s="20">
        <v>61</v>
      </c>
      <c r="H349" s="20"/>
      <c r="I349" s="323">
        <v>64.400000000000006</v>
      </c>
      <c r="J349" s="20">
        <v>7</v>
      </c>
      <c r="K349" s="5" t="s">
        <v>575</v>
      </c>
      <c r="L349" s="425"/>
      <c r="M349" s="6" t="s">
        <v>2955</v>
      </c>
      <c r="N349" s="6">
        <v>1263972.42</v>
      </c>
      <c r="O349" s="7"/>
      <c r="P349" s="476"/>
      <c r="Q349" s="5" t="s">
        <v>3094</v>
      </c>
      <c r="R349" s="187">
        <v>42520</v>
      </c>
      <c r="S349" s="20" t="s">
        <v>1774</v>
      </c>
      <c r="T349" s="5" t="s">
        <v>3095</v>
      </c>
      <c r="U349" s="474">
        <v>63.81</v>
      </c>
      <c r="V349" s="474"/>
      <c r="W349" s="101"/>
      <c r="X349" s="101"/>
      <c r="Y349" s="101"/>
    </row>
    <row r="350" spans="1:25" s="186" customFormat="1" ht="89.25">
      <c r="A350" s="475">
        <v>339</v>
      </c>
      <c r="B350" s="5" t="s">
        <v>1419</v>
      </c>
      <c r="C350" s="20" t="s">
        <v>3096</v>
      </c>
      <c r="D350" s="480"/>
      <c r="E350" s="20" t="s">
        <v>1434</v>
      </c>
      <c r="F350" s="20">
        <v>41</v>
      </c>
      <c r="G350" s="20">
        <v>24</v>
      </c>
      <c r="H350" s="20"/>
      <c r="I350" s="323">
        <v>63.8</v>
      </c>
      <c r="J350" s="20">
        <v>6</v>
      </c>
      <c r="K350" s="5" t="s">
        <v>575</v>
      </c>
      <c r="L350" s="425"/>
      <c r="M350" s="6" t="s">
        <v>3097</v>
      </c>
      <c r="N350" s="6">
        <v>1263972.42</v>
      </c>
      <c r="O350" s="7"/>
      <c r="P350" s="476"/>
      <c r="Q350" s="5"/>
      <c r="R350" s="20"/>
      <c r="S350" s="20"/>
      <c r="T350" s="20"/>
      <c r="U350" s="474"/>
      <c r="V350" s="474"/>
      <c r="W350" s="101"/>
      <c r="X350" s="101"/>
      <c r="Y350" s="101"/>
    </row>
    <row r="351" spans="1:25" s="186" customFormat="1" ht="89.25">
      <c r="A351" s="467">
        <v>340</v>
      </c>
      <c r="B351" s="5" t="s">
        <v>1419</v>
      </c>
      <c r="C351" s="20" t="s">
        <v>3098</v>
      </c>
      <c r="D351" s="480" t="s">
        <v>3099</v>
      </c>
      <c r="E351" s="20" t="s">
        <v>1434</v>
      </c>
      <c r="F351" s="20">
        <v>45</v>
      </c>
      <c r="G351" s="20">
        <v>42</v>
      </c>
      <c r="H351" s="20"/>
      <c r="I351" s="323">
        <v>50.9</v>
      </c>
      <c r="J351" s="20">
        <v>2</v>
      </c>
      <c r="K351" s="5" t="s">
        <v>575</v>
      </c>
      <c r="L351" s="425"/>
      <c r="M351" s="6" t="s">
        <v>2955</v>
      </c>
      <c r="N351" s="6">
        <v>993374.07</v>
      </c>
      <c r="O351" s="7"/>
      <c r="P351" s="476"/>
      <c r="Q351" s="5"/>
      <c r="R351" s="20"/>
      <c r="S351" s="20"/>
      <c r="T351" s="20"/>
      <c r="U351" s="474"/>
      <c r="V351" s="474"/>
      <c r="W351" s="101"/>
      <c r="X351" s="101"/>
      <c r="Y351" s="101"/>
    </row>
    <row r="352" spans="1:25" s="186" customFormat="1" ht="89.25">
      <c r="A352" s="475">
        <v>341</v>
      </c>
      <c r="B352" s="5" t="s">
        <v>1419</v>
      </c>
      <c r="C352" s="20"/>
      <c r="D352" s="480" t="s">
        <v>3100</v>
      </c>
      <c r="E352" s="20" t="s">
        <v>1434</v>
      </c>
      <c r="F352" s="20">
        <v>45</v>
      </c>
      <c r="G352" s="20">
        <v>83</v>
      </c>
      <c r="H352" s="20"/>
      <c r="I352" s="323">
        <v>51</v>
      </c>
      <c r="J352" s="20">
        <v>3</v>
      </c>
      <c r="K352" s="5" t="s">
        <v>575</v>
      </c>
      <c r="L352" s="425"/>
      <c r="M352" s="6" t="s">
        <v>2955</v>
      </c>
      <c r="N352" s="6">
        <v>981664.36</v>
      </c>
      <c r="O352" s="7"/>
      <c r="P352" s="476"/>
      <c r="Q352" s="5"/>
      <c r="R352" s="20"/>
      <c r="S352" s="20"/>
      <c r="T352" s="5" t="s">
        <v>2564</v>
      </c>
      <c r="U352" s="474"/>
      <c r="V352" s="474"/>
      <c r="W352" s="101"/>
      <c r="X352" s="101"/>
      <c r="Y352" s="101"/>
    </row>
    <row r="353" spans="1:25" s="186" customFormat="1" ht="89.25">
      <c r="A353" s="475">
        <v>342</v>
      </c>
      <c r="B353" s="5" t="s">
        <v>1419</v>
      </c>
      <c r="C353" s="20" t="s">
        <v>3101</v>
      </c>
      <c r="D353" s="480" t="s">
        <v>3102</v>
      </c>
      <c r="E353" s="20" t="s">
        <v>1434</v>
      </c>
      <c r="F353" s="20">
        <v>49</v>
      </c>
      <c r="G353" s="20">
        <v>61</v>
      </c>
      <c r="H353" s="20"/>
      <c r="I353" s="323">
        <v>65.02</v>
      </c>
      <c r="J353" s="20">
        <v>7</v>
      </c>
      <c r="K353" s="5" t="s">
        <v>575</v>
      </c>
      <c r="L353" s="425"/>
      <c r="M353" s="6" t="s">
        <v>2955</v>
      </c>
      <c r="N353" s="6">
        <v>1262697.49</v>
      </c>
      <c r="O353" s="7"/>
      <c r="P353" s="476"/>
      <c r="Q353" s="5"/>
      <c r="R353" s="20"/>
      <c r="S353" s="20"/>
      <c r="T353" s="20"/>
      <c r="U353" s="474"/>
      <c r="V353" s="474"/>
      <c r="W353" s="101"/>
      <c r="X353" s="101"/>
      <c r="Y353" s="101"/>
    </row>
    <row r="354" spans="1:25" s="186" customFormat="1" ht="89.25">
      <c r="A354" s="467">
        <v>343</v>
      </c>
      <c r="B354" s="5" t="s">
        <v>1419</v>
      </c>
      <c r="C354" s="20" t="s">
        <v>3103</v>
      </c>
      <c r="D354" s="480" t="s">
        <v>3104</v>
      </c>
      <c r="E354" s="20" t="s">
        <v>1434</v>
      </c>
      <c r="F354" s="20">
        <v>51</v>
      </c>
      <c r="G354" s="20">
        <v>49</v>
      </c>
      <c r="H354" s="20"/>
      <c r="I354" s="323">
        <v>66.599999999999994</v>
      </c>
      <c r="J354" s="20">
        <v>4</v>
      </c>
      <c r="K354" s="5" t="s">
        <v>575</v>
      </c>
      <c r="L354" s="425"/>
      <c r="M354" s="6" t="s">
        <v>2955</v>
      </c>
      <c r="N354" s="6">
        <v>1319444.57</v>
      </c>
      <c r="O354" s="7"/>
      <c r="P354" s="476"/>
      <c r="Q354" s="5"/>
      <c r="R354" s="20"/>
      <c r="S354" s="20"/>
      <c r="T354" s="20"/>
      <c r="U354" s="474"/>
      <c r="V354" s="474"/>
      <c r="W354" s="101"/>
      <c r="X354" s="101"/>
      <c r="Y354" s="101"/>
    </row>
    <row r="355" spans="1:25" s="186" customFormat="1" ht="89.25">
      <c r="A355" s="475">
        <v>344</v>
      </c>
      <c r="B355" s="5" t="s">
        <v>1419</v>
      </c>
      <c r="C355" s="20" t="s">
        <v>3105</v>
      </c>
      <c r="D355" s="480" t="s">
        <v>3106</v>
      </c>
      <c r="E355" s="20" t="s">
        <v>1434</v>
      </c>
      <c r="F355" s="20" t="s">
        <v>3107</v>
      </c>
      <c r="G355" s="20">
        <v>38</v>
      </c>
      <c r="H355" s="20"/>
      <c r="I355" s="323">
        <v>50.2</v>
      </c>
      <c r="J355" s="20">
        <v>1</v>
      </c>
      <c r="K355" s="5" t="s">
        <v>575</v>
      </c>
      <c r="L355" s="425"/>
      <c r="M355" s="6" t="s">
        <v>2955</v>
      </c>
      <c r="N355" s="6">
        <v>994536.3</v>
      </c>
      <c r="O355" s="7"/>
      <c r="P355" s="476"/>
      <c r="Q355" s="5"/>
      <c r="R355" s="20"/>
      <c r="S355" s="20"/>
      <c r="T355" s="20"/>
      <c r="U355" s="474"/>
      <c r="V355" s="474"/>
      <c r="W355" s="101"/>
      <c r="X355" s="101"/>
      <c r="Y355" s="101"/>
    </row>
    <row r="356" spans="1:25" s="186" customFormat="1" ht="191.25">
      <c r="A356" s="475">
        <v>345</v>
      </c>
      <c r="B356" s="5" t="s">
        <v>1419</v>
      </c>
      <c r="C356" s="20"/>
      <c r="D356" s="480" t="s">
        <v>3108</v>
      </c>
      <c r="E356" s="20" t="s">
        <v>1434</v>
      </c>
      <c r="F356" s="20">
        <v>55</v>
      </c>
      <c r="G356" s="20">
        <v>12</v>
      </c>
      <c r="H356" s="20"/>
      <c r="I356" s="323">
        <v>65.88</v>
      </c>
      <c r="J356" s="20">
        <v>3</v>
      </c>
      <c r="K356" s="5" t="s">
        <v>575</v>
      </c>
      <c r="L356" s="425"/>
      <c r="M356" s="6" t="s">
        <v>2955</v>
      </c>
      <c r="N356" s="6"/>
      <c r="O356" s="7"/>
      <c r="P356" s="476"/>
      <c r="Q356" s="5" t="s">
        <v>3109</v>
      </c>
      <c r="R356" s="187">
        <v>42853</v>
      </c>
      <c r="S356" s="20" t="s">
        <v>1774</v>
      </c>
      <c r="T356" s="5" t="s">
        <v>3110</v>
      </c>
      <c r="U356" s="474">
        <v>65.88</v>
      </c>
      <c r="V356" s="474"/>
      <c r="W356" s="101"/>
      <c r="X356" s="101"/>
      <c r="Y356" s="101"/>
    </row>
    <row r="357" spans="1:25" s="186" customFormat="1" ht="89.25">
      <c r="A357" s="467">
        <v>346</v>
      </c>
      <c r="B357" s="5" t="s">
        <v>1419</v>
      </c>
      <c r="C357" s="20"/>
      <c r="D357" s="480" t="s">
        <v>3111</v>
      </c>
      <c r="E357" s="20" t="s">
        <v>1434</v>
      </c>
      <c r="F357" s="20">
        <v>55</v>
      </c>
      <c r="G357" s="20">
        <v>102</v>
      </c>
      <c r="H357" s="20"/>
      <c r="I357" s="323">
        <v>50.34</v>
      </c>
      <c r="J357" s="20">
        <v>8</v>
      </c>
      <c r="K357" s="5" t="s">
        <v>575</v>
      </c>
      <c r="L357" s="425"/>
      <c r="M357" s="6" t="s">
        <v>2955</v>
      </c>
      <c r="N357" s="6"/>
      <c r="O357" s="7"/>
      <c r="P357" s="476"/>
      <c r="Q357" s="5" t="s">
        <v>3112</v>
      </c>
      <c r="R357" s="187">
        <v>33339</v>
      </c>
      <c r="S357" s="20" t="s">
        <v>1774</v>
      </c>
      <c r="T357" s="5" t="s">
        <v>3113</v>
      </c>
      <c r="U357" s="474"/>
      <c r="V357" s="474"/>
      <c r="W357" s="101"/>
      <c r="X357" s="101"/>
      <c r="Y357" s="101"/>
    </row>
    <row r="358" spans="1:25" s="186" customFormat="1" ht="153">
      <c r="A358" s="475">
        <v>347</v>
      </c>
      <c r="B358" s="5" t="s">
        <v>1419</v>
      </c>
      <c r="C358" s="20" t="s">
        <v>3114</v>
      </c>
      <c r="D358" s="20" t="s">
        <v>3115</v>
      </c>
      <c r="E358" s="20" t="s">
        <v>3116</v>
      </c>
      <c r="F358" s="20">
        <v>2</v>
      </c>
      <c r="G358" s="20">
        <v>33</v>
      </c>
      <c r="H358" s="323"/>
      <c r="I358" s="323">
        <v>50.02</v>
      </c>
      <c r="J358" s="20">
        <v>5</v>
      </c>
      <c r="K358" s="5" t="s">
        <v>575</v>
      </c>
      <c r="L358" s="425"/>
      <c r="M358" s="6" t="s">
        <v>3117</v>
      </c>
      <c r="N358" s="6">
        <v>977790.5</v>
      </c>
      <c r="O358" s="7"/>
      <c r="P358" s="476"/>
      <c r="Q358" s="5" t="s">
        <v>3118</v>
      </c>
      <c r="R358" s="187">
        <v>43091</v>
      </c>
      <c r="S358" s="20" t="s">
        <v>1774</v>
      </c>
      <c r="T358" s="5" t="s">
        <v>3119</v>
      </c>
      <c r="U358" s="474">
        <v>50.2</v>
      </c>
      <c r="V358" s="474"/>
      <c r="W358" s="101"/>
      <c r="X358" s="101"/>
      <c r="Y358" s="101"/>
    </row>
    <row r="359" spans="1:25" s="186" customFormat="1" ht="89.25">
      <c r="A359" s="475">
        <v>348</v>
      </c>
      <c r="B359" s="5" t="s">
        <v>1419</v>
      </c>
      <c r="C359" s="20" t="s">
        <v>3120</v>
      </c>
      <c r="D359" s="20" t="s">
        <v>3121</v>
      </c>
      <c r="E359" s="20" t="s">
        <v>3116</v>
      </c>
      <c r="F359" s="20">
        <v>2</v>
      </c>
      <c r="G359" s="20">
        <v>36</v>
      </c>
      <c r="H359" s="323"/>
      <c r="I359" s="323">
        <v>43.35</v>
      </c>
      <c r="J359" s="20">
        <v>1</v>
      </c>
      <c r="K359" s="5" t="s">
        <v>575</v>
      </c>
      <c r="L359" s="425"/>
      <c r="M359" s="6" t="s">
        <v>3117</v>
      </c>
      <c r="N359" s="6">
        <v>848722.15</v>
      </c>
      <c r="O359" s="7"/>
      <c r="P359" s="476"/>
      <c r="Q359" s="5" t="s">
        <v>3122</v>
      </c>
      <c r="R359" s="187">
        <v>24874</v>
      </c>
      <c r="S359" s="20" t="s">
        <v>1774</v>
      </c>
      <c r="T359" s="5" t="s">
        <v>3123</v>
      </c>
      <c r="U359" s="474"/>
      <c r="V359" s="474"/>
      <c r="W359" s="101"/>
      <c r="X359" s="101"/>
      <c r="Y359" s="101"/>
    </row>
    <row r="360" spans="1:25" s="186" customFormat="1" ht="191.25">
      <c r="A360" s="467">
        <v>349</v>
      </c>
      <c r="B360" s="5" t="s">
        <v>1419</v>
      </c>
      <c r="C360" s="20" t="s">
        <v>3124</v>
      </c>
      <c r="D360" s="20" t="s">
        <v>3125</v>
      </c>
      <c r="E360" s="20" t="s">
        <v>3116</v>
      </c>
      <c r="F360" s="20">
        <v>2</v>
      </c>
      <c r="G360" s="20">
        <v>48</v>
      </c>
      <c r="H360" s="323"/>
      <c r="I360" s="323">
        <v>43.04</v>
      </c>
      <c r="J360" s="20">
        <v>5</v>
      </c>
      <c r="K360" s="5" t="s">
        <v>575</v>
      </c>
      <c r="L360" s="425"/>
      <c r="M360" s="6" t="s">
        <v>3117</v>
      </c>
      <c r="N360" s="6">
        <v>840899.83</v>
      </c>
      <c r="O360" s="7"/>
      <c r="P360" s="476"/>
      <c r="Q360" s="5" t="s">
        <v>3126</v>
      </c>
      <c r="R360" s="187">
        <v>42695</v>
      </c>
      <c r="S360" s="20" t="s">
        <v>1774</v>
      </c>
      <c r="T360" s="477" t="s">
        <v>3127</v>
      </c>
      <c r="U360" s="474">
        <v>43.04</v>
      </c>
      <c r="V360" s="474"/>
      <c r="W360" s="101"/>
      <c r="X360" s="101"/>
      <c r="Y360" s="101"/>
    </row>
    <row r="361" spans="1:25" s="186" customFormat="1" ht="191.25">
      <c r="A361" s="475">
        <v>350</v>
      </c>
      <c r="B361" s="5" t="s">
        <v>1419</v>
      </c>
      <c r="C361" s="20" t="s">
        <v>3128</v>
      </c>
      <c r="D361" s="20" t="s">
        <v>3129</v>
      </c>
      <c r="E361" s="20" t="s">
        <v>3116</v>
      </c>
      <c r="F361" s="20">
        <v>4</v>
      </c>
      <c r="G361" s="20">
        <v>11</v>
      </c>
      <c r="H361" s="323"/>
      <c r="I361" s="323">
        <v>49.15</v>
      </c>
      <c r="J361" s="20">
        <v>4</v>
      </c>
      <c r="K361" s="5" t="s">
        <v>575</v>
      </c>
      <c r="L361" s="425"/>
      <c r="M361" s="6" t="s">
        <v>3130</v>
      </c>
      <c r="N361" s="6">
        <v>962145.85</v>
      </c>
      <c r="O361" s="7"/>
      <c r="P361" s="476"/>
      <c r="Q361" s="5" t="s">
        <v>3131</v>
      </c>
      <c r="R361" s="187">
        <v>43433</v>
      </c>
      <c r="S361" s="20" t="s">
        <v>1774</v>
      </c>
      <c r="T361" s="5" t="s">
        <v>3132</v>
      </c>
      <c r="U361" s="474">
        <v>49.15</v>
      </c>
      <c r="V361" s="474"/>
      <c r="W361" s="101"/>
      <c r="X361" s="101"/>
      <c r="Y361" s="101"/>
    </row>
    <row r="362" spans="1:25" s="186" customFormat="1" ht="114.75">
      <c r="A362" s="475">
        <v>351</v>
      </c>
      <c r="B362" s="5" t="s">
        <v>1419</v>
      </c>
      <c r="C362" s="20" t="s">
        <v>3133</v>
      </c>
      <c r="D362" s="20" t="s">
        <v>3134</v>
      </c>
      <c r="E362" s="20" t="s">
        <v>3116</v>
      </c>
      <c r="F362" s="20">
        <v>4</v>
      </c>
      <c r="G362" s="20">
        <v>32</v>
      </c>
      <c r="H362" s="323"/>
      <c r="I362" s="323">
        <v>42.52</v>
      </c>
      <c r="J362" s="20">
        <v>5</v>
      </c>
      <c r="K362" s="5" t="s">
        <v>575</v>
      </c>
      <c r="L362" s="425"/>
      <c r="M362" s="6" t="s">
        <v>3135</v>
      </c>
      <c r="N362" s="6">
        <v>831121.93</v>
      </c>
      <c r="O362" s="7"/>
      <c r="P362" s="476"/>
      <c r="Q362" s="5"/>
      <c r="R362" s="20"/>
      <c r="S362" s="20"/>
      <c r="T362" s="5"/>
      <c r="U362" s="474"/>
      <c r="V362" s="474"/>
      <c r="W362" s="101"/>
      <c r="X362" s="101"/>
      <c r="Y362" s="101"/>
    </row>
    <row r="363" spans="1:25" s="186" customFormat="1" ht="89.25">
      <c r="A363" s="467">
        <v>352</v>
      </c>
      <c r="B363" s="5" t="s">
        <v>1419</v>
      </c>
      <c r="C363" s="20" t="s">
        <v>3136</v>
      </c>
      <c r="D363" s="20" t="s">
        <v>3137</v>
      </c>
      <c r="E363" s="20" t="s">
        <v>3116</v>
      </c>
      <c r="F363" s="20">
        <v>4</v>
      </c>
      <c r="G363" s="20">
        <v>50</v>
      </c>
      <c r="H363" s="323"/>
      <c r="I363" s="323">
        <v>66.06</v>
      </c>
      <c r="J363" s="20">
        <v>5</v>
      </c>
      <c r="K363" s="5" t="s">
        <v>575</v>
      </c>
      <c r="L363" s="425"/>
      <c r="M363" s="6" t="s">
        <v>3130</v>
      </c>
      <c r="N363" s="6">
        <v>1292639.04</v>
      </c>
      <c r="O363" s="7"/>
      <c r="P363" s="476"/>
      <c r="Q363" s="5" t="s">
        <v>3138</v>
      </c>
      <c r="R363" s="187">
        <v>29608</v>
      </c>
      <c r="S363" s="20" t="s">
        <v>1774</v>
      </c>
      <c r="T363" s="5" t="s">
        <v>3139</v>
      </c>
      <c r="U363" s="474"/>
      <c r="V363" s="474"/>
      <c r="W363" s="101"/>
      <c r="X363" s="101"/>
      <c r="Y363" s="101"/>
    </row>
    <row r="364" spans="1:25" s="186" customFormat="1" ht="191.25">
      <c r="A364" s="475">
        <v>353</v>
      </c>
      <c r="B364" s="5" t="s">
        <v>1419</v>
      </c>
      <c r="C364" s="20" t="s">
        <v>3140</v>
      </c>
      <c r="D364" s="20" t="s">
        <v>3141</v>
      </c>
      <c r="E364" s="20" t="s">
        <v>3116</v>
      </c>
      <c r="F364" s="20">
        <v>6</v>
      </c>
      <c r="G364" s="20">
        <v>32</v>
      </c>
      <c r="H364" s="323"/>
      <c r="I364" s="323">
        <v>42.18</v>
      </c>
      <c r="J364" s="20">
        <v>5</v>
      </c>
      <c r="K364" s="5" t="s">
        <v>575</v>
      </c>
      <c r="L364" s="425"/>
      <c r="M364" s="6" t="s">
        <v>3117</v>
      </c>
      <c r="N364" s="6">
        <v>827210.76</v>
      </c>
      <c r="O364" s="7"/>
      <c r="P364" s="476"/>
      <c r="Q364" s="5" t="s">
        <v>3142</v>
      </c>
      <c r="R364" s="187">
        <v>43206</v>
      </c>
      <c r="S364" s="20" t="s">
        <v>1774</v>
      </c>
      <c r="T364" s="5" t="s">
        <v>3143</v>
      </c>
      <c r="U364" s="474">
        <v>42.18</v>
      </c>
      <c r="V364" s="474"/>
      <c r="W364" s="101"/>
      <c r="X364" s="101"/>
      <c r="Y364" s="101"/>
    </row>
    <row r="365" spans="1:25" s="186" customFormat="1" ht="408">
      <c r="A365" s="475">
        <v>354</v>
      </c>
      <c r="B365" s="5" t="s">
        <v>1419</v>
      </c>
      <c r="C365" s="20" t="s">
        <v>3144</v>
      </c>
      <c r="D365" s="20" t="s">
        <v>3145</v>
      </c>
      <c r="E365" s="20" t="s">
        <v>3116</v>
      </c>
      <c r="F365" s="20">
        <v>7</v>
      </c>
      <c r="G365" s="20">
        <v>14</v>
      </c>
      <c r="H365" s="323"/>
      <c r="I365" s="323">
        <v>49.65</v>
      </c>
      <c r="J365" s="20">
        <v>1</v>
      </c>
      <c r="K365" s="5" t="s">
        <v>575</v>
      </c>
      <c r="L365" s="425"/>
      <c r="M365" s="6" t="s">
        <v>3146</v>
      </c>
      <c r="N365" s="6">
        <v>949254.22</v>
      </c>
      <c r="O365" s="7"/>
      <c r="P365" s="476"/>
      <c r="Q365" s="5" t="s">
        <v>3147</v>
      </c>
      <c r="R365" s="38" t="s">
        <v>3148</v>
      </c>
      <c r="S365" s="5" t="s">
        <v>2417</v>
      </c>
      <c r="T365" s="5" t="s">
        <v>3149</v>
      </c>
      <c r="U365" s="481" t="s">
        <v>3150</v>
      </c>
      <c r="V365" s="481"/>
      <c r="W365" s="101"/>
      <c r="X365" s="101"/>
      <c r="Y365" s="101"/>
    </row>
    <row r="366" spans="1:25" s="186" customFormat="1" ht="178.5">
      <c r="A366" s="467">
        <v>355</v>
      </c>
      <c r="B366" s="5" t="s">
        <v>1419</v>
      </c>
      <c r="C366" s="20" t="s">
        <v>3151</v>
      </c>
      <c r="D366" s="20" t="s">
        <v>3152</v>
      </c>
      <c r="E366" s="20" t="s">
        <v>3116</v>
      </c>
      <c r="F366" s="20">
        <v>10</v>
      </c>
      <c r="G366" s="20">
        <v>11</v>
      </c>
      <c r="H366" s="323"/>
      <c r="I366" s="323">
        <v>49.25</v>
      </c>
      <c r="J366" s="20">
        <v>4</v>
      </c>
      <c r="K366" s="5" t="s">
        <v>575</v>
      </c>
      <c r="L366" s="425"/>
      <c r="M366" s="6" t="s">
        <v>3153</v>
      </c>
      <c r="N366" s="6">
        <v>962145.85</v>
      </c>
      <c r="O366" s="7"/>
      <c r="P366" s="476"/>
      <c r="Q366" s="5"/>
      <c r="R366" s="20"/>
      <c r="S366" s="20"/>
      <c r="T366" s="5" t="s">
        <v>2564</v>
      </c>
      <c r="U366" s="474"/>
      <c r="V366" s="474"/>
      <c r="W366" s="101"/>
      <c r="X366" s="101"/>
      <c r="Y366" s="101"/>
    </row>
    <row r="367" spans="1:25" s="186" customFormat="1" ht="76.5">
      <c r="A367" s="475">
        <v>356</v>
      </c>
      <c r="B367" s="5" t="s">
        <v>1836</v>
      </c>
      <c r="C367" s="20" t="s">
        <v>3154</v>
      </c>
      <c r="D367" s="20" t="s">
        <v>3155</v>
      </c>
      <c r="E367" s="20" t="s">
        <v>3156</v>
      </c>
      <c r="F367" s="20">
        <v>4</v>
      </c>
      <c r="G367" s="20"/>
      <c r="H367" s="323"/>
      <c r="I367" s="323">
        <v>39.5</v>
      </c>
      <c r="J367" s="20">
        <v>1</v>
      </c>
      <c r="K367" s="5" t="s">
        <v>575</v>
      </c>
      <c r="L367" s="425"/>
      <c r="M367" s="6" t="s">
        <v>2556</v>
      </c>
      <c r="N367" s="6">
        <v>1054318.99</v>
      </c>
      <c r="O367" s="7"/>
      <c r="P367" s="476"/>
      <c r="Q367" s="5"/>
      <c r="R367" s="20"/>
      <c r="S367" s="20"/>
      <c r="T367" s="20"/>
      <c r="U367" s="474"/>
      <c r="V367" s="474"/>
      <c r="W367" s="101"/>
      <c r="X367" s="101"/>
      <c r="Y367" s="101"/>
    </row>
    <row r="368" spans="1:25" s="186" customFormat="1" ht="178.5">
      <c r="A368" s="475">
        <v>357</v>
      </c>
      <c r="B368" s="5" t="s">
        <v>1419</v>
      </c>
      <c r="C368" s="20" t="s">
        <v>3157</v>
      </c>
      <c r="D368" s="20" t="s">
        <v>3158</v>
      </c>
      <c r="E368" s="20" t="s">
        <v>3156</v>
      </c>
      <c r="F368" s="20">
        <v>8</v>
      </c>
      <c r="G368" s="20">
        <v>1</v>
      </c>
      <c r="H368" s="323"/>
      <c r="I368" s="323">
        <v>31</v>
      </c>
      <c r="J368" s="20">
        <v>1</v>
      </c>
      <c r="K368" s="5" t="s">
        <v>575</v>
      </c>
      <c r="L368" s="478">
        <v>40389</v>
      </c>
      <c r="M368" s="6" t="s">
        <v>3159</v>
      </c>
      <c r="N368" s="6">
        <v>571037.05000000005</v>
      </c>
      <c r="O368" s="7">
        <v>571037.05000000005</v>
      </c>
      <c r="P368" s="476">
        <v>571037.05000000005</v>
      </c>
      <c r="Q368" s="5" t="s">
        <v>3160</v>
      </c>
      <c r="R368" s="187">
        <v>41249</v>
      </c>
      <c r="S368" s="20" t="s">
        <v>1774</v>
      </c>
      <c r="T368" s="477" t="s">
        <v>3161</v>
      </c>
      <c r="U368" s="474" t="s">
        <v>3162</v>
      </c>
      <c r="V368" s="474"/>
      <c r="W368" s="101"/>
      <c r="X368" s="101"/>
      <c r="Y368" s="101"/>
    </row>
    <row r="369" spans="1:25" s="186" customFormat="1" ht="102">
      <c r="A369" s="467">
        <v>358</v>
      </c>
      <c r="B369" s="5" t="s">
        <v>1836</v>
      </c>
      <c r="C369" s="20" t="s">
        <v>3163</v>
      </c>
      <c r="D369" s="20" t="s">
        <v>3164</v>
      </c>
      <c r="E369" s="20" t="s">
        <v>3156</v>
      </c>
      <c r="F369" s="20">
        <v>57</v>
      </c>
      <c r="G369" s="5"/>
      <c r="H369" s="23" t="s">
        <v>3165</v>
      </c>
      <c r="I369" s="112">
        <f>73.07*539/1000</f>
        <v>39.384729999999998</v>
      </c>
      <c r="J369" s="5"/>
      <c r="K369" s="5" t="s">
        <v>575</v>
      </c>
      <c r="L369" s="425"/>
      <c r="M369" s="6" t="s">
        <v>3166</v>
      </c>
      <c r="N369" s="6">
        <v>1161013.3999999999</v>
      </c>
      <c r="O369" s="7"/>
      <c r="P369" s="476"/>
      <c r="Q369" s="5" t="s">
        <v>3167</v>
      </c>
      <c r="R369" s="187">
        <v>32489</v>
      </c>
      <c r="S369" s="20" t="s">
        <v>1774</v>
      </c>
      <c r="T369" s="5" t="s">
        <v>3168</v>
      </c>
      <c r="U369" s="474">
        <v>36</v>
      </c>
      <c r="V369" s="474"/>
      <c r="W369" s="101"/>
      <c r="X369" s="101"/>
      <c r="Y369" s="101"/>
    </row>
    <row r="370" spans="1:25" s="186" customFormat="1" ht="89.25">
      <c r="A370" s="475">
        <v>359</v>
      </c>
      <c r="B370" s="5" t="s">
        <v>1419</v>
      </c>
      <c r="C370" s="20" t="s">
        <v>3169</v>
      </c>
      <c r="D370" s="20" t="s">
        <v>3170</v>
      </c>
      <c r="E370" s="20" t="s">
        <v>1458</v>
      </c>
      <c r="F370" s="20">
        <v>3</v>
      </c>
      <c r="G370" s="20">
        <v>14</v>
      </c>
      <c r="H370" s="20"/>
      <c r="I370" s="323">
        <v>35.97</v>
      </c>
      <c r="J370" s="20">
        <v>1</v>
      </c>
      <c r="K370" s="5" t="s">
        <v>575</v>
      </c>
      <c r="L370" s="425"/>
      <c r="M370" s="6" t="s">
        <v>3171</v>
      </c>
      <c r="N370" s="6">
        <v>687061.02</v>
      </c>
      <c r="O370" s="7"/>
      <c r="P370" s="476"/>
      <c r="Q370" s="5"/>
      <c r="R370" s="20"/>
      <c r="S370" s="20"/>
      <c r="T370" s="20"/>
      <c r="U370" s="474"/>
      <c r="V370" s="474"/>
      <c r="W370" s="101"/>
      <c r="X370" s="101"/>
      <c r="Y370" s="101"/>
    </row>
    <row r="371" spans="1:25" s="186" customFormat="1" ht="255">
      <c r="A371" s="475">
        <v>360</v>
      </c>
      <c r="B371" s="5" t="s">
        <v>1419</v>
      </c>
      <c r="C371" s="20" t="s">
        <v>3172</v>
      </c>
      <c r="D371" s="20" t="s">
        <v>3173</v>
      </c>
      <c r="E371" s="20" t="s">
        <v>3174</v>
      </c>
      <c r="F371" s="20">
        <v>7</v>
      </c>
      <c r="G371" s="5">
        <v>1</v>
      </c>
      <c r="H371" s="5"/>
      <c r="I371" s="112">
        <v>92</v>
      </c>
      <c r="J371" s="5">
        <v>1</v>
      </c>
      <c r="K371" s="5" t="s">
        <v>575</v>
      </c>
      <c r="L371" s="478">
        <v>41876</v>
      </c>
      <c r="M371" s="6" t="s">
        <v>3175</v>
      </c>
      <c r="N371" s="6">
        <v>1760713.48</v>
      </c>
      <c r="O371" s="7">
        <v>2787759.16</v>
      </c>
      <c r="P371" s="476">
        <v>1175505.05</v>
      </c>
      <c r="Q371" s="20"/>
      <c r="R371" s="20"/>
      <c r="S371" s="20"/>
      <c r="T371" s="20"/>
      <c r="U371" s="474"/>
      <c r="V371" s="474"/>
    </row>
    <row r="372" spans="1:25" s="186" customFormat="1" ht="178.5">
      <c r="A372" s="467">
        <v>361</v>
      </c>
      <c r="B372" s="5" t="s">
        <v>1419</v>
      </c>
      <c r="C372" s="20" t="s">
        <v>3176</v>
      </c>
      <c r="D372" s="20" t="s">
        <v>3177</v>
      </c>
      <c r="E372" s="20" t="s">
        <v>1458</v>
      </c>
      <c r="F372" s="20" t="s">
        <v>3178</v>
      </c>
      <c r="G372" s="20">
        <v>63</v>
      </c>
      <c r="H372" s="20"/>
      <c r="I372" s="323">
        <v>50.5</v>
      </c>
      <c r="J372" s="20">
        <v>7</v>
      </c>
      <c r="K372" s="5" t="s">
        <v>575</v>
      </c>
      <c r="L372" s="425"/>
      <c r="M372" s="6" t="s">
        <v>3179</v>
      </c>
      <c r="N372" s="6">
        <v>998515.8</v>
      </c>
      <c r="O372" s="7"/>
      <c r="P372" s="476"/>
      <c r="Q372" s="5"/>
      <c r="R372" s="20"/>
      <c r="S372" s="20"/>
      <c r="T372" s="20"/>
      <c r="U372" s="474"/>
      <c r="V372" s="474"/>
      <c r="W372" s="101"/>
      <c r="X372" s="101"/>
      <c r="Y372" s="101"/>
    </row>
    <row r="373" spans="1:25" s="186" customFormat="1" ht="102">
      <c r="A373" s="475">
        <v>362</v>
      </c>
      <c r="B373" s="5" t="s">
        <v>1419</v>
      </c>
      <c r="C373" s="20" t="s">
        <v>3180</v>
      </c>
      <c r="D373" s="20" t="s">
        <v>3181</v>
      </c>
      <c r="E373" s="20" t="s">
        <v>1458</v>
      </c>
      <c r="F373" s="20">
        <v>10</v>
      </c>
      <c r="G373" s="20">
        <v>28</v>
      </c>
      <c r="H373" s="20"/>
      <c r="I373" s="323">
        <v>37.9</v>
      </c>
      <c r="J373" s="20">
        <v>4</v>
      </c>
      <c r="K373" s="5" t="s">
        <v>575</v>
      </c>
      <c r="L373" s="425"/>
      <c r="M373" s="6" t="s">
        <v>3014</v>
      </c>
      <c r="N373" s="6">
        <v>741165.2</v>
      </c>
      <c r="O373" s="7"/>
      <c r="P373" s="476"/>
      <c r="Q373" s="5"/>
      <c r="R373" s="20"/>
      <c r="S373" s="20"/>
      <c r="T373" s="20"/>
      <c r="U373" s="474"/>
      <c r="V373" s="474"/>
      <c r="W373" s="101"/>
      <c r="X373" s="101"/>
      <c r="Y373" s="101"/>
    </row>
    <row r="374" spans="1:25" s="186" customFormat="1" ht="216.75">
      <c r="A374" s="475">
        <v>363</v>
      </c>
      <c r="B374" s="5" t="s">
        <v>1419</v>
      </c>
      <c r="C374" s="20" t="s">
        <v>3182</v>
      </c>
      <c r="D374" s="20" t="s">
        <v>3183</v>
      </c>
      <c r="E374" s="20" t="s">
        <v>1458</v>
      </c>
      <c r="F374" s="20">
        <v>11</v>
      </c>
      <c r="G374" s="20">
        <v>10</v>
      </c>
      <c r="H374" s="20"/>
      <c r="I374" s="323">
        <v>42.66</v>
      </c>
      <c r="J374" s="20">
        <v>4</v>
      </c>
      <c r="K374" s="5" t="s">
        <v>575</v>
      </c>
      <c r="L374" s="425"/>
      <c r="M374" s="6" t="s">
        <v>3184</v>
      </c>
      <c r="N374" s="6">
        <v>835033.09</v>
      </c>
      <c r="O374" s="7"/>
      <c r="P374" s="476"/>
      <c r="Q374" s="5" t="s">
        <v>3185</v>
      </c>
      <c r="R374" s="187">
        <v>34858</v>
      </c>
      <c r="S374" s="20" t="s">
        <v>1774</v>
      </c>
      <c r="T374" s="5" t="s">
        <v>3186</v>
      </c>
      <c r="U374" s="474"/>
      <c r="V374" s="474"/>
      <c r="W374" s="101"/>
      <c r="X374" s="101"/>
      <c r="Y374" s="101"/>
    </row>
    <row r="375" spans="1:25" s="186" customFormat="1" ht="216.75">
      <c r="A375" s="467">
        <v>364</v>
      </c>
      <c r="B375" s="5" t="s">
        <v>1419</v>
      </c>
      <c r="C375" s="20" t="s">
        <v>3187</v>
      </c>
      <c r="D375" s="20" t="s">
        <v>3188</v>
      </c>
      <c r="E375" s="20" t="s">
        <v>1458</v>
      </c>
      <c r="F375" s="20">
        <v>11</v>
      </c>
      <c r="G375" s="20">
        <v>13</v>
      </c>
      <c r="H375" s="20"/>
      <c r="I375" s="323">
        <v>66.760000000000005</v>
      </c>
      <c r="J375" s="20">
        <v>1</v>
      </c>
      <c r="K375" s="5" t="s">
        <v>575</v>
      </c>
      <c r="L375" s="425"/>
      <c r="M375" s="6" t="s">
        <v>3184</v>
      </c>
      <c r="N375" s="6">
        <v>1306328.1100000001</v>
      </c>
      <c r="O375" s="7"/>
      <c r="P375" s="476"/>
      <c r="Q375" s="5"/>
      <c r="R375" s="20"/>
      <c r="S375" s="20"/>
      <c r="T375" s="20"/>
      <c r="U375" s="474"/>
      <c r="V375" s="474"/>
      <c r="W375" s="101"/>
      <c r="X375" s="101"/>
      <c r="Y375" s="101"/>
    </row>
    <row r="376" spans="1:25" s="186" customFormat="1" ht="114.75">
      <c r="A376" s="475">
        <v>365</v>
      </c>
      <c r="B376" s="5" t="s">
        <v>1419</v>
      </c>
      <c r="C376" s="20" t="s">
        <v>3189</v>
      </c>
      <c r="D376" s="20" t="s">
        <v>3190</v>
      </c>
      <c r="E376" s="20" t="s">
        <v>1458</v>
      </c>
      <c r="F376" s="20">
        <v>15</v>
      </c>
      <c r="G376" s="20">
        <v>2</v>
      </c>
      <c r="H376" s="20"/>
      <c r="I376" s="323">
        <v>43.44</v>
      </c>
      <c r="J376" s="20">
        <v>2</v>
      </c>
      <c r="K376" s="5" t="s">
        <v>575</v>
      </c>
      <c r="L376" s="425"/>
      <c r="M376" s="6" t="s">
        <v>3191</v>
      </c>
      <c r="N376" s="6">
        <v>848722.15</v>
      </c>
      <c r="O376" s="7"/>
      <c r="P376" s="476"/>
      <c r="Q376" s="5" t="s">
        <v>3192</v>
      </c>
      <c r="R376" s="187">
        <v>43769</v>
      </c>
      <c r="S376" s="20" t="s">
        <v>1774</v>
      </c>
      <c r="T376" s="20" t="s">
        <v>3193</v>
      </c>
      <c r="U376" s="474">
        <v>43.44</v>
      </c>
      <c r="V376" s="474"/>
      <c r="W376" s="101"/>
      <c r="X376" s="101"/>
      <c r="Y376" s="101"/>
    </row>
    <row r="377" spans="1:25" s="186" customFormat="1" ht="178.5">
      <c r="A377" s="475">
        <v>366</v>
      </c>
      <c r="B377" s="5" t="s">
        <v>1419</v>
      </c>
      <c r="C377" s="20" t="s">
        <v>3194</v>
      </c>
      <c r="D377" s="20" t="s">
        <v>3195</v>
      </c>
      <c r="E377" s="20" t="s">
        <v>1458</v>
      </c>
      <c r="F377" s="20" t="s">
        <v>3196</v>
      </c>
      <c r="G377" s="20">
        <v>6</v>
      </c>
      <c r="H377" s="20"/>
      <c r="I377" s="323">
        <v>43.03</v>
      </c>
      <c r="J377" s="20">
        <v>2</v>
      </c>
      <c r="K377" s="5" t="s">
        <v>575</v>
      </c>
      <c r="L377" s="425"/>
      <c r="M377" s="6" t="s">
        <v>3197</v>
      </c>
      <c r="N377" s="6">
        <v>853130.71</v>
      </c>
      <c r="O377" s="7"/>
      <c r="P377" s="476"/>
      <c r="Q377" s="5"/>
      <c r="R377" s="20"/>
      <c r="S377" s="20"/>
      <c r="T377" s="5"/>
      <c r="U377" s="474"/>
      <c r="V377" s="474"/>
      <c r="W377" s="101"/>
      <c r="X377" s="101"/>
      <c r="Y377" s="101"/>
    </row>
    <row r="378" spans="1:25" s="186" customFormat="1" ht="178.5">
      <c r="A378" s="467">
        <v>367</v>
      </c>
      <c r="B378" s="5" t="s">
        <v>1419</v>
      </c>
      <c r="C378" s="20" t="s">
        <v>3198</v>
      </c>
      <c r="D378" s="20" t="s">
        <v>3199</v>
      </c>
      <c r="E378" s="20" t="s">
        <v>1458</v>
      </c>
      <c r="F378" s="20" t="s">
        <v>3196</v>
      </c>
      <c r="G378" s="20">
        <v>19</v>
      </c>
      <c r="H378" s="20"/>
      <c r="I378" s="323">
        <v>43.04</v>
      </c>
      <c r="J378" s="20">
        <v>1</v>
      </c>
      <c r="K378" s="5" t="s">
        <v>575</v>
      </c>
      <c r="L378" s="425"/>
      <c r="M378" s="6" t="s">
        <v>3197</v>
      </c>
      <c r="N378" s="6">
        <v>837548.41</v>
      </c>
      <c r="O378" s="7"/>
      <c r="P378" s="476"/>
      <c r="Q378" s="5"/>
      <c r="R378" s="20"/>
      <c r="S378" s="20"/>
      <c r="T378" s="5"/>
      <c r="U378" s="474"/>
      <c r="V378" s="474"/>
      <c r="W378" s="101"/>
      <c r="X378" s="101"/>
      <c r="Y378" s="101"/>
    </row>
    <row r="379" spans="1:25" s="186" customFormat="1" ht="255">
      <c r="A379" s="475">
        <v>368</v>
      </c>
      <c r="B379" s="5" t="s">
        <v>1419</v>
      </c>
      <c r="C379" s="20" t="s">
        <v>3200</v>
      </c>
      <c r="D379" s="20" t="s">
        <v>3201</v>
      </c>
      <c r="E379" s="157" t="s">
        <v>1458</v>
      </c>
      <c r="F379" s="157">
        <v>18</v>
      </c>
      <c r="G379" s="157">
        <v>9</v>
      </c>
      <c r="H379" s="425" t="s">
        <v>3202</v>
      </c>
      <c r="I379" s="510">
        <v>19.97</v>
      </c>
      <c r="J379" s="20">
        <v>3</v>
      </c>
      <c r="K379" s="5" t="s">
        <v>575</v>
      </c>
      <c r="L379" s="478">
        <v>38709</v>
      </c>
      <c r="M379" s="6" t="s">
        <v>3203</v>
      </c>
      <c r="N379" s="6">
        <v>393649.7</v>
      </c>
      <c r="O379" s="7"/>
      <c r="P379" s="476"/>
      <c r="Q379" s="5" t="s">
        <v>3204</v>
      </c>
      <c r="R379" s="187">
        <v>38411</v>
      </c>
      <c r="S379" s="20" t="s">
        <v>1774</v>
      </c>
      <c r="T379" s="5" t="s">
        <v>3205</v>
      </c>
      <c r="U379" s="474"/>
      <c r="V379" s="474"/>
      <c r="W379" s="101"/>
      <c r="X379" s="101"/>
      <c r="Y379" s="101"/>
    </row>
    <row r="380" spans="1:25" s="186" customFormat="1" ht="255">
      <c r="A380" s="475">
        <v>369</v>
      </c>
      <c r="B380" s="5" t="s">
        <v>1419</v>
      </c>
      <c r="C380" s="20" t="s">
        <v>3206</v>
      </c>
      <c r="D380" s="20" t="s">
        <v>3207</v>
      </c>
      <c r="E380" s="157" t="s">
        <v>1458</v>
      </c>
      <c r="F380" s="157">
        <v>18</v>
      </c>
      <c r="G380" s="157">
        <v>10</v>
      </c>
      <c r="H380" s="425" t="s">
        <v>3208</v>
      </c>
      <c r="I380" s="510">
        <v>13.46</v>
      </c>
      <c r="J380" s="20">
        <v>3</v>
      </c>
      <c r="K380" s="5" t="s">
        <v>575</v>
      </c>
      <c r="L380" s="478">
        <v>39379</v>
      </c>
      <c r="M380" s="6" t="s">
        <v>3209</v>
      </c>
      <c r="N380" s="6">
        <v>252423.7</v>
      </c>
      <c r="O380" s="7"/>
      <c r="P380" s="476"/>
      <c r="Q380" s="5" t="s">
        <v>3210</v>
      </c>
      <c r="R380" s="187">
        <v>39031</v>
      </c>
      <c r="S380" s="20" t="s">
        <v>1774</v>
      </c>
      <c r="T380" s="5" t="s">
        <v>3211</v>
      </c>
      <c r="U380" s="474">
        <v>41.52</v>
      </c>
      <c r="V380" s="474"/>
      <c r="W380" s="101"/>
      <c r="X380" s="101"/>
      <c r="Y380" s="101"/>
    </row>
    <row r="381" spans="1:25" s="186" customFormat="1" ht="255">
      <c r="A381" s="467">
        <v>370</v>
      </c>
      <c r="B381" s="5" t="s">
        <v>1419</v>
      </c>
      <c r="C381" s="20" t="s">
        <v>3212</v>
      </c>
      <c r="D381" s="20" t="s">
        <v>3213</v>
      </c>
      <c r="E381" s="157" t="s">
        <v>1458</v>
      </c>
      <c r="F381" s="157">
        <v>18</v>
      </c>
      <c r="G381" s="157">
        <v>11</v>
      </c>
      <c r="H381" s="425" t="s">
        <v>3214</v>
      </c>
      <c r="I381" s="510">
        <v>34.22</v>
      </c>
      <c r="J381" s="20">
        <v>3</v>
      </c>
      <c r="K381" s="5" t="s">
        <v>575</v>
      </c>
      <c r="L381" s="478">
        <v>38735</v>
      </c>
      <c r="M381" s="6" t="s">
        <v>3215</v>
      </c>
      <c r="N381" s="6">
        <v>641239.15</v>
      </c>
      <c r="O381" s="7"/>
      <c r="P381" s="476"/>
      <c r="Q381" s="5"/>
      <c r="R381" s="38"/>
      <c r="S381" s="38"/>
      <c r="T381" s="5"/>
      <c r="U381" s="481"/>
      <c r="V381" s="481"/>
      <c r="W381" s="101"/>
      <c r="X381" s="101"/>
      <c r="Y381" s="101"/>
    </row>
    <row r="382" spans="1:25" s="186" customFormat="1" ht="331.5">
      <c r="A382" s="475">
        <v>371</v>
      </c>
      <c r="B382" s="5" t="s">
        <v>1419</v>
      </c>
      <c r="C382" s="20" t="s">
        <v>3216</v>
      </c>
      <c r="D382" s="20" t="s">
        <v>3217</v>
      </c>
      <c r="E382" s="157" t="s">
        <v>1458</v>
      </c>
      <c r="F382" s="157">
        <v>18</v>
      </c>
      <c r="G382" s="157">
        <v>12</v>
      </c>
      <c r="H382" s="425" t="s">
        <v>3218</v>
      </c>
      <c r="I382" s="510">
        <v>20.7</v>
      </c>
      <c r="J382" s="20">
        <v>3</v>
      </c>
      <c r="K382" s="5" t="s">
        <v>575</v>
      </c>
      <c r="L382" s="478">
        <v>39687</v>
      </c>
      <c r="M382" s="6" t="s">
        <v>3219</v>
      </c>
      <c r="N382" s="6">
        <v>398517.22</v>
      </c>
      <c r="O382" s="7"/>
      <c r="P382" s="476"/>
      <c r="Q382" s="5" t="s">
        <v>3220</v>
      </c>
      <c r="R382" s="187">
        <v>39359</v>
      </c>
      <c r="S382" s="20" t="s">
        <v>1774</v>
      </c>
      <c r="T382" s="5" t="s">
        <v>3221</v>
      </c>
      <c r="U382" s="474" t="s">
        <v>3162</v>
      </c>
      <c r="V382" s="474"/>
      <c r="W382" s="101"/>
      <c r="X382" s="101"/>
      <c r="Y382" s="101"/>
    </row>
    <row r="383" spans="1:25" s="186" customFormat="1" ht="255">
      <c r="A383" s="475">
        <v>372</v>
      </c>
      <c r="B383" s="5" t="s">
        <v>1419</v>
      </c>
      <c r="C383" s="20" t="s">
        <v>3222</v>
      </c>
      <c r="D383" s="20" t="s">
        <v>3223</v>
      </c>
      <c r="E383" s="157" t="s">
        <v>1458</v>
      </c>
      <c r="F383" s="157">
        <v>18</v>
      </c>
      <c r="G383" s="157">
        <v>18</v>
      </c>
      <c r="H383" s="425" t="s">
        <v>3224</v>
      </c>
      <c r="I383" s="510">
        <v>20.440000000000001</v>
      </c>
      <c r="J383" s="20">
        <v>4</v>
      </c>
      <c r="K383" s="5" t="s">
        <v>575</v>
      </c>
      <c r="L383" s="478">
        <v>38707</v>
      </c>
      <c r="M383" s="6" t="s">
        <v>3225</v>
      </c>
      <c r="N383" s="6">
        <v>383299.93</v>
      </c>
      <c r="O383" s="7"/>
      <c r="P383" s="476"/>
      <c r="Q383" s="5" t="s">
        <v>3226</v>
      </c>
      <c r="R383" s="187">
        <v>38509</v>
      </c>
      <c r="S383" s="20" t="s">
        <v>1774</v>
      </c>
      <c r="T383" s="5" t="s">
        <v>3227</v>
      </c>
      <c r="U383" s="474"/>
      <c r="V383" s="474"/>
      <c r="W383" s="101"/>
      <c r="X383" s="101"/>
      <c r="Y383" s="101"/>
    </row>
    <row r="384" spans="1:25" s="186" customFormat="1" ht="255">
      <c r="A384" s="467">
        <v>373</v>
      </c>
      <c r="B384" s="5" t="s">
        <v>1419</v>
      </c>
      <c r="C384" s="20" t="s">
        <v>3228</v>
      </c>
      <c r="D384" s="20" t="s">
        <v>3229</v>
      </c>
      <c r="E384" s="157" t="s">
        <v>1458</v>
      </c>
      <c r="F384" s="157">
        <v>18</v>
      </c>
      <c r="G384" s="157">
        <v>21</v>
      </c>
      <c r="H384" s="425" t="s">
        <v>3230</v>
      </c>
      <c r="I384" s="510">
        <v>19.73</v>
      </c>
      <c r="J384" s="20">
        <v>5</v>
      </c>
      <c r="K384" s="5" t="s">
        <v>575</v>
      </c>
      <c r="L384" s="478">
        <v>39811</v>
      </c>
      <c r="M384" s="6" t="s">
        <v>3231</v>
      </c>
      <c r="N384" s="6">
        <v>384251.63</v>
      </c>
      <c r="O384" s="7"/>
      <c r="P384" s="476"/>
      <c r="Q384" s="5"/>
      <c r="R384" s="20"/>
      <c r="S384" s="20"/>
      <c r="T384" s="5"/>
      <c r="U384" s="474"/>
      <c r="V384" s="474"/>
      <c r="W384" s="101"/>
      <c r="X384" s="101"/>
      <c r="Y384" s="101"/>
    </row>
    <row r="385" spans="1:25" s="186" customFormat="1" ht="255">
      <c r="A385" s="475">
        <v>374</v>
      </c>
      <c r="B385" s="5" t="s">
        <v>1419</v>
      </c>
      <c r="C385" s="20" t="s">
        <v>3232</v>
      </c>
      <c r="D385" s="20" t="s">
        <v>3233</v>
      </c>
      <c r="E385" s="157" t="s">
        <v>1458</v>
      </c>
      <c r="F385" s="157">
        <v>18</v>
      </c>
      <c r="G385" s="157">
        <v>25</v>
      </c>
      <c r="H385" s="425" t="s">
        <v>3234</v>
      </c>
      <c r="I385" s="510">
        <v>13.12</v>
      </c>
      <c r="J385" s="20">
        <v>6</v>
      </c>
      <c r="K385" s="5" t="s">
        <v>575</v>
      </c>
      <c r="L385" s="478">
        <v>38796</v>
      </c>
      <c r="M385" s="6" t="s">
        <v>3235</v>
      </c>
      <c r="N385" s="6">
        <v>245995.19</v>
      </c>
      <c r="O385" s="7"/>
      <c r="P385" s="476"/>
      <c r="Q385" s="5" t="s">
        <v>3236</v>
      </c>
      <c r="R385" s="187">
        <v>38411</v>
      </c>
      <c r="S385" s="20" t="s">
        <v>1774</v>
      </c>
      <c r="T385" s="5" t="s">
        <v>3237</v>
      </c>
      <c r="U385" s="474"/>
      <c r="V385" s="474"/>
      <c r="W385" s="101"/>
      <c r="X385" s="101"/>
      <c r="Y385" s="101"/>
    </row>
    <row r="386" spans="1:25" s="186" customFormat="1" ht="255">
      <c r="A386" s="475">
        <v>375</v>
      </c>
      <c r="B386" s="5" t="s">
        <v>1419</v>
      </c>
      <c r="C386" s="20" t="s">
        <v>3238</v>
      </c>
      <c r="D386" s="20" t="s">
        <v>3239</v>
      </c>
      <c r="E386" s="157" t="s">
        <v>1458</v>
      </c>
      <c r="F386" s="157">
        <v>18</v>
      </c>
      <c r="G386" s="157">
        <v>29</v>
      </c>
      <c r="H386" s="425" t="s">
        <v>3240</v>
      </c>
      <c r="I386" s="510">
        <v>20.58</v>
      </c>
      <c r="J386" s="20">
        <v>6</v>
      </c>
      <c r="K386" s="5" t="s">
        <v>575</v>
      </c>
      <c r="L386" s="478">
        <v>39274</v>
      </c>
      <c r="M386" s="6" t="s">
        <v>3241</v>
      </c>
      <c r="N386" s="6">
        <v>386273.28000000003</v>
      </c>
      <c r="O386" s="7"/>
      <c r="P386" s="476"/>
      <c r="Q386" s="5"/>
      <c r="R386" s="20"/>
      <c r="S386" s="20"/>
      <c r="T386" s="5" t="s">
        <v>2564</v>
      </c>
      <c r="U386" s="474"/>
      <c r="V386" s="474"/>
      <c r="W386" s="101"/>
      <c r="X386" s="101"/>
      <c r="Y386" s="101"/>
    </row>
    <row r="387" spans="1:25" s="186" customFormat="1" ht="382.5">
      <c r="A387" s="467">
        <v>376</v>
      </c>
      <c r="B387" s="5" t="s">
        <v>1419</v>
      </c>
      <c r="C387" s="20" t="s">
        <v>3242</v>
      </c>
      <c r="D387" s="20" t="s">
        <v>3243</v>
      </c>
      <c r="E387" s="157" t="s">
        <v>1458</v>
      </c>
      <c r="F387" s="157">
        <v>18</v>
      </c>
      <c r="G387" s="157">
        <v>33</v>
      </c>
      <c r="H387" s="425" t="s">
        <v>3244</v>
      </c>
      <c r="I387" s="510">
        <v>13.42</v>
      </c>
      <c r="J387" s="20">
        <v>7</v>
      </c>
      <c r="K387" s="5" t="s">
        <v>575</v>
      </c>
      <c r="L387" s="478">
        <v>42794</v>
      </c>
      <c r="M387" s="6" t="s">
        <v>3245</v>
      </c>
      <c r="N387" s="6">
        <v>251731.92</v>
      </c>
      <c r="O387" s="7"/>
      <c r="P387" s="476"/>
      <c r="Q387" s="5" t="s">
        <v>3246</v>
      </c>
      <c r="R387" s="187">
        <v>38411</v>
      </c>
      <c r="S387" s="20" t="s">
        <v>1774</v>
      </c>
      <c r="T387" s="5" t="s">
        <v>3247</v>
      </c>
      <c r="U387" s="474"/>
      <c r="V387" s="474"/>
      <c r="W387" s="101"/>
      <c r="X387" s="101"/>
      <c r="Y387" s="101"/>
    </row>
    <row r="388" spans="1:25" s="186" customFormat="1" ht="255">
      <c r="A388" s="475">
        <v>377</v>
      </c>
      <c r="B388" s="5" t="s">
        <v>1419</v>
      </c>
      <c r="C388" s="20" t="s">
        <v>3248</v>
      </c>
      <c r="D388" s="20" t="s">
        <v>3249</v>
      </c>
      <c r="E388" s="157" t="s">
        <v>1458</v>
      </c>
      <c r="F388" s="157">
        <v>18</v>
      </c>
      <c r="G388" s="157">
        <v>36</v>
      </c>
      <c r="H388" s="425" t="s">
        <v>3250</v>
      </c>
      <c r="I388" s="510">
        <v>13.58</v>
      </c>
      <c r="J388" s="20">
        <v>7</v>
      </c>
      <c r="K388" s="5" t="s">
        <v>575</v>
      </c>
      <c r="L388" s="478">
        <v>39442</v>
      </c>
      <c r="M388" s="6" t="s">
        <v>3251</v>
      </c>
      <c r="N388" s="6">
        <v>254590.91</v>
      </c>
      <c r="O388" s="7"/>
      <c r="P388" s="476"/>
      <c r="Q388" s="5"/>
      <c r="R388" s="20"/>
      <c r="S388" s="20"/>
      <c r="T388" s="5"/>
      <c r="U388" s="474"/>
      <c r="V388" s="474"/>
      <c r="W388" s="101"/>
      <c r="X388" s="101"/>
      <c r="Y388" s="101"/>
    </row>
    <row r="389" spans="1:25" s="186" customFormat="1" ht="255">
      <c r="A389" s="475">
        <v>378</v>
      </c>
      <c r="B389" s="5" t="s">
        <v>1419</v>
      </c>
      <c r="C389" s="20" t="s">
        <v>3252</v>
      </c>
      <c r="D389" s="20" t="s">
        <v>3253</v>
      </c>
      <c r="E389" s="157" t="s">
        <v>1458</v>
      </c>
      <c r="F389" s="157">
        <v>18</v>
      </c>
      <c r="G389" s="157">
        <v>37</v>
      </c>
      <c r="H389" s="425" t="s">
        <v>3254</v>
      </c>
      <c r="I389" s="510">
        <v>32.47</v>
      </c>
      <c r="J389" s="20">
        <v>8</v>
      </c>
      <c r="K389" s="5" t="s">
        <v>575</v>
      </c>
      <c r="L389" s="478">
        <v>38796</v>
      </c>
      <c r="M389" s="6" t="s">
        <v>3255</v>
      </c>
      <c r="N389" s="6">
        <v>608768.49</v>
      </c>
      <c r="O389" s="7"/>
      <c r="P389" s="476"/>
      <c r="Q389" s="5"/>
      <c r="R389" s="20"/>
      <c r="S389" s="20"/>
      <c r="T389" s="5"/>
      <c r="U389" s="474"/>
      <c r="V389" s="474"/>
      <c r="W389" s="101"/>
      <c r="X389" s="101"/>
      <c r="Y389" s="101"/>
    </row>
    <row r="390" spans="1:25" s="186" customFormat="1" ht="382.5">
      <c r="A390" s="467">
        <v>379</v>
      </c>
      <c r="B390" s="5" t="s">
        <v>1419</v>
      </c>
      <c r="C390" s="20" t="s">
        <v>3256</v>
      </c>
      <c r="D390" s="20" t="s">
        <v>3257</v>
      </c>
      <c r="E390" s="157" t="s">
        <v>1458</v>
      </c>
      <c r="F390" s="157">
        <v>18</v>
      </c>
      <c r="G390" s="157">
        <v>43</v>
      </c>
      <c r="H390" s="425" t="s">
        <v>3258</v>
      </c>
      <c r="I390" s="510">
        <v>39.78</v>
      </c>
      <c r="J390" s="20">
        <v>9</v>
      </c>
      <c r="K390" s="5" t="s">
        <v>575</v>
      </c>
      <c r="L390" s="478">
        <v>42887</v>
      </c>
      <c r="M390" s="6" t="s">
        <v>3259</v>
      </c>
      <c r="N390" s="6">
        <v>774634.89</v>
      </c>
      <c r="O390" s="7"/>
      <c r="P390" s="476"/>
      <c r="Q390" s="5"/>
      <c r="R390" s="20"/>
      <c r="S390" s="20"/>
      <c r="T390" s="5"/>
      <c r="U390" s="474"/>
      <c r="V390" s="474"/>
      <c r="W390" s="101"/>
      <c r="X390" s="101"/>
      <c r="Y390" s="101"/>
    </row>
    <row r="391" spans="1:25" s="186" customFormat="1" ht="255">
      <c r="A391" s="475">
        <v>380</v>
      </c>
      <c r="B391" s="5" t="s">
        <v>1419</v>
      </c>
      <c r="C391" s="20" t="s">
        <v>3260</v>
      </c>
      <c r="D391" s="20" t="s">
        <v>3261</v>
      </c>
      <c r="E391" s="157" t="s">
        <v>1458</v>
      </c>
      <c r="F391" s="157">
        <v>18</v>
      </c>
      <c r="G391" s="157">
        <v>47</v>
      </c>
      <c r="H391" s="425" t="s">
        <v>3262</v>
      </c>
      <c r="I391" s="510">
        <v>33.61</v>
      </c>
      <c r="J391" s="20">
        <v>9</v>
      </c>
      <c r="K391" s="5" t="s">
        <v>575</v>
      </c>
      <c r="L391" s="478">
        <v>38742</v>
      </c>
      <c r="M391" s="6" t="s">
        <v>3263</v>
      </c>
      <c r="N391" s="6">
        <v>642413.26</v>
      </c>
      <c r="O391" s="7"/>
      <c r="P391" s="476"/>
      <c r="Q391" s="5"/>
      <c r="R391" s="20"/>
      <c r="S391" s="20"/>
      <c r="T391" s="5"/>
      <c r="U391" s="474"/>
      <c r="V391" s="474"/>
      <c r="W391" s="101"/>
      <c r="X391" s="101"/>
      <c r="Y391" s="101"/>
    </row>
    <row r="392" spans="1:25" s="186" customFormat="1" ht="267.75">
      <c r="A392" s="475">
        <v>381</v>
      </c>
      <c r="B392" s="5" t="s">
        <v>1419</v>
      </c>
      <c r="C392" s="20" t="s">
        <v>3264</v>
      </c>
      <c r="D392" s="20" t="s">
        <v>3265</v>
      </c>
      <c r="E392" s="157" t="s">
        <v>1458</v>
      </c>
      <c r="F392" s="157">
        <v>18</v>
      </c>
      <c r="G392" s="157">
        <v>48</v>
      </c>
      <c r="H392" s="425" t="s">
        <v>3266</v>
      </c>
      <c r="I392" s="510">
        <v>33.83</v>
      </c>
      <c r="J392" s="20">
        <v>9</v>
      </c>
      <c r="K392" s="5" t="s">
        <v>575</v>
      </c>
      <c r="L392" s="478">
        <v>38852</v>
      </c>
      <c r="M392" s="6" t="s">
        <v>3267</v>
      </c>
      <c r="N392" s="6">
        <v>661165.02</v>
      </c>
      <c r="O392" s="7"/>
      <c r="P392" s="476"/>
      <c r="Q392" s="5" t="s">
        <v>3268</v>
      </c>
      <c r="R392" s="187">
        <v>38411</v>
      </c>
      <c r="S392" s="20" t="s">
        <v>1774</v>
      </c>
      <c r="T392" s="5" t="s">
        <v>3269</v>
      </c>
      <c r="U392" s="474"/>
      <c r="V392" s="474"/>
      <c r="W392" s="101"/>
      <c r="X392" s="101"/>
      <c r="Y392" s="101"/>
    </row>
    <row r="393" spans="1:25" s="186" customFormat="1" ht="267.75">
      <c r="A393" s="467">
        <v>382</v>
      </c>
      <c r="B393" s="5" t="s">
        <v>1419</v>
      </c>
      <c r="C393" s="20" t="s">
        <v>3270</v>
      </c>
      <c r="D393" s="20" t="s">
        <v>3271</v>
      </c>
      <c r="E393" s="157" t="s">
        <v>1458</v>
      </c>
      <c r="F393" s="157" t="s">
        <v>2978</v>
      </c>
      <c r="G393" s="157">
        <v>5</v>
      </c>
      <c r="H393" s="425" t="s">
        <v>3272</v>
      </c>
      <c r="I393" s="510">
        <v>13.64</v>
      </c>
      <c r="J393" s="20">
        <v>2</v>
      </c>
      <c r="K393" s="5" t="s">
        <v>575</v>
      </c>
      <c r="L393" s="478">
        <v>39051</v>
      </c>
      <c r="M393" s="6" t="s">
        <v>3273</v>
      </c>
      <c r="N393" s="6">
        <v>264530.90000000002</v>
      </c>
      <c r="O393" s="7"/>
      <c r="P393" s="476"/>
      <c r="Q393" s="5" t="s">
        <v>3274</v>
      </c>
      <c r="R393" s="187">
        <v>38407</v>
      </c>
      <c r="S393" s="20" t="s">
        <v>1774</v>
      </c>
      <c r="T393" s="5" t="s">
        <v>3275</v>
      </c>
      <c r="U393" s="474"/>
      <c r="V393" s="474"/>
      <c r="W393" s="101"/>
      <c r="X393" s="101"/>
      <c r="Y393" s="101"/>
    </row>
    <row r="394" spans="1:25" s="186" customFormat="1" ht="267.75">
      <c r="A394" s="475">
        <v>383</v>
      </c>
      <c r="B394" s="5" t="s">
        <v>1419</v>
      </c>
      <c r="C394" s="20" t="s">
        <v>3276</v>
      </c>
      <c r="D394" s="20" t="s">
        <v>3277</v>
      </c>
      <c r="E394" s="157" t="s">
        <v>1458</v>
      </c>
      <c r="F394" s="157" t="s">
        <v>2978</v>
      </c>
      <c r="G394" s="157">
        <v>17</v>
      </c>
      <c r="H394" s="425" t="s">
        <v>3278</v>
      </c>
      <c r="I394" s="510">
        <v>14.02</v>
      </c>
      <c r="J394" s="20">
        <v>3</v>
      </c>
      <c r="K394" s="5" t="s">
        <v>575</v>
      </c>
      <c r="L394" s="478">
        <v>38882</v>
      </c>
      <c r="M394" s="6" t="s">
        <v>3279</v>
      </c>
      <c r="N394" s="6">
        <v>273371.90999999997</v>
      </c>
      <c r="O394" s="7"/>
      <c r="P394" s="476"/>
      <c r="Q394" s="5"/>
      <c r="R394" s="20"/>
      <c r="S394" s="20"/>
      <c r="T394" s="20"/>
      <c r="U394" s="474"/>
      <c r="V394" s="474"/>
      <c r="W394" s="101"/>
      <c r="X394" s="101"/>
      <c r="Y394" s="101"/>
    </row>
    <row r="395" spans="1:25" s="186" customFormat="1" ht="267.75">
      <c r="A395" s="475">
        <v>384</v>
      </c>
      <c r="B395" s="5" t="s">
        <v>1419</v>
      </c>
      <c r="C395" s="20" t="s">
        <v>3280</v>
      </c>
      <c r="D395" s="20" t="s">
        <v>3281</v>
      </c>
      <c r="E395" s="157" t="s">
        <v>1458</v>
      </c>
      <c r="F395" s="157" t="s">
        <v>2978</v>
      </c>
      <c r="G395" s="157">
        <v>23</v>
      </c>
      <c r="H395" s="425" t="s">
        <v>3282</v>
      </c>
      <c r="I395" s="510">
        <v>20.45</v>
      </c>
      <c r="J395" s="20">
        <v>3</v>
      </c>
      <c r="K395" s="5" t="s">
        <v>575</v>
      </c>
      <c r="L395" s="478">
        <v>38742</v>
      </c>
      <c r="M395" s="6" t="s">
        <v>3283</v>
      </c>
      <c r="N395" s="6">
        <v>395689.03</v>
      </c>
      <c r="O395" s="7"/>
      <c r="P395" s="476"/>
      <c r="Q395" s="5" t="s">
        <v>3284</v>
      </c>
      <c r="R395" s="187">
        <v>43091</v>
      </c>
      <c r="S395" s="20" t="s">
        <v>1774</v>
      </c>
      <c r="T395" s="5" t="s">
        <v>3285</v>
      </c>
      <c r="U395" s="474">
        <v>20.73</v>
      </c>
      <c r="V395" s="474"/>
      <c r="W395" s="101"/>
      <c r="X395" s="101"/>
      <c r="Y395" s="101"/>
    </row>
    <row r="396" spans="1:25" s="186" customFormat="1" ht="229.5">
      <c r="A396" s="467">
        <v>385</v>
      </c>
      <c r="B396" s="5" t="s">
        <v>1419</v>
      </c>
      <c r="C396" s="20" t="s">
        <v>3286</v>
      </c>
      <c r="D396" s="20" t="s">
        <v>3287</v>
      </c>
      <c r="E396" s="157" t="s">
        <v>1458</v>
      </c>
      <c r="F396" s="157" t="s">
        <v>2978</v>
      </c>
      <c r="G396" s="157">
        <v>30</v>
      </c>
      <c r="H396" s="425"/>
      <c r="I396" s="510">
        <v>33.6</v>
      </c>
      <c r="J396" s="20">
        <v>4</v>
      </c>
      <c r="K396" s="5" t="s">
        <v>575</v>
      </c>
      <c r="L396" s="478">
        <v>40161</v>
      </c>
      <c r="M396" s="6" t="s">
        <v>3288</v>
      </c>
      <c r="N396" s="6">
        <v>670038.73</v>
      </c>
      <c r="O396" s="7"/>
      <c r="P396" s="476"/>
      <c r="Q396" s="5"/>
      <c r="R396" s="20"/>
      <c r="S396" s="20"/>
      <c r="T396" s="20"/>
      <c r="U396" s="474"/>
      <c r="V396" s="474"/>
      <c r="W396" s="101"/>
      <c r="X396" s="101"/>
      <c r="Y396" s="101"/>
    </row>
    <row r="397" spans="1:25" s="186" customFormat="1" ht="229.5">
      <c r="A397" s="475">
        <v>386</v>
      </c>
      <c r="B397" s="5" t="s">
        <v>1419</v>
      </c>
      <c r="C397" s="20" t="s">
        <v>3289</v>
      </c>
      <c r="D397" s="20" t="s">
        <v>3290</v>
      </c>
      <c r="E397" s="157" t="s">
        <v>1458</v>
      </c>
      <c r="F397" s="157" t="s">
        <v>2978</v>
      </c>
      <c r="G397" s="157">
        <v>54</v>
      </c>
      <c r="H397" s="425"/>
      <c r="I397" s="510">
        <v>33.96</v>
      </c>
      <c r="J397" s="20">
        <v>6</v>
      </c>
      <c r="K397" s="5" t="s">
        <v>575</v>
      </c>
      <c r="L397" s="478">
        <v>39304</v>
      </c>
      <c r="M397" s="6" t="s">
        <v>3291</v>
      </c>
      <c r="N397" s="6">
        <v>662247.57999999996</v>
      </c>
      <c r="O397" s="7"/>
      <c r="P397" s="476"/>
      <c r="Q397" s="5"/>
      <c r="R397" s="20"/>
      <c r="S397" s="20"/>
      <c r="T397" s="20"/>
      <c r="U397" s="474"/>
      <c r="V397" s="474"/>
      <c r="W397" s="101"/>
      <c r="X397" s="101"/>
      <c r="Y397" s="101"/>
    </row>
    <row r="398" spans="1:25" s="186" customFormat="1" ht="267.75">
      <c r="A398" s="475">
        <v>387</v>
      </c>
      <c r="B398" s="5" t="s">
        <v>1419</v>
      </c>
      <c r="C398" s="20" t="s">
        <v>3292</v>
      </c>
      <c r="D398" s="20" t="s">
        <v>3293</v>
      </c>
      <c r="E398" s="157" t="s">
        <v>1458</v>
      </c>
      <c r="F398" s="157" t="s">
        <v>2978</v>
      </c>
      <c r="G398" s="157">
        <v>64</v>
      </c>
      <c r="H398" s="425" t="s">
        <v>3294</v>
      </c>
      <c r="I398" s="510">
        <v>20.95</v>
      </c>
      <c r="J398" s="20">
        <v>7</v>
      </c>
      <c r="K398" s="5" t="s">
        <v>575</v>
      </c>
      <c r="L398" s="478">
        <v>38707</v>
      </c>
      <c r="M398" s="6" t="s">
        <v>3295</v>
      </c>
      <c r="N398" s="6">
        <v>407282.26</v>
      </c>
      <c r="O398" s="7"/>
      <c r="P398" s="476"/>
      <c r="Q398" s="5" t="s">
        <v>3296</v>
      </c>
      <c r="R398" s="187">
        <v>38496</v>
      </c>
      <c r="S398" s="20" t="s">
        <v>1774</v>
      </c>
      <c r="T398" s="5" t="s">
        <v>3297</v>
      </c>
      <c r="U398" s="474"/>
      <c r="V398" s="474"/>
      <c r="W398" s="101"/>
      <c r="X398" s="101"/>
      <c r="Y398" s="101"/>
    </row>
    <row r="399" spans="1:25" s="186" customFormat="1" ht="267.75">
      <c r="A399" s="467">
        <v>388</v>
      </c>
      <c r="B399" s="5" t="s">
        <v>1419</v>
      </c>
      <c r="C399" s="20" t="s">
        <v>3298</v>
      </c>
      <c r="D399" s="20" t="s">
        <v>3299</v>
      </c>
      <c r="E399" s="157" t="s">
        <v>1458</v>
      </c>
      <c r="F399" s="157" t="s">
        <v>2978</v>
      </c>
      <c r="G399" s="157">
        <v>73</v>
      </c>
      <c r="H399" s="425" t="s">
        <v>3300</v>
      </c>
      <c r="I399" s="510">
        <v>19.940000000000001</v>
      </c>
      <c r="J399" s="20">
        <v>8</v>
      </c>
      <c r="K399" s="5" t="s">
        <v>575</v>
      </c>
      <c r="L399" s="478">
        <v>38953</v>
      </c>
      <c r="M399" s="6" t="s">
        <v>3301</v>
      </c>
      <c r="N399" s="6">
        <v>386783.75</v>
      </c>
      <c r="O399" s="7"/>
      <c r="P399" s="476"/>
      <c r="Q399" s="5"/>
      <c r="R399" s="20"/>
      <c r="S399" s="20"/>
      <c r="T399" s="20"/>
      <c r="U399" s="474"/>
      <c r="V399" s="474"/>
      <c r="W399" s="101"/>
      <c r="X399" s="101"/>
      <c r="Y399" s="101"/>
    </row>
    <row r="400" spans="1:25" s="186" customFormat="1" ht="267.75">
      <c r="A400" s="475">
        <v>389</v>
      </c>
      <c r="B400" s="5" t="s">
        <v>1419</v>
      </c>
      <c r="C400" s="20" t="s">
        <v>3302</v>
      </c>
      <c r="D400" s="20" t="s">
        <v>3303</v>
      </c>
      <c r="E400" s="157" t="s">
        <v>1458</v>
      </c>
      <c r="F400" s="157" t="s">
        <v>2978</v>
      </c>
      <c r="G400" s="157">
        <v>81</v>
      </c>
      <c r="H400" s="425" t="s">
        <v>3304</v>
      </c>
      <c r="I400" s="510">
        <v>14.21</v>
      </c>
      <c r="J400" s="20">
        <v>8</v>
      </c>
      <c r="K400" s="5" t="s">
        <v>575</v>
      </c>
      <c r="L400" s="478">
        <v>39785</v>
      </c>
      <c r="M400" s="6" t="s">
        <v>3305</v>
      </c>
      <c r="N400" s="6">
        <v>273648.49</v>
      </c>
      <c r="O400" s="7"/>
      <c r="P400" s="476"/>
      <c r="Q400" s="5"/>
      <c r="R400" s="20"/>
      <c r="S400" s="20"/>
      <c r="T400" s="20"/>
      <c r="U400" s="474"/>
      <c r="V400" s="474"/>
      <c r="W400" s="101"/>
      <c r="X400" s="101"/>
      <c r="Y400" s="101"/>
    </row>
    <row r="401" spans="1:25" s="186" customFormat="1" ht="267.75">
      <c r="A401" s="475">
        <v>390</v>
      </c>
      <c r="B401" s="5" t="s">
        <v>1419</v>
      </c>
      <c r="C401" s="20" t="s">
        <v>3306</v>
      </c>
      <c r="D401" s="20" t="s">
        <v>3307</v>
      </c>
      <c r="E401" s="157" t="s">
        <v>1458</v>
      </c>
      <c r="F401" s="157" t="s">
        <v>2978</v>
      </c>
      <c r="G401" s="157">
        <v>91</v>
      </c>
      <c r="H401" s="425" t="s">
        <v>3308</v>
      </c>
      <c r="I401" s="510">
        <v>13.85</v>
      </c>
      <c r="J401" s="20">
        <v>9</v>
      </c>
      <c r="K401" s="5" t="s">
        <v>575</v>
      </c>
      <c r="L401" s="478">
        <v>39581</v>
      </c>
      <c r="M401" s="6" t="s">
        <v>3309</v>
      </c>
      <c r="N401" s="6">
        <v>269174.42</v>
      </c>
      <c r="O401" s="7"/>
      <c r="P401" s="476"/>
      <c r="Q401" s="5"/>
      <c r="R401" s="20"/>
      <c r="S401" s="20"/>
      <c r="T401" s="5"/>
      <c r="U401" s="474"/>
      <c r="V401" s="474"/>
      <c r="W401" s="101"/>
      <c r="X401" s="101"/>
      <c r="Y401" s="101"/>
    </row>
    <row r="402" spans="1:25" s="186" customFormat="1" ht="89.25">
      <c r="A402" s="467">
        <v>391</v>
      </c>
      <c r="B402" s="5" t="s">
        <v>1419</v>
      </c>
      <c r="C402" s="20" t="s">
        <v>3310</v>
      </c>
      <c r="D402" s="20" t="s">
        <v>3311</v>
      </c>
      <c r="E402" s="20" t="s">
        <v>1458</v>
      </c>
      <c r="F402" s="20">
        <v>19</v>
      </c>
      <c r="G402" s="20">
        <v>46</v>
      </c>
      <c r="H402" s="20"/>
      <c r="I402" s="323">
        <v>49.19</v>
      </c>
      <c r="J402" s="20">
        <v>4</v>
      </c>
      <c r="K402" s="5" t="s">
        <v>575</v>
      </c>
      <c r="L402" s="425"/>
      <c r="M402" s="6" t="s">
        <v>3312</v>
      </c>
      <c r="N402" s="6">
        <v>975834.92</v>
      </c>
      <c r="O402" s="7"/>
      <c r="P402" s="476"/>
      <c r="Q402" s="5"/>
      <c r="R402" s="20"/>
      <c r="S402" s="20"/>
      <c r="T402" s="20"/>
      <c r="U402" s="474"/>
      <c r="V402" s="474"/>
      <c r="W402" s="101"/>
      <c r="X402" s="101"/>
      <c r="Y402" s="101"/>
    </row>
    <row r="403" spans="1:25" s="186" customFormat="1" ht="89.25">
      <c r="A403" s="475">
        <v>392</v>
      </c>
      <c r="B403" s="5" t="s">
        <v>1419</v>
      </c>
      <c r="C403" s="20" t="s">
        <v>3313</v>
      </c>
      <c r="D403" s="20" t="s">
        <v>3314</v>
      </c>
      <c r="E403" s="20" t="s">
        <v>1458</v>
      </c>
      <c r="F403" s="20">
        <v>19</v>
      </c>
      <c r="G403" s="20">
        <v>48</v>
      </c>
      <c r="H403" s="20"/>
      <c r="I403" s="323">
        <v>65.319999999999993</v>
      </c>
      <c r="J403" s="20">
        <v>5</v>
      </c>
      <c r="K403" s="5" t="s">
        <v>575</v>
      </c>
      <c r="L403" s="425"/>
      <c r="M403" s="6" t="s">
        <v>3312</v>
      </c>
      <c r="N403" s="6">
        <v>1276994.3899999999</v>
      </c>
      <c r="O403" s="7"/>
      <c r="P403" s="476"/>
      <c r="Q403" s="5"/>
      <c r="R403" s="20"/>
      <c r="S403" s="20"/>
      <c r="T403" s="20"/>
      <c r="U403" s="474"/>
      <c r="V403" s="474"/>
      <c r="W403" s="101"/>
      <c r="X403" s="101"/>
      <c r="Y403" s="101"/>
    </row>
    <row r="404" spans="1:25" s="186" customFormat="1" ht="89.25">
      <c r="A404" s="475">
        <v>393</v>
      </c>
      <c r="B404" s="5" t="s">
        <v>1419</v>
      </c>
      <c r="C404" s="20" t="s">
        <v>3315</v>
      </c>
      <c r="D404" s="20" t="s">
        <v>3316</v>
      </c>
      <c r="E404" s="20" t="s">
        <v>1458</v>
      </c>
      <c r="F404" s="20">
        <v>21</v>
      </c>
      <c r="G404" s="20">
        <v>3</v>
      </c>
      <c r="H404" s="20"/>
      <c r="I404" s="323">
        <v>43.41</v>
      </c>
      <c r="J404" s="20">
        <v>1</v>
      </c>
      <c r="K404" s="5" t="s">
        <v>575</v>
      </c>
      <c r="L404" s="425"/>
      <c r="M404" s="6" t="s">
        <v>3312</v>
      </c>
      <c r="N404" s="6">
        <v>848722.15</v>
      </c>
      <c r="O404" s="7"/>
      <c r="P404" s="476"/>
      <c r="Q404" s="5"/>
      <c r="R404" s="20"/>
      <c r="S404" s="20"/>
      <c r="T404" s="20"/>
      <c r="U404" s="474"/>
      <c r="V404" s="474"/>
      <c r="W404" s="101"/>
      <c r="X404" s="101"/>
      <c r="Y404" s="101"/>
    </row>
    <row r="405" spans="1:25" s="186" customFormat="1" ht="191.25">
      <c r="A405" s="467">
        <v>394</v>
      </c>
      <c r="B405" s="5" t="s">
        <v>1419</v>
      </c>
      <c r="C405" s="20" t="s">
        <v>3317</v>
      </c>
      <c r="D405" s="20" t="s">
        <v>3318</v>
      </c>
      <c r="E405" s="20" t="s">
        <v>1458</v>
      </c>
      <c r="F405" s="20">
        <v>23</v>
      </c>
      <c r="G405" s="20">
        <v>40</v>
      </c>
      <c r="H405" s="20"/>
      <c r="I405" s="323">
        <v>49.18</v>
      </c>
      <c r="J405" s="20">
        <v>2</v>
      </c>
      <c r="K405" s="5" t="s">
        <v>575</v>
      </c>
      <c r="L405" s="425"/>
      <c r="M405" s="6" t="s">
        <v>3319</v>
      </c>
      <c r="N405" s="6">
        <v>962145.85</v>
      </c>
      <c r="O405" s="7"/>
      <c r="P405" s="476"/>
      <c r="Q405" s="5" t="s">
        <v>3320</v>
      </c>
      <c r="R405" s="187">
        <v>37691</v>
      </c>
      <c r="S405" s="20" t="s">
        <v>1774</v>
      </c>
      <c r="T405" s="5" t="s">
        <v>3321</v>
      </c>
      <c r="U405" s="474"/>
      <c r="V405" s="474"/>
      <c r="W405" s="101"/>
      <c r="X405" s="101"/>
      <c r="Y405" s="101"/>
    </row>
    <row r="406" spans="1:25" s="186" customFormat="1" ht="89.25">
      <c r="A406" s="475">
        <v>395</v>
      </c>
      <c r="B406" s="5" t="s">
        <v>1419</v>
      </c>
      <c r="C406" s="20" t="s">
        <v>3322</v>
      </c>
      <c r="D406" s="20" t="s">
        <v>3323</v>
      </c>
      <c r="E406" s="20" t="s">
        <v>1458</v>
      </c>
      <c r="F406" s="20" t="s">
        <v>3324</v>
      </c>
      <c r="G406" s="20">
        <v>1</v>
      </c>
      <c r="H406" s="20"/>
      <c r="I406" s="323">
        <v>69.28</v>
      </c>
      <c r="J406" s="20">
        <v>1</v>
      </c>
      <c r="K406" s="5" t="s">
        <v>575</v>
      </c>
      <c r="L406" s="425"/>
      <c r="M406" s="6" t="s">
        <v>3312</v>
      </c>
      <c r="N406" s="6">
        <v>1355217.63</v>
      </c>
      <c r="O406" s="7"/>
      <c r="P406" s="476"/>
      <c r="Q406" s="5" t="s">
        <v>3325</v>
      </c>
      <c r="R406" s="187">
        <v>35142</v>
      </c>
      <c r="S406" s="20" t="s">
        <v>1774</v>
      </c>
      <c r="T406" s="5" t="s">
        <v>3326</v>
      </c>
      <c r="U406" s="474"/>
      <c r="V406" s="474"/>
      <c r="W406" s="101"/>
      <c r="X406" s="101"/>
      <c r="Y406" s="101"/>
    </row>
    <row r="407" spans="1:25" s="186" customFormat="1" ht="89.25">
      <c r="A407" s="475">
        <v>396</v>
      </c>
      <c r="B407" s="5" t="s">
        <v>1419</v>
      </c>
      <c r="C407" s="20" t="s">
        <v>3327</v>
      </c>
      <c r="D407" s="20" t="s">
        <v>3328</v>
      </c>
      <c r="E407" s="20" t="s">
        <v>1458</v>
      </c>
      <c r="F407" s="20" t="s">
        <v>3324</v>
      </c>
      <c r="G407" s="20">
        <v>20</v>
      </c>
      <c r="H407" s="20"/>
      <c r="I407" s="323">
        <v>43.82</v>
      </c>
      <c r="J407" s="20">
        <v>2</v>
      </c>
      <c r="K407" s="5" t="s">
        <v>575</v>
      </c>
      <c r="L407" s="425"/>
      <c r="M407" s="6" t="s">
        <v>3312</v>
      </c>
      <c r="N407" s="6">
        <v>856544.48</v>
      </c>
      <c r="O407" s="7"/>
      <c r="P407" s="476"/>
      <c r="Q407" s="5" t="s">
        <v>3329</v>
      </c>
      <c r="R407" s="187">
        <v>35171</v>
      </c>
      <c r="S407" s="20" t="s">
        <v>1774</v>
      </c>
      <c r="T407" s="5" t="s">
        <v>3330</v>
      </c>
      <c r="U407" s="474"/>
      <c r="V407" s="474"/>
      <c r="W407" s="101"/>
      <c r="X407" s="101"/>
      <c r="Y407" s="101"/>
    </row>
    <row r="408" spans="1:25" s="186" customFormat="1" ht="191.25">
      <c r="A408" s="467">
        <v>397</v>
      </c>
      <c r="B408" s="5" t="s">
        <v>1419</v>
      </c>
      <c r="C408" s="20" t="s">
        <v>3331</v>
      </c>
      <c r="D408" s="20" t="s">
        <v>3332</v>
      </c>
      <c r="E408" s="20" t="s">
        <v>1458</v>
      </c>
      <c r="F408" s="20" t="s">
        <v>3324</v>
      </c>
      <c r="G408" s="20">
        <v>38</v>
      </c>
      <c r="H408" s="20"/>
      <c r="I408" s="323">
        <v>50.33</v>
      </c>
      <c r="J408" s="20">
        <v>1</v>
      </c>
      <c r="K408" s="5" t="s">
        <v>575</v>
      </c>
      <c r="L408" s="425"/>
      <c r="M408" s="6" t="s">
        <v>3312</v>
      </c>
      <c r="N408" s="6">
        <v>983657.24</v>
      </c>
      <c r="O408" s="7"/>
      <c r="P408" s="476"/>
      <c r="Q408" s="5" t="s">
        <v>3333</v>
      </c>
      <c r="R408" s="187">
        <v>43328</v>
      </c>
      <c r="S408" s="20" t="s">
        <v>1774</v>
      </c>
      <c r="T408" s="5" t="s">
        <v>3334</v>
      </c>
      <c r="U408" s="474">
        <v>50.33</v>
      </c>
      <c r="V408" s="474"/>
      <c r="W408" s="101"/>
      <c r="X408" s="101"/>
      <c r="Y408" s="101"/>
    </row>
    <row r="409" spans="1:25" s="186" customFormat="1" ht="191.25">
      <c r="A409" s="475">
        <v>398</v>
      </c>
      <c r="B409" s="5" t="s">
        <v>1419</v>
      </c>
      <c r="C409" s="20" t="s">
        <v>3335</v>
      </c>
      <c r="D409" s="20" t="s">
        <v>3336</v>
      </c>
      <c r="E409" s="20" t="s">
        <v>1458</v>
      </c>
      <c r="F409" s="20">
        <v>25</v>
      </c>
      <c r="G409" s="20">
        <v>44</v>
      </c>
      <c r="H409" s="20"/>
      <c r="I409" s="323">
        <v>91.4</v>
      </c>
      <c r="J409" s="20">
        <v>3</v>
      </c>
      <c r="K409" s="5" t="s">
        <v>575</v>
      </c>
      <c r="L409" s="425"/>
      <c r="M409" s="6" t="s">
        <v>3337</v>
      </c>
      <c r="N409" s="6">
        <v>1787401.03</v>
      </c>
      <c r="O409" s="7"/>
      <c r="P409" s="476"/>
      <c r="Q409" s="5" t="s">
        <v>3338</v>
      </c>
      <c r="R409" s="187">
        <v>42250</v>
      </c>
      <c r="S409" s="20" t="s">
        <v>1774</v>
      </c>
      <c r="T409" s="5" t="s">
        <v>3339</v>
      </c>
      <c r="U409" s="474">
        <v>63.55</v>
      </c>
      <c r="V409" s="474"/>
      <c r="W409" s="101"/>
      <c r="X409" s="101"/>
      <c r="Y409" s="101"/>
    </row>
    <row r="410" spans="1:25" s="186" customFormat="1" ht="89.25">
      <c r="A410" s="475">
        <v>399</v>
      </c>
      <c r="B410" s="5" t="s">
        <v>1419</v>
      </c>
      <c r="C410" s="20" t="s">
        <v>3340</v>
      </c>
      <c r="D410" s="20" t="s">
        <v>3341</v>
      </c>
      <c r="E410" s="20" t="s">
        <v>1458</v>
      </c>
      <c r="F410" s="20">
        <v>25</v>
      </c>
      <c r="G410" s="20">
        <v>53</v>
      </c>
      <c r="H410" s="20"/>
      <c r="I410" s="323">
        <v>43.65</v>
      </c>
      <c r="J410" s="20">
        <v>1</v>
      </c>
      <c r="K410" s="5" t="s">
        <v>575</v>
      </c>
      <c r="L410" s="425"/>
      <c r="M410" s="6" t="s">
        <v>3337</v>
      </c>
      <c r="N410" s="6">
        <v>852633.32</v>
      </c>
      <c r="O410" s="7"/>
      <c r="P410" s="476"/>
      <c r="Q410" s="5"/>
      <c r="R410" s="20"/>
      <c r="S410" s="20"/>
      <c r="T410" s="5"/>
      <c r="U410" s="474"/>
      <c r="V410" s="474"/>
      <c r="W410" s="101"/>
      <c r="X410" s="101"/>
      <c r="Y410" s="101"/>
    </row>
    <row r="411" spans="1:25" s="186" customFormat="1" ht="191.25">
      <c r="A411" s="467">
        <v>400</v>
      </c>
      <c r="B411" s="5" t="s">
        <v>1419</v>
      </c>
      <c r="C411" s="20" t="s">
        <v>3342</v>
      </c>
      <c r="D411" s="20" t="s">
        <v>3343</v>
      </c>
      <c r="E411" s="20" t="s">
        <v>1458</v>
      </c>
      <c r="F411" s="20">
        <v>27</v>
      </c>
      <c r="G411" s="20">
        <v>22</v>
      </c>
      <c r="H411" s="20"/>
      <c r="I411" s="323">
        <v>48.98</v>
      </c>
      <c r="J411" s="20">
        <v>1</v>
      </c>
      <c r="K411" s="5" t="s">
        <v>575</v>
      </c>
      <c r="L411" s="425"/>
      <c r="M411" s="6" t="s">
        <v>3344</v>
      </c>
      <c r="N411" s="6">
        <v>825255.18</v>
      </c>
      <c r="O411" s="7"/>
      <c r="P411" s="476"/>
      <c r="Q411" s="5" t="s">
        <v>3345</v>
      </c>
      <c r="R411" s="187">
        <v>42558</v>
      </c>
      <c r="S411" s="20" t="s">
        <v>1774</v>
      </c>
      <c r="T411" s="5" t="s">
        <v>3346</v>
      </c>
      <c r="U411" s="474">
        <v>48.98</v>
      </c>
      <c r="V411" s="474"/>
      <c r="W411" s="101"/>
      <c r="X411" s="101"/>
      <c r="Y411" s="101"/>
    </row>
    <row r="412" spans="1:25" s="186" customFormat="1" ht="165.75">
      <c r="A412" s="475">
        <v>401</v>
      </c>
      <c r="B412" s="5" t="s">
        <v>1419</v>
      </c>
      <c r="C412" s="20" t="s">
        <v>3347</v>
      </c>
      <c r="D412" s="20" t="s">
        <v>3348</v>
      </c>
      <c r="E412" s="20" t="s">
        <v>1458</v>
      </c>
      <c r="F412" s="20">
        <v>27</v>
      </c>
      <c r="G412" s="20">
        <v>101</v>
      </c>
      <c r="H412" s="20"/>
      <c r="I412" s="323">
        <v>41.84</v>
      </c>
      <c r="J412" s="20">
        <v>5</v>
      </c>
      <c r="K412" s="5" t="s">
        <v>575</v>
      </c>
      <c r="L412" s="425"/>
      <c r="M412" s="6" t="s">
        <v>3344</v>
      </c>
      <c r="N412" s="6">
        <v>828697.82</v>
      </c>
      <c r="O412" s="7"/>
      <c r="P412" s="476"/>
      <c r="Q412" s="5"/>
      <c r="R412" s="20"/>
      <c r="S412" s="20"/>
      <c r="T412" s="5"/>
      <c r="U412" s="474"/>
      <c r="V412" s="474"/>
      <c r="W412" s="101"/>
      <c r="X412" s="101"/>
      <c r="Y412" s="101"/>
    </row>
    <row r="413" spans="1:25" s="186" customFormat="1" ht="89.25">
      <c r="A413" s="475">
        <v>402</v>
      </c>
      <c r="B413" s="5" t="s">
        <v>1419</v>
      </c>
      <c r="C413" s="20" t="s">
        <v>3349</v>
      </c>
      <c r="D413" s="20" t="s">
        <v>3350</v>
      </c>
      <c r="E413" s="20" t="s">
        <v>1458</v>
      </c>
      <c r="F413" s="20">
        <v>29</v>
      </c>
      <c r="G413" s="20">
        <v>46</v>
      </c>
      <c r="H413" s="20"/>
      <c r="I413" s="323">
        <v>51.27</v>
      </c>
      <c r="J413" s="20">
        <v>4</v>
      </c>
      <c r="K413" s="5" t="s">
        <v>575</v>
      </c>
      <c r="L413" s="425"/>
      <c r="M413" s="6" t="s">
        <v>3312</v>
      </c>
      <c r="N413" s="6">
        <v>1003213.05</v>
      </c>
      <c r="O413" s="7"/>
      <c r="P413" s="476"/>
      <c r="Q413" s="5" t="s">
        <v>3351</v>
      </c>
      <c r="R413" s="187">
        <v>37187</v>
      </c>
      <c r="S413" s="20" t="s">
        <v>1774</v>
      </c>
      <c r="T413" s="5" t="s">
        <v>3352</v>
      </c>
      <c r="U413" s="474"/>
      <c r="V413" s="474"/>
      <c r="W413" s="101"/>
      <c r="X413" s="101"/>
      <c r="Y413" s="101"/>
    </row>
    <row r="414" spans="1:25" s="186" customFormat="1" ht="191.25">
      <c r="A414" s="467">
        <v>403</v>
      </c>
      <c r="B414" s="5" t="s">
        <v>1419</v>
      </c>
      <c r="C414" s="20" t="s">
        <v>3353</v>
      </c>
      <c r="D414" s="20" t="s">
        <v>3354</v>
      </c>
      <c r="E414" s="20" t="s">
        <v>1458</v>
      </c>
      <c r="F414" s="20">
        <v>33</v>
      </c>
      <c r="G414" s="20">
        <v>4</v>
      </c>
      <c r="H414" s="20"/>
      <c r="I414" s="323">
        <v>54.71</v>
      </c>
      <c r="J414" s="20">
        <v>1</v>
      </c>
      <c r="K414" s="5" t="s">
        <v>575</v>
      </c>
      <c r="L414" s="425"/>
      <c r="M414" s="6" t="s">
        <v>3312</v>
      </c>
      <c r="N414" s="6">
        <v>1357173.21</v>
      </c>
      <c r="O414" s="7"/>
      <c r="P414" s="476"/>
      <c r="Q414" s="5" t="s">
        <v>3355</v>
      </c>
      <c r="R414" s="187">
        <v>41885</v>
      </c>
      <c r="S414" s="20" t="s">
        <v>1774</v>
      </c>
      <c r="T414" s="5" t="s">
        <v>3356</v>
      </c>
      <c r="U414" s="474">
        <v>69.42</v>
      </c>
      <c r="V414" s="474"/>
      <c r="W414" s="101"/>
      <c r="X414" s="101"/>
      <c r="Y414" s="101"/>
    </row>
    <row r="415" spans="1:25" s="186" customFormat="1" ht="89.25">
      <c r="A415" s="475">
        <v>404</v>
      </c>
      <c r="B415" s="5" t="s">
        <v>1419</v>
      </c>
      <c r="C415" s="20" t="s">
        <v>3357</v>
      </c>
      <c r="D415" s="20" t="s">
        <v>3358</v>
      </c>
      <c r="E415" s="20" t="s">
        <v>1458</v>
      </c>
      <c r="F415" s="20" t="s">
        <v>3359</v>
      </c>
      <c r="G415" s="20">
        <v>53</v>
      </c>
      <c r="H415" s="20"/>
      <c r="I415" s="323">
        <v>49.89</v>
      </c>
      <c r="J415" s="20">
        <v>5</v>
      </c>
      <c r="K415" s="5" t="s">
        <v>575</v>
      </c>
      <c r="L415" s="425"/>
      <c r="M415" s="6" t="s">
        <v>3312</v>
      </c>
      <c r="N415" s="6">
        <v>971945.71</v>
      </c>
      <c r="O415" s="7"/>
      <c r="P415" s="476"/>
      <c r="Q415" s="5"/>
      <c r="R415" s="20"/>
      <c r="S415" s="20"/>
      <c r="T415" s="5" t="s">
        <v>2564</v>
      </c>
      <c r="U415" s="474"/>
      <c r="V415" s="474"/>
      <c r="W415" s="101"/>
      <c r="X415" s="101"/>
      <c r="Y415" s="101"/>
    </row>
    <row r="416" spans="1:25" s="186" customFormat="1" ht="191.25">
      <c r="A416" s="475">
        <v>405</v>
      </c>
      <c r="B416" s="5" t="s">
        <v>1419</v>
      </c>
      <c r="C416" s="20" t="s">
        <v>3360</v>
      </c>
      <c r="D416" s="20" t="s">
        <v>3361</v>
      </c>
      <c r="E416" s="20" t="s">
        <v>1458</v>
      </c>
      <c r="F416" s="20">
        <v>39</v>
      </c>
      <c r="G416" s="20">
        <v>28</v>
      </c>
      <c r="H416" s="20"/>
      <c r="I416" s="323">
        <v>43.67</v>
      </c>
      <c r="J416" s="20">
        <v>4</v>
      </c>
      <c r="K416" s="5" t="s">
        <v>575</v>
      </c>
      <c r="L416" s="425"/>
      <c r="M416" s="6" t="s">
        <v>3312</v>
      </c>
      <c r="N416" s="6">
        <v>851182.92</v>
      </c>
      <c r="O416" s="7"/>
      <c r="P416" s="476"/>
      <c r="Q416" s="5" t="s">
        <v>3362</v>
      </c>
      <c r="R416" s="187">
        <v>42614</v>
      </c>
      <c r="S416" s="20" t="s">
        <v>1774</v>
      </c>
      <c r="T416" s="5" t="s">
        <v>3363</v>
      </c>
      <c r="U416" s="474">
        <v>43.67</v>
      </c>
      <c r="V416" s="474"/>
      <c r="W416" s="101"/>
      <c r="X416" s="101"/>
      <c r="Y416" s="101"/>
    </row>
    <row r="417" spans="1:25" s="186" customFormat="1" ht="191.25">
      <c r="A417" s="467">
        <v>406</v>
      </c>
      <c r="B417" s="5" t="s">
        <v>1419</v>
      </c>
      <c r="C417" s="20"/>
      <c r="D417" s="20" t="s">
        <v>3364</v>
      </c>
      <c r="E417" s="20" t="s">
        <v>3365</v>
      </c>
      <c r="F417" s="20">
        <v>82</v>
      </c>
      <c r="G417" s="20">
        <v>1</v>
      </c>
      <c r="H417" s="20"/>
      <c r="I417" s="323">
        <v>20.2</v>
      </c>
      <c r="J417" s="20">
        <v>1</v>
      </c>
      <c r="K417" s="5" t="s">
        <v>575</v>
      </c>
      <c r="L417" s="425"/>
      <c r="M417" s="6" t="s">
        <v>3366</v>
      </c>
      <c r="N417" s="6"/>
      <c r="O417" s="7"/>
      <c r="P417" s="476"/>
      <c r="Q417" s="5" t="s">
        <v>3367</v>
      </c>
      <c r="R417" s="187">
        <v>34212</v>
      </c>
      <c r="S417" s="20" t="s">
        <v>1774</v>
      </c>
      <c r="T417" s="5" t="s">
        <v>3368</v>
      </c>
      <c r="U417" s="474"/>
      <c r="V417" s="474"/>
      <c r="W417" s="101"/>
      <c r="X417" s="101"/>
      <c r="Y417" s="101"/>
    </row>
    <row r="418" spans="1:25" s="186" customFormat="1" ht="191.25">
      <c r="A418" s="475">
        <v>407</v>
      </c>
      <c r="B418" s="5" t="s">
        <v>1419</v>
      </c>
      <c r="C418" s="20"/>
      <c r="D418" s="20" t="s">
        <v>3369</v>
      </c>
      <c r="E418" s="20" t="s">
        <v>3365</v>
      </c>
      <c r="F418" s="20">
        <v>82</v>
      </c>
      <c r="G418" s="20">
        <v>4</v>
      </c>
      <c r="H418" s="20"/>
      <c r="I418" s="323">
        <v>34.090000000000003</v>
      </c>
      <c r="J418" s="20">
        <v>1</v>
      </c>
      <c r="K418" s="5" t="s">
        <v>575</v>
      </c>
      <c r="L418" s="425"/>
      <c r="M418" s="6" t="s">
        <v>3366</v>
      </c>
      <c r="N418" s="6"/>
      <c r="O418" s="7"/>
      <c r="P418" s="476"/>
      <c r="Q418" s="5"/>
      <c r="R418" s="20"/>
      <c r="S418" s="20"/>
      <c r="T418" s="5"/>
      <c r="U418" s="474"/>
      <c r="V418" s="474"/>
      <c r="W418" s="101"/>
      <c r="X418" s="101"/>
      <c r="Y418" s="101"/>
    </row>
    <row r="419" spans="1:25" s="186" customFormat="1" ht="191.25">
      <c r="A419" s="475">
        <v>408</v>
      </c>
      <c r="B419" s="5" t="s">
        <v>1419</v>
      </c>
      <c r="C419" s="20" t="s">
        <v>3370</v>
      </c>
      <c r="D419" s="20" t="s">
        <v>3371</v>
      </c>
      <c r="E419" s="20" t="s">
        <v>3365</v>
      </c>
      <c r="F419" s="20">
        <v>88</v>
      </c>
      <c r="G419" s="20">
        <v>3</v>
      </c>
      <c r="H419" s="20"/>
      <c r="I419" s="323">
        <v>37.46</v>
      </c>
      <c r="J419" s="20">
        <v>1</v>
      </c>
      <c r="K419" s="5" t="s">
        <v>575</v>
      </c>
      <c r="L419" s="425"/>
      <c r="M419" s="6" t="s">
        <v>3372</v>
      </c>
      <c r="N419" s="6">
        <v>690770.63</v>
      </c>
      <c r="O419" s="7"/>
      <c r="P419" s="476"/>
      <c r="Q419" s="5" t="s">
        <v>3373</v>
      </c>
      <c r="R419" s="187">
        <v>43271</v>
      </c>
      <c r="S419" s="20" t="s">
        <v>1774</v>
      </c>
      <c r="T419" s="5" t="s">
        <v>3374</v>
      </c>
      <c r="U419" s="474">
        <v>37.46</v>
      </c>
      <c r="V419" s="474"/>
      <c r="W419" s="101"/>
      <c r="X419" s="101"/>
      <c r="Y419" s="101"/>
    </row>
    <row r="420" spans="1:25" s="186" customFormat="1" ht="191.25">
      <c r="A420" s="467">
        <v>409</v>
      </c>
      <c r="B420" s="5" t="s">
        <v>1419</v>
      </c>
      <c r="C420" s="20"/>
      <c r="D420" s="20" t="s">
        <v>3375</v>
      </c>
      <c r="E420" s="20" t="s">
        <v>3365</v>
      </c>
      <c r="F420" s="20">
        <v>88</v>
      </c>
      <c r="G420" s="20">
        <v>4</v>
      </c>
      <c r="H420" s="20"/>
      <c r="I420" s="323">
        <v>42.42</v>
      </c>
      <c r="J420" s="20">
        <v>1</v>
      </c>
      <c r="K420" s="5" t="s">
        <v>575</v>
      </c>
      <c r="L420" s="425"/>
      <c r="M420" s="6" t="s">
        <v>3372</v>
      </c>
      <c r="N420" s="6"/>
      <c r="O420" s="7"/>
      <c r="P420" s="476"/>
      <c r="Q420" s="5"/>
      <c r="R420" s="20"/>
      <c r="S420" s="20"/>
      <c r="T420" s="20"/>
      <c r="U420" s="474"/>
      <c r="V420" s="474"/>
      <c r="W420" s="101"/>
      <c r="X420" s="101"/>
      <c r="Y420" s="101"/>
    </row>
    <row r="421" spans="1:25" s="186" customFormat="1" ht="191.25">
      <c r="A421" s="475">
        <v>410</v>
      </c>
      <c r="B421" s="5" t="s">
        <v>1419</v>
      </c>
      <c r="C421" s="20"/>
      <c r="D421" s="20" t="s">
        <v>3376</v>
      </c>
      <c r="E421" s="20" t="s">
        <v>3365</v>
      </c>
      <c r="F421" s="20">
        <v>88</v>
      </c>
      <c r="G421" s="20">
        <v>7</v>
      </c>
      <c r="H421" s="20"/>
      <c r="I421" s="323">
        <v>24.91</v>
      </c>
      <c r="J421" s="20">
        <v>1</v>
      </c>
      <c r="K421" s="5" t="s">
        <v>575</v>
      </c>
      <c r="L421" s="425"/>
      <c r="M421" s="6" t="s">
        <v>3372</v>
      </c>
      <c r="N421" s="6"/>
      <c r="O421" s="7"/>
      <c r="P421" s="476"/>
      <c r="Q421" s="5"/>
      <c r="R421" s="20"/>
      <c r="S421" s="20"/>
      <c r="T421" s="20"/>
      <c r="U421" s="474"/>
      <c r="V421" s="474"/>
      <c r="W421" s="101"/>
      <c r="X421" s="101"/>
      <c r="Y421" s="101"/>
    </row>
    <row r="422" spans="1:25" s="186" customFormat="1" ht="191.25">
      <c r="A422" s="475">
        <v>411</v>
      </c>
      <c r="B422" s="5" t="s">
        <v>1419</v>
      </c>
      <c r="C422" s="20" t="s">
        <v>3377</v>
      </c>
      <c r="D422" s="20" t="s">
        <v>3378</v>
      </c>
      <c r="E422" s="20" t="s">
        <v>3365</v>
      </c>
      <c r="F422" s="20">
        <v>88</v>
      </c>
      <c r="G422" s="20">
        <v>9</v>
      </c>
      <c r="H422" s="20"/>
      <c r="I422" s="323">
        <v>24.9</v>
      </c>
      <c r="J422" s="20">
        <v>1</v>
      </c>
      <c r="K422" s="5" t="s">
        <v>575</v>
      </c>
      <c r="L422" s="425"/>
      <c r="M422" s="6" t="s">
        <v>3379</v>
      </c>
      <c r="N422" s="6">
        <v>447619.36</v>
      </c>
      <c r="O422" s="7"/>
      <c r="P422" s="476"/>
      <c r="Q422" s="5" t="s">
        <v>3380</v>
      </c>
      <c r="R422" s="187">
        <v>43206</v>
      </c>
      <c r="S422" s="20" t="s">
        <v>1774</v>
      </c>
      <c r="T422" s="5" t="s">
        <v>3381</v>
      </c>
      <c r="U422" s="474">
        <v>24.91</v>
      </c>
      <c r="V422" s="474"/>
      <c r="W422" s="101"/>
      <c r="X422" s="101"/>
      <c r="Y422" s="101"/>
    </row>
    <row r="423" spans="1:25" s="186" customFormat="1" ht="409.5">
      <c r="A423" s="467">
        <v>412</v>
      </c>
      <c r="B423" s="5" t="s">
        <v>1419</v>
      </c>
      <c r="C423" s="20" t="s">
        <v>3382</v>
      </c>
      <c r="D423" s="20" t="s">
        <v>3383</v>
      </c>
      <c r="E423" s="20" t="s">
        <v>1683</v>
      </c>
      <c r="F423" s="20">
        <v>33</v>
      </c>
      <c r="G423" s="20">
        <v>54</v>
      </c>
      <c r="H423" s="20"/>
      <c r="I423" s="323">
        <v>50.58</v>
      </c>
      <c r="J423" s="20">
        <v>5</v>
      </c>
      <c r="K423" s="5" t="s">
        <v>575</v>
      </c>
      <c r="L423" s="425"/>
      <c r="M423" s="6" t="s">
        <v>3384</v>
      </c>
      <c r="N423" s="6">
        <v>924711.61</v>
      </c>
      <c r="O423" s="7"/>
      <c r="P423" s="476"/>
      <c r="Q423" s="5" t="s">
        <v>3385</v>
      </c>
      <c r="R423" s="38" t="s">
        <v>3386</v>
      </c>
      <c r="S423" s="5" t="s">
        <v>2397</v>
      </c>
      <c r="T423" s="5" t="s">
        <v>3387</v>
      </c>
      <c r="U423" s="481" t="s">
        <v>3388</v>
      </c>
      <c r="V423" s="481"/>
      <c r="W423" s="101"/>
      <c r="X423" s="101"/>
      <c r="Y423" s="101"/>
    </row>
    <row r="424" spans="1:25" s="186" customFormat="1" ht="89.25">
      <c r="A424" s="475">
        <v>413</v>
      </c>
      <c r="B424" s="5" t="s">
        <v>1419</v>
      </c>
      <c r="C424" s="20" t="s">
        <v>3389</v>
      </c>
      <c r="D424" s="20" t="s">
        <v>3390</v>
      </c>
      <c r="E424" s="20" t="s">
        <v>1683</v>
      </c>
      <c r="F424" s="20">
        <v>33</v>
      </c>
      <c r="G424" s="20">
        <v>63</v>
      </c>
      <c r="H424" s="20"/>
      <c r="I424" s="323">
        <v>50.34</v>
      </c>
      <c r="J424" s="20">
        <v>7</v>
      </c>
      <c r="K424" s="5" t="s">
        <v>575</v>
      </c>
      <c r="L424" s="425"/>
      <c r="M424" s="6" t="s">
        <v>3384</v>
      </c>
      <c r="N424" s="6">
        <v>922869.55</v>
      </c>
      <c r="O424" s="7"/>
      <c r="P424" s="476"/>
      <c r="Q424" s="5" t="s">
        <v>3391</v>
      </c>
      <c r="R424" s="187">
        <v>31855</v>
      </c>
      <c r="S424" s="20" t="s">
        <v>1774</v>
      </c>
      <c r="T424" s="5" t="s">
        <v>3392</v>
      </c>
      <c r="U424" s="474"/>
      <c r="V424" s="474"/>
      <c r="W424" s="101"/>
      <c r="X424" s="101"/>
      <c r="Y424" s="101"/>
    </row>
    <row r="425" spans="1:25" s="186" customFormat="1" ht="89.25">
      <c r="A425" s="475">
        <v>414</v>
      </c>
      <c r="B425" s="5" t="s">
        <v>1419</v>
      </c>
      <c r="C425" s="20"/>
      <c r="D425" s="20" t="s">
        <v>3393</v>
      </c>
      <c r="E425" s="20" t="s">
        <v>1683</v>
      </c>
      <c r="F425" s="20">
        <v>33</v>
      </c>
      <c r="G425" s="20">
        <v>77</v>
      </c>
      <c r="H425" s="20"/>
      <c r="I425" s="323">
        <v>64.08</v>
      </c>
      <c r="J425" s="20">
        <v>2</v>
      </c>
      <c r="K425" s="5" t="s">
        <v>575</v>
      </c>
      <c r="L425" s="425"/>
      <c r="M425" s="6" t="s">
        <v>3384</v>
      </c>
      <c r="N425" s="6"/>
      <c r="O425" s="7"/>
      <c r="P425" s="476"/>
      <c r="Q425" s="5" t="s">
        <v>3394</v>
      </c>
      <c r="R425" s="187">
        <v>31852</v>
      </c>
      <c r="S425" s="20" t="s">
        <v>1774</v>
      </c>
      <c r="T425" s="5" t="s">
        <v>3395</v>
      </c>
      <c r="U425" s="474"/>
      <c r="V425" s="474"/>
      <c r="W425" s="101"/>
      <c r="X425" s="101"/>
      <c r="Y425" s="101"/>
    </row>
    <row r="426" spans="1:25" s="186" customFormat="1" ht="191.25">
      <c r="A426" s="467">
        <v>415</v>
      </c>
      <c r="B426" s="5" t="s">
        <v>1419</v>
      </c>
      <c r="C426" s="20" t="s">
        <v>3396</v>
      </c>
      <c r="D426" s="20" t="s">
        <v>3397</v>
      </c>
      <c r="E426" s="20" t="s">
        <v>1683</v>
      </c>
      <c r="F426" s="20">
        <v>39</v>
      </c>
      <c r="G426" s="20">
        <v>9</v>
      </c>
      <c r="H426" s="20"/>
      <c r="I426" s="323">
        <v>52.9</v>
      </c>
      <c r="J426" s="20">
        <v>3</v>
      </c>
      <c r="K426" s="5" t="s">
        <v>575</v>
      </c>
      <c r="L426" s="425"/>
      <c r="M426" s="6" t="s">
        <v>3398</v>
      </c>
      <c r="N426" s="6">
        <v>1012410.25</v>
      </c>
      <c r="O426" s="7"/>
      <c r="P426" s="476"/>
      <c r="Q426" s="5" t="s">
        <v>3399</v>
      </c>
      <c r="R426" s="187">
        <v>43483</v>
      </c>
      <c r="S426" s="20" t="s">
        <v>1774</v>
      </c>
      <c r="T426" s="5" t="s">
        <v>3400</v>
      </c>
      <c r="U426" s="474">
        <v>52.9</v>
      </c>
      <c r="V426" s="474"/>
      <c r="W426" s="101"/>
      <c r="X426" s="101"/>
      <c r="Y426" s="101"/>
    </row>
    <row r="427" spans="1:25" s="186" customFormat="1" ht="191.25">
      <c r="A427" s="475">
        <v>416</v>
      </c>
      <c r="B427" s="5" t="s">
        <v>1419</v>
      </c>
      <c r="C427" s="20" t="s">
        <v>3401</v>
      </c>
      <c r="D427" s="20" t="s">
        <v>3402</v>
      </c>
      <c r="E427" s="20" t="s">
        <v>1683</v>
      </c>
      <c r="F427" s="20">
        <v>43</v>
      </c>
      <c r="G427" s="20">
        <v>4</v>
      </c>
      <c r="H427" s="20"/>
      <c r="I427" s="323">
        <v>28.95</v>
      </c>
      <c r="J427" s="20">
        <v>1</v>
      </c>
      <c r="K427" s="5" t="s">
        <v>575</v>
      </c>
      <c r="L427" s="425"/>
      <c r="M427" s="6" t="s">
        <v>3384</v>
      </c>
      <c r="N427" s="6">
        <v>555007.51</v>
      </c>
      <c r="O427" s="7"/>
      <c r="P427" s="476"/>
      <c r="Q427" s="5" t="s">
        <v>3403</v>
      </c>
      <c r="R427" s="187">
        <v>43423</v>
      </c>
      <c r="S427" s="20" t="s">
        <v>1774</v>
      </c>
      <c r="T427" s="5" t="s">
        <v>3404</v>
      </c>
      <c r="U427" s="474">
        <v>28.95</v>
      </c>
      <c r="V427" s="474"/>
      <c r="W427" s="101"/>
      <c r="X427" s="101"/>
      <c r="Y427" s="101"/>
    </row>
    <row r="428" spans="1:25" s="186" customFormat="1" ht="89.25">
      <c r="A428" s="475">
        <v>417</v>
      </c>
      <c r="B428" s="5" t="s">
        <v>1419</v>
      </c>
      <c r="C428" s="20" t="s">
        <v>3405</v>
      </c>
      <c r="D428" s="20" t="s">
        <v>3406</v>
      </c>
      <c r="E428" s="20" t="s">
        <v>1683</v>
      </c>
      <c r="F428" s="20">
        <v>43</v>
      </c>
      <c r="G428" s="20">
        <v>15</v>
      </c>
      <c r="H428" s="20"/>
      <c r="I428" s="323">
        <v>40.07</v>
      </c>
      <c r="J428" s="20">
        <v>3</v>
      </c>
      <c r="K428" s="5" t="s">
        <v>575</v>
      </c>
      <c r="L428" s="425"/>
      <c r="M428" s="6" t="s">
        <v>3384</v>
      </c>
      <c r="N428" s="6">
        <v>767441.42</v>
      </c>
      <c r="O428" s="7"/>
      <c r="P428" s="476"/>
      <c r="Q428" s="5" t="s">
        <v>3407</v>
      </c>
      <c r="R428" s="187">
        <v>34023</v>
      </c>
      <c r="S428" s="20" t="s">
        <v>1774</v>
      </c>
      <c r="T428" s="5" t="s">
        <v>3408</v>
      </c>
      <c r="U428" s="474"/>
      <c r="V428" s="474"/>
      <c r="W428" s="101"/>
      <c r="X428" s="101"/>
      <c r="Y428" s="101"/>
    </row>
    <row r="429" spans="1:25" s="186" customFormat="1" ht="89.25">
      <c r="A429" s="467">
        <v>418</v>
      </c>
      <c r="B429" s="5" t="s">
        <v>1419</v>
      </c>
      <c r="C429" s="20" t="s">
        <v>3409</v>
      </c>
      <c r="D429" s="20" t="s">
        <v>3410</v>
      </c>
      <c r="E429" s="20" t="s">
        <v>1683</v>
      </c>
      <c r="F429" s="20">
        <v>43</v>
      </c>
      <c r="G429" s="20">
        <v>24</v>
      </c>
      <c r="H429" s="20"/>
      <c r="I429" s="323">
        <v>42.96</v>
      </c>
      <c r="J429" s="20">
        <v>4</v>
      </c>
      <c r="K429" s="5" t="s">
        <v>575</v>
      </c>
      <c r="L429" s="425"/>
      <c r="M429" s="6" t="s">
        <v>3384</v>
      </c>
      <c r="N429" s="6">
        <v>824855.99</v>
      </c>
      <c r="O429" s="7"/>
      <c r="P429" s="476"/>
      <c r="Q429" s="5" t="s">
        <v>3411</v>
      </c>
      <c r="R429" s="187">
        <v>34030</v>
      </c>
      <c r="S429" s="20" t="s">
        <v>1774</v>
      </c>
      <c r="T429" s="5" t="s">
        <v>3412</v>
      </c>
      <c r="U429" s="474"/>
      <c r="V429" s="474"/>
      <c r="W429" s="101"/>
      <c r="X429" s="101"/>
      <c r="Y429" s="101"/>
    </row>
    <row r="430" spans="1:25" s="186" customFormat="1" ht="89.25">
      <c r="A430" s="475">
        <v>419</v>
      </c>
      <c r="B430" s="5" t="s">
        <v>1419</v>
      </c>
      <c r="C430" s="20" t="s">
        <v>3413</v>
      </c>
      <c r="D430" s="20" t="s">
        <v>3414</v>
      </c>
      <c r="E430" s="20" t="s">
        <v>1683</v>
      </c>
      <c r="F430" s="20">
        <v>45</v>
      </c>
      <c r="G430" s="20">
        <v>3</v>
      </c>
      <c r="H430" s="20"/>
      <c r="I430" s="323">
        <v>42.42</v>
      </c>
      <c r="J430" s="20">
        <v>2</v>
      </c>
      <c r="K430" s="5" t="s">
        <v>575</v>
      </c>
      <c r="L430" s="425"/>
      <c r="M430" s="6" t="s">
        <v>3384</v>
      </c>
      <c r="N430" s="6">
        <v>808194.82</v>
      </c>
      <c r="O430" s="7"/>
      <c r="P430" s="476"/>
      <c r="Q430" s="5" t="s">
        <v>3415</v>
      </c>
      <c r="R430" s="187">
        <v>32567</v>
      </c>
      <c r="S430" s="20" t="s">
        <v>1774</v>
      </c>
      <c r="T430" s="5" t="s">
        <v>3416</v>
      </c>
      <c r="U430" s="474">
        <v>26.95</v>
      </c>
      <c r="V430" s="474"/>
      <c r="W430" s="101"/>
      <c r="X430" s="101"/>
      <c r="Y430" s="101"/>
    </row>
    <row r="431" spans="1:25" s="186" customFormat="1" ht="89.25">
      <c r="A431" s="475">
        <v>420</v>
      </c>
      <c r="B431" s="5" t="s">
        <v>1419</v>
      </c>
      <c r="C431" s="20" t="s">
        <v>3417</v>
      </c>
      <c r="D431" s="20" t="s">
        <v>3418</v>
      </c>
      <c r="E431" s="20" t="s">
        <v>1683</v>
      </c>
      <c r="F431" s="20">
        <v>51</v>
      </c>
      <c r="G431" s="20">
        <v>63</v>
      </c>
      <c r="H431" s="20"/>
      <c r="I431" s="323">
        <v>45.4</v>
      </c>
      <c r="J431" s="20">
        <v>5</v>
      </c>
      <c r="K431" s="5" t="s">
        <v>575</v>
      </c>
      <c r="L431" s="425"/>
      <c r="M431" s="6" t="s">
        <v>3384</v>
      </c>
      <c r="N431" s="6">
        <v>865046.19</v>
      </c>
      <c r="O431" s="7"/>
      <c r="P431" s="476"/>
      <c r="Q431" s="5" t="s">
        <v>3419</v>
      </c>
      <c r="R431" s="187">
        <v>32892</v>
      </c>
      <c r="S431" s="20" t="s">
        <v>1774</v>
      </c>
      <c r="T431" s="5" t="s">
        <v>3420</v>
      </c>
      <c r="U431" s="474">
        <v>30.07</v>
      </c>
      <c r="V431" s="474"/>
      <c r="W431" s="101"/>
      <c r="X431" s="101"/>
      <c r="Y431" s="101"/>
    </row>
    <row r="432" spans="1:25" s="186" customFormat="1" ht="89.25">
      <c r="A432" s="467">
        <v>421</v>
      </c>
      <c r="B432" s="5" t="s">
        <v>1419</v>
      </c>
      <c r="C432" s="20" t="s">
        <v>3421</v>
      </c>
      <c r="D432" s="20" t="s">
        <v>3422</v>
      </c>
      <c r="E432" s="20" t="s">
        <v>1683</v>
      </c>
      <c r="F432" s="20">
        <v>51</v>
      </c>
      <c r="G432" s="20">
        <v>79</v>
      </c>
      <c r="H432" s="20"/>
      <c r="I432" s="323">
        <v>45.8</v>
      </c>
      <c r="J432" s="20">
        <v>5</v>
      </c>
      <c r="K432" s="5" t="s">
        <v>575</v>
      </c>
      <c r="L432" s="425"/>
      <c r="M432" s="6" t="s">
        <v>3384</v>
      </c>
      <c r="N432" s="6">
        <v>889791.41</v>
      </c>
      <c r="O432" s="7"/>
      <c r="P432" s="476"/>
      <c r="Q432" s="5" t="s">
        <v>3423</v>
      </c>
      <c r="R432" s="187">
        <v>34529</v>
      </c>
      <c r="S432" s="20" t="s">
        <v>1774</v>
      </c>
      <c r="T432" s="5" t="s">
        <v>3424</v>
      </c>
      <c r="U432" s="474"/>
      <c r="V432" s="474"/>
      <c r="W432" s="101"/>
      <c r="X432" s="101"/>
      <c r="Y432" s="101"/>
    </row>
    <row r="433" spans="1:25" s="186" customFormat="1" ht="89.25">
      <c r="A433" s="475">
        <v>422</v>
      </c>
      <c r="B433" s="5" t="s">
        <v>1419</v>
      </c>
      <c r="C433" s="20" t="s">
        <v>3425</v>
      </c>
      <c r="D433" s="20" t="s">
        <v>3426</v>
      </c>
      <c r="E433" s="20" t="s">
        <v>1683</v>
      </c>
      <c r="F433" s="20">
        <v>55</v>
      </c>
      <c r="G433" s="20">
        <v>1</v>
      </c>
      <c r="H433" s="20"/>
      <c r="I433" s="323">
        <v>41.46</v>
      </c>
      <c r="J433" s="20">
        <v>1</v>
      </c>
      <c r="K433" s="5" t="s">
        <v>575</v>
      </c>
      <c r="L433" s="425"/>
      <c r="M433" s="6" t="s">
        <v>3384</v>
      </c>
      <c r="N433" s="6">
        <v>806252.04</v>
      </c>
      <c r="O433" s="7"/>
      <c r="P433" s="476"/>
      <c r="Q433" s="5" t="s">
        <v>3427</v>
      </c>
      <c r="R433" s="187">
        <v>28171</v>
      </c>
      <c r="S433" s="20" t="s">
        <v>1774</v>
      </c>
      <c r="T433" s="5" t="s">
        <v>3428</v>
      </c>
      <c r="U433" s="474">
        <v>27.1</v>
      </c>
      <c r="V433" s="474"/>
      <c r="W433" s="101"/>
      <c r="X433" s="101"/>
      <c r="Y433" s="101"/>
    </row>
    <row r="434" spans="1:25" s="186" customFormat="1" ht="89.25">
      <c r="A434" s="475">
        <v>423</v>
      </c>
      <c r="B434" s="5" t="s">
        <v>1419</v>
      </c>
      <c r="C434" s="20" t="s">
        <v>3429</v>
      </c>
      <c r="D434" s="20" t="s">
        <v>3430</v>
      </c>
      <c r="E434" s="20" t="s">
        <v>1683</v>
      </c>
      <c r="F434" s="20">
        <v>55</v>
      </c>
      <c r="G434" s="20">
        <v>31</v>
      </c>
      <c r="H434" s="20"/>
      <c r="I434" s="323">
        <v>31.66</v>
      </c>
      <c r="J434" s="20">
        <v>4</v>
      </c>
      <c r="K434" s="5" t="s">
        <v>575</v>
      </c>
      <c r="L434" s="425"/>
      <c r="M434" s="6" t="s">
        <v>3384</v>
      </c>
      <c r="N434" s="6">
        <v>600317.78</v>
      </c>
      <c r="O434" s="7"/>
      <c r="P434" s="476"/>
      <c r="Q434" s="5"/>
      <c r="R434" s="20"/>
      <c r="S434" s="20"/>
      <c r="T434" s="5"/>
      <c r="U434" s="474"/>
      <c r="V434" s="474"/>
      <c r="W434" s="101"/>
      <c r="X434" s="101"/>
      <c r="Y434" s="101"/>
    </row>
    <row r="435" spans="1:25" s="186" customFormat="1" ht="89.25">
      <c r="A435" s="467">
        <v>424</v>
      </c>
      <c r="B435" s="5" t="s">
        <v>1419</v>
      </c>
      <c r="C435" s="20"/>
      <c r="D435" s="20" t="s">
        <v>3431</v>
      </c>
      <c r="E435" s="20" t="s">
        <v>1683</v>
      </c>
      <c r="F435" s="20">
        <v>57</v>
      </c>
      <c r="G435" s="20">
        <v>46</v>
      </c>
      <c r="H435" s="20"/>
      <c r="I435" s="323">
        <v>30.97</v>
      </c>
      <c r="J435" s="20">
        <v>4</v>
      </c>
      <c r="K435" s="5" t="s">
        <v>575</v>
      </c>
      <c r="L435" s="425"/>
      <c r="M435" s="6" t="s">
        <v>3384</v>
      </c>
      <c r="N435" s="6"/>
      <c r="O435" s="7"/>
      <c r="P435" s="476"/>
      <c r="Q435" s="5" t="s">
        <v>3432</v>
      </c>
      <c r="R435" s="187">
        <v>29265</v>
      </c>
      <c r="S435" s="20" t="s">
        <v>1774</v>
      </c>
      <c r="T435" s="5" t="s">
        <v>3433</v>
      </c>
      <c r="U435" s="474">
        <v>16.8</v>
      </c>
      <c r="V435" s="474"/>
      <c r="W435" s="101"/>
      <c r="X435" s="101"/>
      <c r="Y435" s="101"/>
    </row>
    <row r="436" spans="1:25" s="186" customFormat="1" ht="89.25">
      <c r="A436" s="475">
        <v>425</v>
      </c>
      <c r="B436" s="5" t="s">
        <v>1419</v>
      </c>
      <c r="C436" s="20"/>
      <c r="D436" s="20" t="s">
        <v>3434</v>
      </c>
      <c r="E436" s="20" t="s">
        <v>1683</v>
      </c>
      <c r="F436" s="20">
        <v>57</v>
      </c>
      <c r="G436" s="20">
        <v>77</v>
      </c>
      <c r="H436" s="20"/>
      <c r="I436" s="323">
        <v>45.56</v>
      </c>
      <c r="J436" s="20">
        <v>4</v>
      </c>
      <c r="K436" s="5" t="s">
        <v>575</v>
      </c>
      <c r="L436" s="425"/>
      <c r="M436" s="6" t="s">
        <v>3384</v>
      </c>
      <c r="N436" s="6"/>
      <c r="O436" s="7"/>
      <c r="P436" s="476"/>
      <c r="Q436" s="5" t="s">
        <v>2564</v>
      </c>
      <c r="R436" s="20"/>
      <c r="S436" s="20"/>
      <c r="T436" s="5"/>
      <c r="U436" s="474"/>
      <c r="V436" s="474"/>
      <c r="W436" s="101"/>
      <c r="X436" s="101"/>
      <c r="Y436" s="101"/>
    </row>
    <row r="437" spans="1:25" s="186" customFormat="1" ht="89.25">
      <c r="A437" s="475">
        <v>426</v>
      </c>
      <c r="B437" s="5" t="s">
        <v>1419</v>
      </c>
      <c r="C437" s="20" t="s">
        <v>3435</v>
      </c>
      <c r="D437" s="20" t="s">
        <v>3436</v>
      </c>
      <c r="E437" s="20" t="s">
        <v>1683</v>
      </c>
      <c r="F437" s="20">
        <v>59</v>
      </c>
      <c r="G437" s="20">
        <v>10</v>
      </c>
      <c r="H437" s="20"/>
      <c r="I437" s="323">
        <v>30.58</v>
      </c>
      <c r="J437" s="20">
        <v>2</v>
      </c>
      <c r="K437" s="5" t="s">
        <v>575</v>
      </c>
      <c r="L437" s="425"/>
      <c r="M437" s="6" t="s">
        <v>3384</v>
      </c>
      <c r="N437" s="6">
        <v>581800.98</v>
      </c>
      <c r="O437" s="7"/>
      <c r="P437" s="476"/>
      <c r="Q437" s="5"/>
      <c r="R437" s="20"/>
      <c r="S437" s="20"/>
      <c r="T437" s="5"/>
      <c r="U437" s="474"/>
      <c r="V437" s="474"/>
      <c r="W437" s="101"/>
      <c r="X437" s="101"/>
      <c r="Y437" s="101"/>
    </row>
    <row r="438" spans="1:25" s="186" customFormat="1" ht="89.25">
      <c r="A438" s="467">
        <v>427</v>
      </c>
      <c r="B438" s="5" t="s">
        <v>1419</v>
      </c>
      <c r="C438" s="20" t="s">
        <v>3437</v>
      </c>
      <c r="D438" s="20" t="s">
        <v>3438</v>
      </c>
      <c r="E438" s="20" t="s">
        <v>1683</v>
      </c>
      <c r="F438" s="20">
        <v>59</v>
      </c>
      <c r="G438" s="20">
        <v>22</v>
      </c>
      <c r="H438" s="20"/>
      <c r="I438" s="323">
        <v>29.95</v>
      </c>
      <c r="J438" s="20">
        <v>4</v>
      </c>
      <c r="K438" s="5" t="s">
        <v>575</v>
      </c>
      <c r="L438" s="425"/>
      <c r="M438" s="6" t="s">
        <v>3384</v>
      </c>
      <c r="N438" s="6">
        <v>574145.69999999995</v>
      </c>
      <c r="O438" s="7"/>
      <c r="P438" s="476"/>
      <c r="Q438" s="5" t="s">
        <v>3439</v>
      </c>
      <c r="R438" s="187">
        <v>32861</v>
      </c>
      <c r="S438" s="20" t="s">
        <v>1774</v>
      </c>
      <c r="T438" s="5" t="s">
        <v>3440</v>
      </c>
      <c r="U438" s="474">
        <v>16.2</v>
      </c>
      <c r="V438" s="474"/>
      <c r="W438" s="101"/>
      <c r="X438" s="101"/>
      <c r="Y438" s="101"/>
    </row>
    <row r="439" spans="1:25" s="186" customFormat="1" ht="89.25">
      <c r="A439" s="475">
        <v>428</v>
      </c>
      <c r="B439" s="5" t="s">
        <v>1419</v>
      </c>
      <c r="C439" s="20" t="s">
        <v>3441</v>
      </c>
      <c r="D439" s="20" t="s">
        <v>3442</v>
      </c>
      <c r="E439" s="20" t="s">
        <v>1683</v>
      </c>
      <c r="F439" s="20">
        <v>61</v>
      </c>
      <c r="G439" s="20">
        <v>1</v>
      </c>
      <c r="H439" s="20"/>
      <c r="I439" s="323">
        <v>34.94</v>
      </c>
      <c r="J439" s="20">
        <v>1</v>
      </c>
      <c r="K439" s="5" t="s">
        <v>575</v>
      </c>
      <c r="L439" s="425"/>
      <c r="M439" s="6" t="s">
        <v>3384</v>
      </c>
      <c r="N439" s="6">
        <v>652612.28</v>
      </c>
      <c r="O439" s="7"/>
      <c r="P439" s="476"/>
      <c r="Q439" s="5" t="s">
        <v>3443</v>
      </c>
      <c r="R439" s="187">
        <v>32770</v>
      </c>
      <c r="S439" s="20" t="s">
        <v>1774</v>
      </c>
      <c r="T439" s="5" t="s">
        <v>3444</v>
      </c>
      <c r="U439" s="474"/>
      <c r="V439" s="474"/>
      <c r="W439" s="101"/>
      <c r="X439" s="101"/>
      <c r="Y439" s="101"/>
    </row>
    <row r="440" spans="1:25" s="186" customFormat="1" ht="89.25">
      <c r="A440" s="475">
        <v>429</v>
      </c>
      <c r="B440" s="5" t="s">
        <v>1419</v>
      </c>
      <c r="C440" s="20" t="s">
        <v>3445</v>
      </c>
      <c r="D440" s="20" t="s">
        <v>3446</v>
      </c>
      <c r="E440" s="20" t="s">
        <v>1683</v>
      </c>
      <c r="F440" s="20">
        <v>63</v>
      </c>
      <c r="G440" s="20">
        <v>25</v>
      </c>
      <c r="H440" s="20"/>
      <c r="I440" s="323">
        <v>30</v>
      </c>
      <c r="J440" s="20">
        <v>2</v>
      </c>
      <c r="K440" s="5" t="s">
        <v>575</v>
      </c>
      <c r="L440" s="425"/>
      <c r="M440" s="6" t="s">
        <v>3384</v>
      </c>
      <c r="N440" s="6">
        <v>582832.80000000005</v>
      </c>
      <c r="O440" s="7"/>
      <c r="P440" s="476"/>
      <c r="Q440" s="5" t="s">
        <v>3447</v>
      </c>
      <c r="R440" s="187">
        <v>27775</v>
      </c>
      <c r="S440" s="20" t="s">
        <v>1774</v>
      </c>
      <c r="T440" s="5" t="s">
        <v>3448</v>
      </c>
      <c r="U440" s="474"/>
      <c r="V440" s="474"/>
      <c r="W440" s="101"/>
      <c r="X440" s="101"/>
      <c r="Y440" s="101"/>
    </row>
    <row r="441" spans="1:25" s="186" customFormat="1" ht="89.25">
      <c r="A441" s="467">
        <v>430</v>
      </c>
      <c r="B441" s="5" t="s">
        <v>1419</v>
      </c>
      <c r="C441" s="20" t="s">
        <v>3449</v>
      </c>
      <c r="D441" s="20" t="s">
        <v>3450</v>
      </c>
      <c r="E441" s="20" t="s">
        <v>1683</v>
      </c>
      <c r="F441" s="20">
        <v>63</v>
      </c>
      <c r="G441" s="20">
        <v>41</v>
      </c>
      <c r="H441" s="20"/>
      <c r="I441" s="323">
        <v>44.89</v>
      </c>
      <c r="J441" s="20">
        <v>2</v>
      </c>
      <c r="K441" s="5" t="s">
        <v>575</v>
      </c>
      <c r="L441" s="425"/>
      <c r="M441" s="6" t="s">
        <v>3384</v>
      </c>
      <c r="N441" s="6">
        <v>872306.42</v>
      </c>
      <c r="O441" s="7"/>
      <c r="P441" s="476"/>
      <c r="Q441" s="5" t="s">
        <v>3451</v>
      </c>
      <c r="R441" s="187">
        <v>31240</v>
      </c>
      <c r="S441" s="20" t="s">
        <v>1774</v>
      </c>
      <c r="T441" s="5" t="s">
        <v>3452</v>
      </c>
      <c r="U441" s="474"/>
      <c r="V441" s="474"/>
      <c r="W441" s="101"/>
      <c r="X441" s="101"/>
      <c r="Y441" s="101"/>
    </row>
    <row r="442" spans="1:25" s="186" customFormat="1" ht="89.25">
      <c r="A442" s="475">
        <v>431</v>
      </c>
      <c r="B442" s="5" t="s">
        <v>1419</v>
      </c>
      <c r="C442" s="20" t="s">
        <v>3453</v>
      </c>
      <c r="D442" s="20" t="s">
        <v>3454</v>
      </c>
      <c r="E442" s="20" t="s">
        <v>1683</v>
      </c>
      <c r="F442" s="20">
        <v>65</v>
      </c>
      <c r="G442" s="20">
        <v>10</v>
      </c>
      <c r="H442" s="20"/>
      <c r="I442" s="323">
        <v>52.09</v>
      </c>
      <c r="J442" s="20">
        <v>3</v>
      </c>
      <c r="K442" s="5" t="s">
        <v>575</v>
      </c>
      <c r="L442" s="425"/>
      <c r="M442" s="6" t="s">
        <v>3384</v>
      </c>
      <c r="N442" s="6">
        <v>1012186.3</v>
      </c>
      <c r="O442" s="7"/>
      <c r="P442" s="476"/>
      <c r="Q442" s="5"/>
      <c r="R442" s="20"/>
      <c r="S442" s="20"/>
      <c r="T442" s="5"/>
      <c r="U442" s="474"/>
      <c r="V442" s="474"/>
      <c r="W442" s="101"/>
      <c r="X442" s="101"/>
      <c r="Y442" s="101"/>
    </row>
    <row r="443" spans="1:25" s="186" customFormat="1" ht="140.25">
      <c r="A443" s="475">
        <v>432</v>
      </c>
      <c r="B443" s="5" t="s">
        <v>1419</v>
      </c>
      <c r="C443" s="20"/>
      <c r="D443" s="20" t="s">
        <v>3455</v>
      </c>
      <c r="E443" s="20" t="s">
        <v>1683</v>
      </c>
      <c r="F443" s="20">
        <v>69</v>
      </c>
      <c r="G443" s="20">
        <v>22</v>
      </c>
      <c r="H443" s="20"/>
      <c r="I443" s="323">
        <v>45.51</v>
      </c>
      <c r="J443" s="20">
        <v>2</v>
      </c>
      <c r="K443" s="5" t="s">
        <v>575</v>
      </c>
      <c r="L443" s="425"/>
      <c r="M443" s="6" t="s">
        <v>3456</v>
      </c>
      <c r="N443" s="6"/>
      <c r="O443" s="7"/>
      <c r="P443" s="476"/>
      <c r="Q443" s="5"/>
      <c r="R443" s="20"/>
      <c r="S443" s="20"/>
      <c r="T443" s="5"/>
      <c r="U443" s="474"/>
      <c r="V443" s="474"/>
      <c r="W443" s="101"/>
      <c r="X443" s="101"/>
      <c r="Y443" s="101"/>
    </row>
    <row r="444" spans="1:25" s="186" customFormat="1" ht="140.25">
      <c r="A444" s="467">
        <v>433</v>
      </c>
      <c r="B444" s="5" t="s">
        <v>1419</v>
      </c>
      <c r="C444" s="20"/>
      <c r="D444" s="20" t="s">
        <v>3457</v>
      </c>
      <c r="E444" s="20" t="s">
        <v>1683</v>
      </c>
      <c r="F444" s="20">
        <v>69</v>
      </c>
      <c r="G444" s="20">
        <v>28</v>
      </c>
      <c r="H444" s="20"/>
      <c r="I444" s="323">
        <v>45.96</v>
      </c>
      <c r="J444" s="20">
        <v>4</v>
      </c>
      <c r="K444" s="5" t="s">
        <v>575</v>
      </c>
      <c r="L444" s="425"/>
      <c r="M444" s="6" t="s">
        <v>3456</v>
      </c>
      <c r="N444" s="6"/>
      <c r="O444" s="7"/>
      <c r="P444" s="476"/>
      <c r="Q444" s="5" t="s">
        <v>3458</v>
      </c>
      <c r="R444" s="187">
        <v>27583</v>
      </c>
      <c r="S444" s="20" t="s">
        <v>1774</v>
      </c>
      <c r="T444" s="5" t="s">
        <v>3459</v>
      </c>
      <c r="U444" s="474"/>
      <c r="V444" s="474"/>
      <c r="W444" s="101"/>
      <c r="X444" s="101"/>
      <c r="Y444" s="101"/>
    </row>
    <row r="445" spans="1:25" s="186" customFormat="1" ht="89.25">
      <c r="A445" s="475">
        <v>434</v>
      </c>
      <c r="B445" s="5" t="s">
        <v>1419</v>
      </c>
      <c r="C445" s="20" t="s">
        <v>3460</v>
      </c>
      <c r="D445" s="20" t="s">
        <v>3461</v>
      </c>
      <c r="E445" s="20" t="s">
        <v>1683</v>
      </c>
      <c r="F445" s="20">
        <v>71</v>
      </c>
      <c r="G445" s="20">
        <v>21</v>
      </c>
      <c r="H445" s="20"/>
      <c r="I445" s="323">
        <v>45.67</v>
      </c>
      <c r="J445" s="20">
        <v>1</v>
      </c>
      <c r="K445" s="5" t="s">
        <v>575</v>
      </c>
      <c r="L445" s="425"/>
      <c r="M445" s="6" t="s">
        <v>3384</v>
      </c>
      <c r="N445" s="6">
        <v>887848.63</v>
      </c>
      <c r="O445" s="7"/>
      <c r="P445" s="476"/>
      <c r="Q445" s="5" t="s">
        <v>3462</v>
      </c>
      <c r="R445" s="187">
        <v>27821</v>
      </c>
      <c r="S445" s="20" t="s">
        <v>1774</v>
      </c>
      <c r="T445" s="5" t="s">
        <v>3463</v>
      </c>
      <c r="U445" s="474">
        <v>30</v>
      </c>
      <c r="V445" s="474"/>
      <c r="W445" s="101"/>
      <c r="X445" s="101"/>
      <c r="Y445" s="101"/>
    </row>
    <row r="446" spans="1:25" s="186" customFormat="1" ht="89.25">
      <c r="A446" s="475">
        <v>435</v>
      </c>
      <c r="B446" s="5" t="s">
        <v>1419</v>
      </c>
      <c r="C446" s="20" t="s">
        <v>3464</v>
      </c>
      <c r="D446" s="20" t="s">
        <v>3465</v>
      </c>
      <c r="E446" s="20" t="s">
        <v>1683</v>
      </c>
      <c r="F446" s="20">
        <v>71</v>
      </c>
      <c r="G446" s="20">
        <v>55</v>
      </c>
      <c r="H446" s="20"/>
      <c r="I446" s="323">
        <v>44.91</v>
      </c>
      <c r="J446" s="20">
        <v>2</v>
      </c>
      <c r="K446" s="5" t="s">
        <v>575</v>
      </c>
      <c r="L446" s="425"/>
      <c r="M446" s="6" t="s">
        <v>3384</v>
      </c>
      <c r="N446" s="6">
        <v>872306.42</v>
      </c>
      <c r="O446" s="7"/>
      <c r="P446" s="476"/>
      <c r="Q446" s="5"/>
      <c r="R446" s="20"/>
      <c r="S446" s="20"/>
      <c r="T446" s="5"/>
      <c r="U446" s="474"/>
      <c r="V446" s="474"/>
      <c r="W446" s="101"/>
      <c r="X446" s="101"/>
      <c r="Y446" s="101"/>
    </row>
    <row r="447" spans="1:25" s="186" customFormat="1" ht="89.25">
      <c r="A447" s="467">
        <v>436</v>
      </c>
      <c r="B447" s="5" t="s">
        <v>1419</v>
      </c>
      <c r="C447" s="20" t="s">
        <v>3466</v>
      </c>
      <c r="D447" s="20" t="s">
        <v>3467</v>
      </c>
      <c r="E447" s="20" t="s">
        <v>1683</v>
      </c>
      <c r="F447" s="20">
        <v>71</v>
      </c>
      <c r="G447" s="20">
        <v>57</v>
      </c>
      <c r="H447" s="20"/>
      <c r="I447" s="323">
        <v>45.52</v>
      </c>
      <c r="J447" s="20">
        <v>3</v>
      </c>
      <c r="K447" s="5" t="s">
        <v>575</v>
      </c>
      <c r="L447" s="425"/>
      <c r="M447" s="6" t="s">
        <v>3384</v>
      </c>
      <c r="N447" s="6">
        <v>883963.08</v>
      </c>
      <c r="O447" s="7"/>
      <c r="P447" s="476"/>
      <c r="Q447" s="5" t="s">
        <v>3468</v>
      </c>
      <c r="R447" s="187">
        <v>27331</v>
      </c>
      <c r="S447" s="20" t="s">
        <v>1774</v>
      </c>
      <c r="T447" s="5" t="s">
        <v>3469</v>
      </c>
      <c r="U447" s="474"/>
      <c r="V447" s="474"/>
      <c r="W447" s="101"/>
      <c r="X447" s="101"/>
      <c r="Y447" s="101"/>
    </row>
    <row r="448" spans="1:25" s="186" customFormat="1" ht="102">
      <c r="A448" s="475">
        <v>437</v>
      </c>
      <c r="B448" s="5" t="s">
        <v>1836</v>
      </c>
      <c r="C448" s="20" t="s">
        <v>3470</v>
      </c>
      <c r="D448" s="20" t="s">
        <v>3471</v>
      </c>
      <c r="E448" s="20" t="s">
        <v>3472</v>
      </c>
      <c r="F448" s="20">
        <v>2</v>
      </c>
      <c r="G448" s="481"/>
      <c r="H448" s="23" t="s">
        <v>3473</v>
      </c>
      <c r="I448" s="112">
        <f>125.89*1/3</f>
        <v>41.963333333333331</v>
      </c>
      <c r="J448" s="5"/>
      <c r="K448" s="5" t="s">
        <v>575</v>
      </c>
      <c r="L448" s="425"/>
      <c r="M448" s="6" t="s">
        <v>3166</v>
      </c>
      <c r="N448" s="6">
        <v>788317.39</v>
      </c>
      <c r="O448" s="7"/>
      <c r="P448" s="476"/>
      <c r="Q448" s="5"/>
      <c r="R448" s="20"/>
      <c r="S448" s="20"/>
      <c r="T448" s="5"/>
      <c r="U448" s="474"/>
      <c r="V448" s="474"/>
      <c r="W448" s="101"/>
      <c r="X448" s="101"/>
      <c r="Y448" s="101"/>
    </row>
    <row r="449" spans="1:25" s="186" customFormat="1" ht="102">
      <c r="A449" s="475">
        <v>438</v>
      </c>
      <c r="B449" s="5" t="s">
        <v>1836</v>
      </c>
      <c r="C449" s="20" t="s">
        <v>3474</v>
      </c>
      <c r="D449" s="20" t="s">
        <v>3475</v>
      </c>
      <c r="E449" s="20" t="s">
        <v>3472</v>
      </c>
      <c r="F449" s="20">
        <v>5</v>
      </c>
      <c r="G449" s="481"/>
      <c r="H449" s="23" t="s">
        <v>3476</v>
      </c>
      <c r="I449" s="112">
        <f>107.65*1/8</f>
        <v>13.456250000000001</v>
      </c>
      <c r="J449" s="5"/>
      <c r="K449" s="5" t="s">
        <v>575</v>
      </c>
      <c r="L449" s="425"/>
      <c r="M449" s="6" t="s">
        <v>3166</v>
      </c>
      <c r="N449" s="6">
        <v>252388.08</v>
      </c>
      <c r="O449" s="7"/>
      <c r="P449" s="476"/>
      <c r="Q449" s="5"/>
      <c r="R449" s="20"/>
      <c r="S449" s="20"/>
      <c r="T449" s="5"/>
      <c r="U449" s="474"/>
      <c r="V449" s="474"/>
      <c r="W449" s="101"/>
      <c r="X449" s="101"/>
      <c r="Y449" s="101"/>
    </row>
    <row r="450" spans="1:25" s="186" customFormat="1" ht="191.25">
      <c r="A450" s="467">
        <v>439</v>
      </c>
      <c r="B450" s="5" t="s">
        <v>1419</v>
      </c>
      <c r="C450" s="20" t="s">
        <v>3477</v>
      </c>
      <c r="D450" s="20" t="s">
        <v>3478</v>
      </c>
      <c r="E450" s="20" t="s">
        <v>3479</v>
      </c>
      <c r="F450" s="20">
        <v>3</v>
      </c>
      <c r="G450" s="20">
        <v>81</v>
      </c>
      <c r="H450" s="20"/>
      <c r="I450" s="323">
        <v>53.09</v>
      </c>
      <c r="J450" s="20">
        <v>1</v>
      </c>
      <c r="K450" s="5" t="s">
        <v>575</v>
      </c>
      <c r="L450" s="425"/>
      <c r="M450" s="6" t="s">
        <v>3480</v>
      </c>
      <c r="N450" s="6">
        <v>1131067.03</v>
      </c>
      <c r="O450" s="7"/>
      <c r="P450" s="476"/>
      <c r="Q450" s="5" t="s">
        <v>3481</v>
      </c>
      <c r="R450" s="187">
        <v>41855</v>
      </c>
      <c r="S450" s="20" t="s">
        <v>1774</v>
      </c>
      <c r="T450" s="5" t="s">
        <v>3482</v>
      </c>
      <c r="U450" s="474">
        <v>59.09</v>
      </c>
      <c r="V450" s="474"/>
      <c r="W450" s="101"/>
      <c r="X450" s="101"/>
      <c r="Y450" s="101"/>
    </row>
    <row r="451" spans="1:25" s="186" customFormat="1" ht="204">
      <c r="A451" s="475">
        <v>440</v>
      </c>
      <c r="B451" s="5" t="s">
        <v>1419</v>
      </c>
      <c r="C451" s="20" t="s">
        <v>3483</v>
      </c>
      <c r="D451" s="20" t="s">
        <v>3484</v>
      </c>
      <c r="E451" s="20" t="s">
        <v>3479</v>
      </c>
      <c r="F451" s="20">
        <v>3</v>
      </c>
      <c r="G451" s="20">
        <v>82</v>
      </c>
      <c r="H451" s="20"/>
      <c r="I451" s="323">
        <v>41.6</v>
      </c>
      <c r="J451" s="20">
        <v>1</v>
      </c>
      <c r="K451" s="5" t="s">
        <v>575</v>
      </c>
      <c r="L451" s="425"/>
      <c r="M451" s="6" t="s">
        <v>3480</v>
      </c>
      <c r="N451" s="6">
        <v>798062.52</v>
      </c>
      <c r="O451" s="7"/>
      <c r="P451" s="476"/>
      <c r="Q451" s="5" t="s">
        <v>3485</v>
      </c>
      <c r="R451" s="187">
        <v>40865</v>
      </c>
      <c r="S451" s="20" t="s">
        <v>1774</v>
      </c>
      <c r="T451" s="5" t="s">
        <v>3486</v>
      </c>
      <c r="U451" s="474">
        <v>26.02</v>
      </c>
      <c r="V451" s="474"/>
      <c r="W451" s="101"/>
      <c r="X451" s="101"/>
      <c r="Y451" s="101"/>
    </row>
    <row r="452" spans="1:25" s="186" customFormat="1" ht="89.25">
      <c r="A452" s="475">
        <v>441</v>
      </c>
      <c r="B452" s="5" t="s">
        <v>1419</v>
      </c>
      <c r="C452" s="20" t="s">
        <v>3487</v>
      </c>
      <c r="D452" s="20" t="s">
        <v>3488</v>
      </c>
      <c r="E452" s="20" t="s">
        <v>3479</v>
      </c>
      <c r="F452" s="20">
        <v>7</v>
      </c>
      <c r="G452" s="20">
        <v>34</v>
      </c>
      <c r="H452" s="20"/>
      <c r="I452" s="323">
        <v>40.43</v>
      </c>
      <c r="J452" s="20">
        <v>7</v>
      </c>
      <c r="K452" s="5" t="s">
        <v>575</v>
      </c>
      <c r="L452" s="425"/>
      <c r="M452" s="6" t="s">
        <v>3480</v>
      </c>
      <c r="N452" s="6">
        <v>650698.46</v>
      </c>
      <c r="O452" s="7"/>
      <c r="P452" s="476"/>
      <c r="Q452" s="5"/>
      <c r="R452" s="20"/>
      <c r="S452" s="20"/>
      <c r="T452" s="20"/>
      <c r="U452" s="474"/>
      <c r="V452" s="474"/>
      <c r="W452" s="101"/>
      <c r="X452" s="101"/>
      <c r="Y452" s="101"/>
    </row>
    <row r="453" spans="1:25" s="186" customFormat="1" ht="89.25">
      <c r="A453" s="467">
        <v>442</v>
      </c>
      <c r="B453" s="5" t="s">
        <v>1419</v>
      </c>
      <c r="C453" s="20" t="s">
        <v>3489</v>
      </c>
      <c r="D453" s="20" t="s">
        <v>3490</v>
      </c>
      <c r="E453" s="20" t="s">
        <v>3479</v>
      </c>
      <c r="F453" s="20">
        <v>7</v>
      </c>
      <c r="G453" s="20">
        <v>40</v>
      </c>
      <c r="H453" s="20"/>
      <c r="I453" s="323">
        <v>39.69</v>
      </c>
      <c r="J453" s="20">
        <v>8</v>
      </c>
      <c r="K453" s="5" t="s">
        <v>575</v>
      </c>
      <c r="L453" s="425"/>
      <c r="M453" s="6" t="s">
        <v>3480</v>
      </c>
      <c r="N453" s="6">
        <v>801890.16</v>
      </c>
      <c r="O453" s="7"/>
      <c r="P453" s="476"/>
      <c r="Q453" s="5"/>
      <c r="R453" s="20"/>
      <c r="S453" s="20"/>
      <c r="T453" s="20"/>
      <c r="U453" s="474"/>
      <c r="V453" s="474"/>
      <c r="W453" s="101"/>
      <c r="X453" s="101"/>
      <c r="Y453" s="101"/>
    </row>
    <row r="454" spans="1:25" s="186" customFormat="1" ht="89.25">
      <c r="A454" s="475">
        <v>443</v>
      </c>
      <c r="B454" s="5" t="s">
        <v>1419</v>
      </c>
      <c r="C454" s="20" t="s">
        <v>3491</v>
      </c>
      <c r="D454" s="20" t="s">
        <v>3492</v>
      </c>
      <c r="E454" s="20" t="s">
        <v>3479</v>
      </c>
      <c r="F454" s="20">
        <v>15</v>
      </c>
      <c r="G454" s="20">
        <v>18</v>
      </c>
      <c r="H454" s="482"/>
      <c r="I454" s="323">
        <v>49.76</v>
      </c>
      <c r="J454" s="20">
        <v>1</v>
      </c>
      <c r="K454" s="5" t="s">
        <v>575</v>
      </c>
      <c r="L454" s="425"/>
      <c r="M454" s="6" t="s">
        <v>3480</v>
      </c>
      <c r="N454" s="6">
        <v>971906.26</v>
      </c>
      <c r="O454" s="7"/>
      <c r="P454" s="476"/>
      <c r="Q454" s="5" t="s">
        <v>3493</v>
      </c>
      <c r="R454" s="187">
        <v>29340</v>
      </c>
      <c r="S454" s="20" t="s">
        <v>3494</v>
      </c>
      <c r="T454" s="5" t="s">
        <v>3495</v>
      </c>
      <c r="U454" s="474">
        <v>29.15</v>
      </c>
      <c r="V454" s="474"/>
      <c r="W454" s="101"/>
      <c r="X454" s="101"/>
      <c r="Y454" s="101"/>
    </row>
    <row r="455" spans="1:25" s="186" customFormat="1" ht="344.25">
      <c r="A455" s="475">
        <v>444</v>
      </c>
      <c r="B455" s="5" t="s">
        <v>1419</v>
      </c>
      <c r="C455" s="20" t="s">
        <v>3496</v>
      </c>
      <c r="D455" s="20" t="s">
        <v>3497</v>
      </c>
      <c r="E455" s="157" t="s">
        <v>3479</v>
      </c>
      <c r="F455" s="157">
        <v>18</v>
      </c>
      <c r="G455" s="157" t="s">
        <v>3498</v>
      </c>
      <c r="H455" s="425" t="s">
        <v>3499</v>
      </c>
      <c r="I455" s="510">
        <v>20.329999999999998</v>
      </c>
      <c r="J455" s="20">
        <v>2</v>
      </c>
      <c r="K455" s="5" t="s">
        <v>575</v>
      </c>
      <c r="L455" s="478">
        <v>39071</v>
      </c>
      <c r="M455" s="6" t="s">
        <v>3500</v>
      </c>
      <c r="N455" s="6">
        <v>390356.09</v>
      </c>
      <c r="O455" s="7"/>
      <c r="P455" s="476"/>
      <c r="Q455" s="5"/>
      <c r="R455" s="20"/>
      <c r="S455" s="20"/>
      <c r="T455" s="20"/>
      <c r="U455" s="474"/>
      <c r="V455" s="474"/>
      <c r="W455" s="101"/>
      <c r="X455" s="101"/>
      <c r="Y455" s="101"/>
    </row>
    <row r="456" spans="1:25" s="186" customFormat="1" ht="344.25">
      <c r="A456" s="467">
        <v>445</v>
      </c>
      <c r="B456" s="5" t="s">
        <v>1419</v>
      </c>
      <c r="C456" s="20" t="s">
        <v>3501</v>
      </c>
      <c r="D456" s="20" t="s">
        <v>3502</v>
      </c>
      <c r="E456" s="157" t="s">
        <v>3479</v>
      </c>
      <c r="F456" s="157">
        <v>18</v>
      </c>
      <c r="G456" s="157" t="s">
        <v>3503</v>
      </c>
      <c r="H456" s="425" t="s">
        <v>3504</v>
      </c>
      <c r="I456" s="510">
        <v>13.83</v>
      </c>
      <c r="J456" s="20">
        <v>2</v>
      </c>
      <c r="K456" s="5" t="s">
        <v>575</v>
      </c>
      <c r="L456" s="478">
        <v>38432</v>
      </c>
      <c r="M456" s="6" t="s">
        <v>3505</v>
      </c>
      <c r="N456" s="6">
        <v>259938.11</v>
      </c>
      <c r="O456" s="7"/>
      <c r="P456" s="476"/>
      <c r="Q456" s="5"/>
      <c r="R456" s="20"/>
      <c r="S456" s="20"/>
      <c r="T456" s="20"/>
      <c r="U456" s="474"/>
      <c r="V456" s="474"/>
      <c r="W456" s="101"/>
      <c r="X456" s="101"/>
      <c r="Y456" s="101"/>
    </row>
    <row r="457" spans="1:25" s="186" customFormat="1" ht="369.75">
      <c r="A457" s="475">
        <v>446</v>
      </c>
      <c r="B457" s="5" t="s">
        <v>1419</v>
      </c>
      <c r="C457" s="20" t="s">
        <v>3506</v>
      </c>
      <c r="D457" s="20" t="s">
        <v>3507</v>
      </c>
      <c r="E457" s="157" t="s">
        <v>3479</v>
      </c>
      <c r="F457" s="157">
        <v>18</v>
      </c>
      <c r="G457" s="157" t="s">
        <v>3508</v>
      </c>
      <c r="H457" s="425" t="s">
        <v>3509</v>
      </c>
      <c r="I457" s="510">
        <v>20.98</v>
      </c>
      <c r="J457" s="20">
        <v>1</v>
      </c>
      <c r="K457" s="5" t="s">
        <v>575</v>
      </c>
      <c r="L457" s="478">
        <v>42067</v>
      </c>
      <c r="M457" s="6" t="s">
        <v>3510</v>
      </c>
      <c r="N457" s="6">
        <v>394178.74</v>
      </c>
      <c r="O457" s="7"/>
      <c r="P457" s="476"/>
      <c r="Q457" s="5" t="s">
        <v>3511</v>
      </c>
      <c r="R457" s="187">
        <v>41897</v>
      </c>
      <c r="S457" s="20" t="s">
        <v>1774</v>
      </c>
      <c r="T457" s="5" t="s">
        <v>3512</v>
      </c>
      <c r="U457" s="474">
        <v>16.760000000000002</v>
      </c>
      <c r="V457" s="474"/>
      <c r="W457" s="101"/>
      <c r="X457" s="101"/>
      <c r="Y457" s="101"/>
    </row>
    <row r="458" spans="1:25" s="186" customFormat="1" ht="344.25">
      <c r="A458" s="475">
        <v>447</v>
      </c>
      <c r="B458" s="5" t="s">
        <v>1419</v>
      </c>
      <c r="C458" s="20" t="s">
        <v>3513</v>
      </c>
      <c r="D458" s="20" t="s">
        <v>3514</v>
      </c>
      <c r="E458" s="157" t="s">
        <v>3479</v>
      </c>
      <c r="F458" s="157">
        <v>18</v>
      </c>
      <c r="G458" s="157" t="s">
        <v>3515</v>
      </c>
      <c r="H458" s="425" t="s">
        <v>3516</v>
      </c>
      <c r="I458" s="510">
        <v>19.510000000000002</v>
      </c>
      <c r="J458" s="20">
        <v>3</v>
      </c>
      <c r="K458" s="5" t="s">
        <v>575</v>
      </c>
      <c r="L458" s="478">
        <v>39643</v>
      </c>
      <c r="M458" s="6" t="s">
        <v>3517</v>
      </c>
      <c r="N458" s="6">
        <v>366554.44</v>
      </c>
      <c r="O458" s="7"/>
      <c r="P458" s="476"/>
      <c r="Q458" s="5"/>
      <c r="R458" s="20"/>
      <c r="S458" s="20"/>
      <c r="T458" s="20"/>
      <c r="U458" s="474"/>
      <c r="V458" s="474"/>
      <c r="W458" s="101"/>
      <c r="X458" s="101"/>
      <c r="Y458" s="101"/>
    </row>
    <row r="459" spans="1:25" s="186" customFormat="1" ht="357">
      <c r="A459" s="467">
        <v>448</v>
      </c>
      <c r="B459" s="5" t="s">
        <v>1419</v>
      </c>
      <c r="C459" s="20" t="s">
        <v>3518</v>
      </c>
      <c r="D459" s="20" t="s">
        <v>3519</v>
      </c>
      <c r="E459" s="157" t="s">
        <v>3479</v>
      </c>
      <c r="F459" s="157">
        <v>18</v>
      </c>
      <c r="G459" s="157" t="s">
        <v>3520</v>
      </c>
      <c r="H459" s="425" t="s">
        <v>3521</v>
      </c>
      <c r="I459" s="510">
        <v>13.2</v>
      </c>
      <c r="J459" s="20">
        <v>9</v>
      </c>
      <c r="K459" s="5" t="s">
        <v>575</v>
      </c>
      <c r="L459" s="478">
        <v>38484</v>
      </c>
      <c r="M459" s="6" t="s">
        <v>3522</v>
      </c>
      <c r="N459" s="6">
        <v>247910.48</v>
      </c>
      <c r="O459" s="7"/>
      <c r="P459" s="476"/>
      <c r="Q459" s="5" t="s">
        <v>3523</v>
      </c>
      <c r="R459" s="187">
        <v>43692</v>
      </c>
      <c r="S459" s="20" t="s">
        <v>1774</v>
      </c>
      <c r="T459" s="20" t="s">
        <v>3524</v>
      </c>
      <c r="U459" s="474">
        <v>11.6</v>
      </c>
      <c r="V459" s="474"/>
      <c r="W459" s="101"/>
      <c r="X459" s="101"/>
      <c r="Y459" s="101"/>
    </row>
    <row r="460" spans="1:25" s="186" customFormat="1" ht="344.25">
      <c r="A460" s="475">
        <v>449</v>
      </c>
      <c r="B460" s="5" t="s">
        <v>1419</v>
      </c>
      <c r="C460" s="20" t="s">
        <v>3525</v>
      </c>
      <c r="D460" s="20" t="s">
        <v>3526</v>
      </c>
      <c r="E460" s="157" t="s">
        <v>3479</v>
      </c>
      <c r="F460" s="157">
        <v>18</v>
      </c>
      <c r="G460" s="157" t="s">
        <v>3527</v>
      </c>
      <c r="H460" s="425" t="s">
        <v>3528</v>
      </c>
      <c r="I460" s="510">
        <v>20.07</v>
      </c>
      <c r="J460" s="20">
        <v>8</v>
      </c>
      <c r="K460" s="5" t="s">
        <v>575</v>
      </c>
      <c r="L460" s="478">
        <v>38331</v>
      </c>
      <c r="M460" s="6" t="s">
        <v>3529</v>
      </c>
      <c r="N460" s="6">
        <v>377137.56</v>
      </c>
      <c r="O460" s="7"/>
      <c r="P460" s="476"/>
      <c r="Q460" s="5"/>
      <c r="R460" s="20"/>
      <c r="S460" s="20"/>
      <c r="T460" s="20"/>
      <c r="U460" s="474"/>
      <c r="V460" s="474"/>
      <c r="W460" s="101"/>
      <c r="X460" s="101"/>
      <c r="Y460" s="101"/>
    </row>
    <row r="461" spans="1:25" s="186" customFormat="1" ht="344.25">
      <c r="A461" s="475">
        <v>450</v>
      </c>
      <c r="B461" s="5" t="s">
        <v>1419</v>
      </c>
      <c r="C461" s="20" t="s">
        <v>3530</v>
      </c>
      <c r="D461" s="20" t="s">
        <v>3531</v>
      </c>
      <c r="E461" s="157" t="s">
        <v>3479</v>
      </c>
      <c r="F461" s="157">
        <v>18</v>
      </c>
      <c r="G461" s="157" t="s">
        <v>3532</v>
      </c>
      <c r="H461" s="425" t="s">
        <v>3533</v>
      </c>
      <c r="I461" s="510">
        <v>34.57</v>
      </c>
      <c r="J461" s="20">
        <v>9</v>
      </c>
      <c r="K461" s="5" t="s">
        <v>575</v>
      </c>
      <c r="L461" s="478">
        <v>38328</v>
      </c>
      <c r="M461" s="6" t="s">
        <v>3534</v>
      </c>
      <c r="N461" s="6">
        <v>663279.24</v>
      </c>
      <c r="O461" s="7"/>
      <c r="P461" s="476"/>
      <c r="Q461" s="5"/>
      <c r="R461" s="20"/>
      <c r="S461" s="20"/>
      <c r="T461" s="20"/>
      <c r="U461" s="474"/>
      <c r="V461" s="474"/>
      <c r="W461" s="101"/>
      <c r="X461" s="101"/>
      <c r="Y461" s="101"/>
    </row>
    <row r="462" spans="1:25" s="186" customFormat="1" ht="255">
      <c r="A462" s="467">
        <v>451</v>
      </c>
      <c r="B462" s="5" t="s">
        <v>1419</v>
      </c>
      <c r="C462" s="20"/>
      <c r="D462" s="20" t="s">
        <v>3535</v>
      </c>
      <c r="E462" s="157" t="s">
        <v>3479</v>
      </c>
      <c r="F462" s="157">
        <v>18</v>
      </c>
      <c r="G462" s="157" t="s">
        <v>3536</v>
      </c>
      <c r="H462" s="425"/>
      <c r="I462" s="510">
        <v>41.5</v>
      </c>
      <c r="J462" s="20">
        <v>9</v>
      </c>
      <c r="K462" s="5" t="s">
        <v>575</v>
      </c>
      <c r="L462" s="478"/>
      <c r="M462" s="6" t="s">
        <v>3537</v>
      </c>
      <c r="N462" s="6"/>
      <c r="O462" s="7"/>
      <c r="P462" s="476"/>
      <c r="Q462" s="5" t="s">
        <v>3538</v>
      </c>
      <c r="R462" s="187">
        <v>42114</v>
      </c>
      <c r="S462" s="20" t="s">
        <v>1774</v>
      </c>
      <c r="T462" s="5" t="s">
        <v>3539</v>
      </c>
      <c r="U462" s="474">
        <v>41.5</v>
      </c>
      <c r="V462" s="474"/>
      <c r="W462" s="101"/>
      <c r="X462" s="101"/>
      <c r="Y462" s="101"/>
    </row>
    <row r="463" spans="1:25" s="186" customFormat="1" ht="89.25">
      <c r="A463" s="475">
        <v>452</v>
      </c>
      <c r="B463" s="5" t="s">
        <v>1419</v>
      </c>
      <c r="C463" s="20" t="s">
        <v>3540</v>
      </c>
      <c r="D463" s="20" t="s">
        <v>3541</v>
      </c>
      <c r="E463" s="20" t="s">
        <v>3479</v>
      </c>
      <c r="F463" s="20">
        <v>19</v>
      </c>
      <c r="G463" s="20">
        <v>15</v>
      </c>
      <c r="H463" s="482"/>
      <c r="I463" s="323">
        <v>31.73</v>
      </c>
      <c r="J463" s="20">
        <v>4</v>
      </c>
      <c r="K463" s="5" t="s">
        <v>575</v>
      </c>
      <c r="L463" s="425"/>
      <c r="M463" s="6" t="s">
        <v>3480</v>
      </c>
      <c r="N463" s="6">
        <v>778941.91</v>
      </c>
      <c r="O463" s="7"/>
      <c r="P463" s="476"/>
      <c r="Q463" s="5"/>
      <c r="R463" s="20"/>
      <c r="S463" s="20"/>
      <c r="T463" s="20"/>
      <c r="U463" s="474"/>
      <c r="V463" s="474"/>
      <c r="W463" s="101"/>
      <c r="X463" s="101"/>
      <c r="Y463" s="101"/>
    </row>
    <row r="464" spans="1:25" s="186" customFormat="1" ht="89.25">
      <c r="A464" s="475">
        <v>453</v>
      </c>
      <c r="B464" s="5" t="s">
        <v>1419</v>
      </c>
      <c r="C464" s="20" t="s">
        <v>3542</v>
      </c>
      <c r="D464" s="20" t="s">
        <v>3543</v>
      </c>
      <c r="E464" s="20" t="s">
        <v>3479</v>
      </c>
      <c r="F464" s="20">
        <v>19</v>
      </c>
      <c r="G464" s="20">
        <v>50</v>
      </c>
      <c r="H464" s="20"/>
      <c r="I464" s="323">
        <v>44.89</v>
      </c>
      <c r="J464" s="20">
        <v>5</v>
      </c>
      <c r="K464" s="5" t="s">
        <v>575</v>
      </c>
      <c r="L464" s="425"/>
      <c r="M464" s="6" t="s">
        <v>3480</v>
      </c>
      <c r="N464" s="6">
        <v>1103296.27</v>
      </c>
      <c r="O464" s="7"/>
      <c r="P464" s="476"/>
      <c r="Q464" s="5"/>
      <c r="R464" s="20"/>
      <c r="S464" s="20"/>
      <c r="T464" s="20"/>
      <c r="U464" s="474"/>
      <c r="V464" s="474"/>
      <c r="W464" s="101"/>
      <c r="X464" s="101"/>
      <c r="Y464" s="101"/>
    </row>
    <row r="465" spans="1:25" s="186" customFormat="1" ht="89.25">
      <c r="A465" s="467">
        <v>454</v>
      </c>
      <c r="B465" s="5" t="s">
        <v>1419</v>
      </c>
      <c r="C465" s="20" t="s">
        <v>3544</v>
      </c>
      <c r="D465" s="20" t="s">
        <v>3545</v>
      </c>
      <c r="E465" s="20" t="s">
        <v>3479</v>
      </c>
      <c r="F465" s="20">
        <v>19</v>
      </c>
      <c r="G465" s="20">
        <v>84</v>
      </c>
      <c r="H465" s="20"/>
      <c r="I465" s="323">
        <v>44.6</v>
      </c>
      <c r="J465" s="20">
        <v>2</v>
      </c>
      <c r="K465" s="5" t="s">
        <v>575</v>
      </c>
      <c r="L465" s="425"/>
      <c r="M465" s="6" t="s">
        <v>3480</v>
      </c>
      <c r="N465" s="6">
        <v>1095924.58</v>
      </c>
      <c r="O465" s="7"/>
      <c r="P465" s="476"/>
      <c r="Q465" s="5"/>
      <c r="R465" s="20"/>
      <c r="S465" s="20"/>
      <c r="T465" s="20"/>
      <c r="U465" s="474"/>
      <c r="V465" s="474"/>
      <c r="W465" s="101"/>
      <c r="X465" s="101"/>
      <c r="Y465" s="101"/>
    </row>
    <row r="466" spans="1:25" s="186" customFormat="1" ht="89.25">
      <c r="A466" s="475">
        <v>455</v>
      </c>
      <c r="B466" s="5" t="s">
        <v>1419</v>
      </c>
      <c r="C466" s="20"/>
      <c r="D466" s="20" t="s">
        <v>3546</v>
      </c>
      <c r="E466" s="20" t="s">
        <v>3479</v>
      </c>
      <c r="F466" s="20">
        <v>19</v>
      </c>
      <c r="G466" s="20">
        <v>112</v>
      </c>
      <c r="H466" s="20"/>
      <c r="I466" s="323">
        <v>64.17</v>
      </c>
      <c r="J466" s="20">
        <v>1</v>
      </c>
      <c r="K466" s="5" t="s">
        <v>575</v>
      </c>
      <c r="L466" s="425"/>
      <c r="M466" s="6" t="s">
        <v>3480</v>
      </c>
      <c r="N466" s="6"/>
      <c r="O466" s="7"/>
      <c r="P466" s="476"/>
      <c r="Q466" s="5"/>
      <c r="R466" s="20"/>
      <c r="S466" s="20"/>
      <c r="T466" s="20"/>
      <c r="U466" s="474"/>
      <c r="V466" s="474"/>
      <c r="W466" s="101"/>
      <c r="X466" s="101"/>
      <c r="Y466" s="101"/>
    </row>
    <row r="467" spans="1:25" s="186" customFormat="1" ht="191.25">
      <c r="A467" s="475">
        <v>456</v>
      </c>
      <c r="B467" s="5" t="s">
        <v>1419</v>
      </c>
      <c r="C467" s="20" t="s">
        <v>3547</v>
      </c>
      <c r="D467" s="20" t="s">
        <v>3548</v>
      </c>
      <c r="E467" s="20" t="s">
        <v>3479</v>
      </c>
      <c r="F467" s="20">
        <v>19</v>
      </c>
      <c r="G467" s="20">
        <v>119</v>
      </c>
      <c r="H467" s="20"/>
      <c r="I467" s="323">
        <v>31.38</v>
      </c>
      <c r="J467" s="20">
        <v>3</v>
      </c>
      <c r="K467" s="5" t="s">
        <v>575</v>
      </c>
      <c r="L467" s="425"/>
      <c r="M467" s="6" t="s">
        <v>3480</v>
      </c>
      <c r="N467" s="6">
        <v>771570.22</v>
      </c>
      <c r="O467" s="7"/>
      <c r="P467" s="476"/>
      <c r="Q467" s="5" t="s">
        <v>3549</v>
      </c>
      <c r="R467" s="187">
        <v>42264</v>
      </c>
      <c r="S467" s="20" t="s">
        <v>1774</v>
      </c>
      <c r="T467" s="5" t="s">
        <v>3550</v>
      </c>
      <c r="U467" s="474">
        <v>31.38</v>
      </c>
      <c r="V467" s="474"/>
      <c r="W467" s="101"/>
      <c r="X467" s="101"/>
      <c r="Y467" s="101"/>
    </row>
    <row r="468" spans="1:25" s="186" customFormat="1" ht="357">
      <c r="A468" s="467">
        <v>457</v>
      </c>
      <c r="B468" s="5" t="s">
        <v>1419</v>
      </c>
      <c r="C468" s="20" t="s">
        <v>3551</v>
      </c>
      <c r="D468" s="20" t="s">
        <v>3552</v>
      </c>
      <c r="E468" s="20" t="s">
        <v>3479</v>
      </c>
      <c r="F468" s="20">
        <v>20</v>
      </c>
      <c r="G468" s="20">
        <v>2</v>
      </c>
      <c r="H468" s="511" t="s">
        <v>3553</v>
      </c>
      <c r="I468" s="512">
        <v>41.66</v>
      </c>
      <c r="J468" s="20">
        <v>3</v>
      </c>
      <c r="K468" s="5" t="s">
        <v>575</v>
      </c>
      <c r="L468" s="478">
        <v>39350</v>
      </c>
      <c r="M468" s="6" t="s">
        <v>3554</v>
      </c>
      <c r="N468" s="6">
        <v>782592.54</v>
      </c>
      <c r="O468" s="7"/>
      <c r="P468" s="476"/>
      <c r="Q468" s="5" t="s">
        <v>3555</v>
      </c>
      <c r="R468" s="187">
        <v>39510</v>
      </c>
      <c r="S468" s="20" t="s">
        <v>1774</v>
      </c>
      <c r="T468" s="5" t="s">
        <v>3556</v>
      </c>
      <c r="U468" s="474">
        <v>11.42</v>
      </c>
      <c r="V468" s="474"/>
      <c r="W468" s="101"/>
      <c r="X468" s="101"/>
      <c r="Y468" s="101"/>
    </row>
    <row r="469" spans="1:25" s="186" customFormat="1" ht="357">
      <c r="A469" s="475">
        <v>458</v>
      </c>
      <c r="B469" s="5" t="s">
        <v>1419</v>
      </c>
      <c r="C469" s="20" t="s">
        <v>3557</v>
      </c>
      <c r="D469" s="20" t="s">
        <v>3558</v>
      </c>
      <c r="E469" s="20" t="s">
        <v>3479</v>
      </c>
      <c r="F469" s="20">
        <v>20</v>
      </c>
      <c r="G469" s="20">
        <v>3</v>
      </c>
      <c r="H469" s="511" t="s">
        <v>3559</v>
      </c>
      <c r="I469" s="512">
        <v>67.09</v>
      </c>
      <c r="J469" s="20">
        <v>4</v>
      </c>
      <c r="K469" s="5" t="s">
        <v>575</v>
      </c>
      <c r="L469" s="478">
        <v>39294</v>
      </c>
      <c r="M469" s="6" t="s">
        <v>3560</v>
      </c>
      <c r="N469" s="6">
        <v>1262473.0900000001</v>
      </c>
      <c r="O469" s="7"/>
      <c r="P469" s="476"/>
      <c r="Q469" s="5" t="s">
        <v>3561</v>
      </c>
      <c r="R469" s="187">
        <v>42968</v>
      </c>
      <c r="S469" s="20" t="s">
        <v>1774</v>
      </c>
      <c r="T469" s="5" t="s">
        <v>3562</v>
      </c>
      <c r="U469" s="474">
        <v>11.46</v>
      </c>
      <c r="V469" s="481" t="s">
        <v>3563</v>
      </c>
      <c r="W469" s="101"/>
      <c r="X469" s="101"/>
      <c r="Y469" s="101"/>
    </row>
    <row r="470" spans="1:25" s="186" customFormat="1" ht="357">
      <c r="A470" s="475">
        <v>459</v>
      </c>
      <c r="B470" s="5" t="s">
        <v>1419</v>
      </c>
      <c r="C470" s="20" t="s">
        <v>3564</v>
      </c>
      <c r="D470" s="20" t="s">
        <v>3565</v>
      </c>
      <c r="E470" s="20" t="s">
        <v>3479</v>
      </c>
      <c r="F470" s="20">
        <v>20</v>
      </c>
      <c r="G470" s="158" t="s">
        <v>1768</v>
      </c>
      <c r="H470" s="511" t="s">
        <v>3566</v>
      </c>
      <c r="I470" s="512">
        <v>24.67</v>
      </c>
      <c r="J470" s="20">
        <v>5</v>
      </c>
      <c r="K470" s="5" t="s">
        <v>575</v>
      </c>
      <c r="L470" s="478">
        <v>39226</v>
      </c>
      <c r="M470" s="6" t="s">
        <v>3567</v>
      </c>
      <c r="N470" s="6">
        <v>315765.26</v>
      </c>
      <c r="O470" s="7"/>
      <c r="P470" s="476"/>
      <c r="Q470" s="5" t="s">
        <v>3568</v>
      </c>
      <c r="R470" s="187">
        <v>43433</v>
      </c>
      <c r="S470" s="20" t="s">
        <v>1774</v>
      </c>
      <c r="T470" s="5" t="s">
        <v>3569</v>
      </c>
      <c r="U470" s="474">
        <v>17</v>
      </c>
      <c r="V470" s="474"/>
      <c r="W470" s="101"/>
      <c r="X470" s="101"/>
      <c r="Y470" s="101"/>
    </row>
    <row r="471" spans="1:25" s="186" customFormat="1" ht="357">
      <c r="A471" s="467">
        <v>460</v>
      </c>
      <c r="B471" s="5" t="s">
        <v>1419</v>
      </c>
      <c r="C471" s="20" t="s">
        <v>3570</v>
      </c>
      <c r="D471" s="20" t="s">
        <v>3571</v>
      </c>
      <c r="E471" s="20" t="s">
        <v>3479</v>
      </c>
      <c r="F471" s="20">
        <v>20</v>
      </c>
      <c r="G471" s="158" t="s">
        <v>3572</v>
      </c>
      <c r="H471" s="511" t="s">
        <v>3573</v>
      </c>
      <c r="I471" s="512">
        <v>53.54</v>
      </c>
      <c r="J471" s="20">
        <v>6</v>
      </c>
      <c r="K471" s="5" t="s">
        <v>575</v>
      </c>
      <c r="L471" s="478">
        <v>39329</v>
      </c>
      <c r="M471" s="6" t="s">
        <v>3574</v>
      </c>
      <c r="N471" s="6">
        <v>1010163.31</v>
      </c>
      <c r="O471" s="7"/>
      <c r="P471" s="476"/>
      <c r="Q471" s="5"/>
      <c r="R471" s="187"/>
      <c r="S471" s="20"/>
      <c r="T471" s="5"/>
      <c r="U471" s="474"/>
      <c r="V471" s="474"/>
      <c r="W471" s="101"/>
      <c r="X471" s="101"/>
      <c r="Y471" s="101"/>
    </row>
    <row r="472" spans="1:25" s="186" customFormat="1" ht="409.5">
      <c r="A472" s="475">
        <v>461</v>
      </c>
      <c r="B472" s="5" t="s">
        <v>1419</v>
      </c>
      <c r="C472" s="20" t="s">
        <v>3575</v>
      </c>
      <c r="D472" s="20" t="s">
        <v>3576</v>
      </c>
      <c r="E472" s="20" t="s">
        <v>3479</v>
      </c>
      <c r="F472" s="20">
        <v>20</v>
      </c>
      <c r="G472" s="158" t="s">
        <v>3577</v>
      </c>
      <c r="H472" s="511" t="s">
        <v>3578</v>
      </c>
      <c r="I472" s="512">
        <v>145.47999999999999</v>
      </c>
      <c r="J472" s="20">
        <v>7</v>
      </c>
      <c r="K472" s="5" t="s">
        <v>575</v>
      </c>
      <c r="L472" s="478">
        <v>39426</v>
      </c>
      <c r="M472" s="6" t="s">
        <v>3579</v>
      </c>
      <c r="N472" s="6">
        <v>2753882.57</v>
      </c>
      <c r="O472" s="7"/>
      <c r="P472" s="476"/>
      <c r="Q472" s="5" t="s">
        <v>3580</v>
      </c>
      <c r="R472" s="38" t="s">
        <v>3581</v>
      </c>
      <c r="S472" s="5" t="s">
        <v>3582</v>
      </c>
      <c r="T472" s="5" t="s">
        <v>3583</v>
      </c>
      <c r="U472" s="481" t="s">
        <v>3584</v>
      </c>
      <c r="V472" s="474"/>
      <c r="W472" s="101"/>
      <c r="X472" s="101"/>
      <c r="Y472" s="101"/>
    </row>
    <row r="473" spans="1:25" s="186" customFormat="1" ht="382.5">
      <c r="A473" s="475">
        <v>462</v>
      </c>
      <c r="B473" s="5" t="s">
        <v>1419</v>
      </c>
      <c r="C473" s="20" t="s">
        <v>3585</v>
      </c>
      <c r="D473" s="20" t="s">
        <v>3586</v>
      </c>
      <c r="E473" s="20" t="s">
        <v>3479</v>
      </c>
      <c r="F473" s="20">
        <v>20</v>
      </c>
      <c r="G473" s="162" t="s">
        <v>3587</v>
      </c>
      <c r="H473" s="425" t="s">
        <v>3588</v>
      </c>
      <c r="I473" s="513">
        <v>75.31</v>
      </c>
      <c r="J473" s="20">
        <v>8</v>
      </c>
      <c r="K473" s="5" t="s">
        <v>575</v>
      </c>
      <c r="L473" s="478">
        <v>39209</v>
      </c>
      <c r="M473" s="6" t="s">
        <v>3589</v>
      </c>
      <c r="N473" s="6">
        <v>1426665.39</v>
      </c>
      <c r="O473" s="7"/>
      <c r="P473" s="476"/>
      <c r="Q473" s="5" t="s">
        <v>3590</v>
      </c>
      <c r="R473" s="187">
        <v>42082</v>
      </c>
      <c r="S473" s="20" t="s">
        <v>1774</v>
      </c>
      <c r="T473" s="5" t="s">
        <v>3591</v>
      </c>
      <c r="U473" s="481" t="s">
        <v>3592</v>
      </c>
      <c r="V473" s="474"/>
      <c r="W473" s="101"/>
      <c r="X473" s="101"/>
      <c r="Y473" s="101"/>
    </row>
    <row r="474" spans="1:25" s="186" customFormat="1" ht="357">
      <c r="A474" s="467">
        <v>463</v>
      </c>
      <c r="B474" s="5" t="s">
        <v>1419</v>
      </c>
      <c r="C474" s="20" t="s">
        <v>3593</v>
      </c>
      <c r="D474" s="20" t="s">
        <v>3594</v>
      </c>
      <c r="E474" s="20" t="s">
        <v>3479</v>
      </c>
      <c r="F474" s="20">
        <v>20</v>
      </c>
      <c r="G474" s="162" t="s">
        <v>3595</v>
      </c>
      <c r="H474" s="425" t="s">
        <v>3596</v>
      </c>
      <c r="I474" s="513">
        <v>42.81</v>
      </c>
      <c r="J474" s="20">
        <v>9</v>
      </c>
      <c r="K474" s="5" t="s">
        <v>575</v>
      </c>
      <c r="L474" s="478">
        <v>39241</v>
      </c>
      <c r="M474" s="6" t="s">
        <v>3597</v>
      </c>
      <c r="N474" s="6">
        <v>804185.18</v>
      </c>
      <c r="O474" s="7"/>
      <c r="P474" s="476"/>
      <c r="Q474" s="5"/>
      <c r="R474" s="187"/>
      <c r="S474" s="20"/>
      <c r="T474" s="5"/>
      <c r="U474" s="474"/>
      <c r="V474" s="474"/>
      <c r="W474" s="101"/>
      <c r="X474" s="101"/>
      <c r="Y474" s="101"/>
    </row>
    <row r="475" spans="1:25" s="186" customFormat="1" ht="331.5">
      <c r="A475" s="475">
        <v>464</v>
      </c>
      <c r="B475" s="5" t="s">
        <v>1419</v>
      </c>
      <c r="C475" s="20" t="s">
        <v>3598</v>
      </c>
      <c r="D475" s="20" t="s">
        <v>3599</v>
      </c>
      <c r="E475" s="20" t="s">
        <v>3479</v>
      </c>
      <c r="F475" s="20">
        <v>20</v>
      </c>
      <c r="G475" s="157">
        <v>10</v>
      </c>
      <c r="H475" s="425"/>
      <c r="I475" s="513">
        <v>21.14</v>
      </c>
      <c r="J475" s="20">
        <v>1</v>
      </c>
      <c r="K475" s="5" t="s">
        <v>575</v>
      </c>
      <c r="L475" s="478">
        <v>40056</v>
      </c>
      <c r="M475" s="6" t="s">
        <v>3600</v>
      </c>
      <c r="N475" s="6">
        <v>396350.21</v>
      </c>
      <c r="O475" s="7"/>
      <c r="P475" s="476"/>
      <c r="Q475" s="5"/>
      <c r="R475" s="187"/>
      <c r="S475" s="20"/>
      <c r="T475" s="5"/>
      <c r="U475" s="474"/>
      <c r="V475" s="474"/>
      <c r="W475" s="101"/>
      <c r="X475" s="101"/>
      <c r="Y475" s="101"/>
    </row>
    <row r="476" spans="1:25" s="186" customFormat="1" ht="357">
      <c r="A476" s="475">
        <v>465</v>
      </c>
      <c r="B476" s="5" t="s">
        <v>1419</v>
      </c>
      <c r="C476" s="20" t="s">
        <v>3601</v>
      </c>
      <c r="D476" s="20" t="s">
        <v>3602</v>
      </c>
      <c r="E476" s="20" t="s">
        <v>3479</v>
      </c>
      <c r="F476" s="20">
        <v>20</v>
      </c>
      <c r="G476" s="157">
        <v>20</v>
      </c>
      <c r="H476" s="425" t="s">
        <v>3603</v>
      </c>
      <c r="I476" s="513">
        <v>16.78</v>
      </c>
      <c r="J476" s="20">
        <v>3</v>
      </c>
      <c r="K476" s="5" t="s">
        <v>575</v>
      </c>
      <c r="L476" s="478">
        <v>39259</v>
      </c>
      <c r="M476" s="6" t="s">
        <v>3604</v>
      </c>
      <c r="N476" s="6">
        <v>315265.59999999998</v>
      </c>
      <c r="O476" s="7"/>
      <c r="P476" s="476"/>
      <c r="Q476" s="5"/>
      <c r="R476" s="187"/>
      <c r="S476" s="20"/>
      <c r="T476" s="5"/>
      <c r="U476" s="474"/>
      <c r="V476" s="474"/>
      <c r="W476" s="101"/>
      <c r="X476" s="101"/>
      <c r="Y476" s="101"/>
    </row>
    <row r="477" spans="1:25" s="186" customFormat="1" ht="409.5">
      <c r="A477" s="467">
        <v>466</v>
      </c>
      <c r="B477" s="5" t="s">
        <v>1419</v>
      </c>
      <c r="C477" s="20" t="s">
        <v>3605</v>
      </c>
      <c r="D477" s="20" t="s">
        <v>3606</v>
      </c>
      <c r="E477" s="20" t="s">
        <v>3479</v>
      </c>
      <c r="F477" s="20">
        <v>20</v>
      </c>
      <c r="G477" s="157">
        <v>22</v>
      </c>
      <c r="H477" s="425" t="s">
        <v>3607</v>
      </c>
      <c r="I477" s="513">
        <v>16.760000000000002</v>
      </c>
      <c r="J477" s="20">
        <v>4</v>
      </c>
      <c r="K477" s="5" t="s">
        <v>575</v>
      </c>
      <c r="L477" s="478">
        <v>42265</v>
      </c>
      <c r="M477" s="6" t="s">
        <v>3608</v>
      </c>
      <c r="N477" s="6">
        <v>317478.39</v>
      </c>
      <c r="O477" s="7"/>
      <c r="P477" s="476"/>
      <c r="Q477" s="5" t="s">
        <v>3609</v>
      </c>
      <c r="R477" s="38" t="s">
        <v>3610</v>
      </c>
      <c r="S477" s="5" t="s">
        <v>2417</v>
      </c>
      <c r="T477" s="5" t="s">
        <v>3611</v>
      </c>
      <c r="U477" s="498" t="s">
        <v>3612</v>
      </c>
      <c r="V477" s="474"/>
      <c r="W477" s="101"/>
      <c r="X477" s="101"/>
      <c r="Y477" s="101"/>
    </row>
    <row r="478" spans="1:25" s="186" customFormat="1" ht="357">
      <c r="A478" s="475">
        <v>467</v>
      </c>
      <c r="B478" s="5" t="s">
        <v>1419</v>
      </c>
      <c r="C478" s="20" t="s">
        <v>3613</v>
      </c>
      <c r="D478" s="20" t="s">
        <v>3614</v>
      </c>
      <c r="E478" s="20" t="s">
        <v>3479</v>
      </c>
      <c r="F478" s="20">
        <v>20</v>
      </c>
      <c r="G478" s="157">
        <v>26</v>
      </c>
      <c r="H478" s="425" t="s">
        <v>3615</v>
      </c>
      <c r="I478" s="513">
        <v>24.95</v>
      </c>
      <c r="J478" s="20">
        <v>6</v>
      </c>
      <c r="K478" s="5" t="s">
        <v>575</v>
      </c>
      <c r="L478" s="478">
        <v>39259</v>
      </c>
      <c r="M478" s="6" t="s">
        <v>3616</v>
      </c>
      <c r="N478" s="6">
        <v>469055.11</v>
      </c>
      <c r="O478" s="7"/>
      <c r="P478" s="476"/>
      <c r="Q478" s="5"/>
      <c r="R478" s="187"/>
      <c r="S478" s="20"/>
      <c r="T478" s="5"/>
      <c r="U478" s="474"/>
      <c r="V478" s="474"/>
      <c r="W478" s="101"/>
      <c r="X478" s="101"/>
      <c r="Y478" s="101"/>
    </row>
    <row r="479" spans="1:25" s="186" customFormat="1" ht="369.75">
      <c r="A479" s="475">
        <v>468</v>
      </c>
      <c r="B479" s="5" t="s">
        <v>1419</v>
      </c>
      <c r="C479" s="20" t="s">
        <v>3617</v>
      </c>
      <c r="D479" s="20" t="s">
        <v>3618</v>
      </c>
      <c r="E479" s="20" t="s">
        <v>3479</v>
      </c>
      <c r="F479" s="20">
        <v>20</v>
      </c>
      <c r="G479" s="162">
        <v>28</v>
      </c>
      <c r="H479" s="425" t="s">
        <v>3619</v>
      </c>
      <c r="I479" s="513">
        <v>13.15</v>
      </c>
      <c r="J479" s="20">
        <v>7</v>
      </c>
      <c r="K479" s="5" t="s">
        <v>575</v>
      </c>
      <c r="L479" s="478">
        <v>42227</v>
      </c>
      <c r="M479" s="6" t="s">
        <v>3620</v>
      </c>
      <c r="N479" s="6">
        <v>248241.08</v>
      </c>
      <c r="O479" s="7"/>
      <c r="P479" s="476"/>
      <c r="Q479" s="5" t="s">
        <v>3621</v>
      </c>
      <c r="R479" s="187">
        <v>42138</v>
      </c>
      <c r="S479" s="20" t="s">
        <v>1774</v>
      </c>
      <c r="T479" s="5" t="s">
        <v>3622</v>
      </c>
      <c r="U479" s="481" t="s">
        <v>3623</v>
      </c>
      <c r="V479" s="481" t="s">
        <v>3624</v>
      </c>
      <c r="W479" s="101"/>
      <c r="X479" s="101"/>
      <c r="Y479" s="101"/>
    </row>
    <row r="480" spans="1:25" s="186" customFormat="1" ht="331.5">
      <c r="A480" s="467">
        <v>469</v>
      </c>
      <c r="B480" s="5" t="s">
        <v>1419</v>
      </c>
      <c r="C480" s="20" t="s">
        <v>3625</v>
      </c>
      <c r="D480" s="20" t="s">
        <v>3626</v>
      </c>
      <c r="E480" s="20" t="s">
        <v>3479</v>
      </c>
      <c r="F480" s="20">
        <v>20</v>
      </c>
      <c r="G480" s="20">
        <v>31</v>
      </c>
      <c r="H480" s="513"/>
      <c r="I480" s="513">
        <v>31.57</v>
      </c>
      <c r="J480" s="20">
        <v>9</v>
      </c>
      <c r="K480" s="5" t="s">
        <v>575</v>
      </c>
      <c r="L480" s="478">
        <v>39456</v>
      </c>
      <c r="M480" s="6" t="s">
        <v>3627</v>
      </c>
      <c r="N480" s="6">
        <v>593586.09</v>
      </c>
      <c r="O480" s="7"/>
      <c r="P480" s="476"/>
      <c r="Q480" s="5" t="s">
        <v>3628</v>
      </c>
      <c r="R480" s="187">
        <v>42124</v>
      </c>
      <c r="S480" s="20" t="s">
        <v>3629</v>
      </c>
      <c r="T480" s="5" t="s">
        <v>3630</v>
      </c>
      <c r="U480" s="474">
        <v>31.57</v>
      </c>
      <c r="V480" s="481" t="s">
        <v>3631</v>
      </c>
      <c r="W480" s="101"/>
      <c r="X480" s="101"/>
      <c r="Y480" s="101"/>
    </row>
    <row r="481" spans="1:25" s="186" customFormat="1" ht="357">
      <c r="A481" s="475">
        <v>470</v>
      </c>
      <c r="B481" s="5" t="s">
        <v>1419</v>
      </c>
      <c r="C481" s="20" t="s">
        <v>3632</v>
      </c>
      <c r="D481" s="20" t="s">
        <v>3633</v>
      </c>
      <c r="E481" s="20" t="s">
        <v>3479</v>
      </c>
      <c r="F481" s="20">
        <v>20</v>
      </c>
      <c r="G481" s="20">
        <v>32</v>
      </c>
      <c r="H481" s="425" t="s">
        <v>3634</v>
      </c>
      <c r="I481" s="513">
        <v>41.63</v>
      </c>
      <c r="J481" s="20">
        <v>9</v>
      </c>
      <c r="K481" s="5" t="s">
        <v>575</v>
      </c>
      <c r="L481" s="478">
        <v>39227</v>
      </c>
      <c r="M481" s="6" t="s">
        <v>3635</v>
      </c>
      <c r="N481" s="6">
        <v>782049.68</v>
      </c>
      <c r="O481" s="7"/>
      <c r="P481" s="476"/>
      <c r="Q481" s="5"/>
      <c r="R481" s="187"/>
      <c r="S481" s="20"/>
      <c r="T481" s="5"/>
      <c r="U481" s="474"/>
      <c r="V481" s="474"/>
      <c r="W481" s="101"/>
      <c r="X481" s="101"/>
      <c r="Y481" s="101"/>
    </row>
    <row r="482" spans="1:25" s="186" customFormat="1" ht="344.25">
      <c r="A482" s="475">
        <v>471</v>
      </c>
      <c r="B482" s="5" t="s">
        <v>1419</v>
      </c>
      <c r="C482" s="20" t="s">
        <v>3636</v>
      </c>
      <c r="D482" s="20" t="s">
        <v>3637</v>
      </c>
      <c r="E482" s="157" t="s">
        <v>3479</v>
      </c>
      <c r="F482" s="157">
        <v>22</v>
      </c>
      <c r="G482" s="157" t="s">
        <v>3638</v>
      </c>
      <c r="H482" s="425" t="s">
        <v>3639</v>
      </c>
      <c r="I482" s="510">
        <v>19.64</v>
      </c>
      <c r="J482" s="20">
        <v>2</v>
      </c>
      <c r="K482" s="5" t="s">
        <v>575</v>
      </c>
      <c r="L482" s="514">
        <v>39736</v>
      </c>
      <c r="M482" s="6" t="s">
        <v>3640</v>
      </c>
      <c r="N482" s="6">
        <v>376889.58</v>
      </c>
      <c r="O482" s="7"/>
      <c r="P482" s="476"/>
      <c r="Q482" s="5"/>
      <c r="R482" s="20"/>
      <c r="S482" s="20"/>
      <c r="T482" s="20"/>
      <c r="U482" s="474"/>
      <c r="V482" s="474"/>
      <c r="W482" s="101"/>
      <c r="X482" s="101"/>
      <c r="Y482" s="101"/>
    </row>
    <row r="483" spans="1:25" s="186" customFormat="1" ht="344.25">
      <c r="A483" s="467">
        <v>472</v>
      </c>
      <c r="B483" s="5" t="s">
        <v>1419</v>
      </c>
      <c r="C483" s="20" t="s">
        <v>3641</v>
      </c>
      <c r="D483" s="20" t="s">
        <v>3642</v>
      </c>
      <c r="E483" s="157" t="s">
        <v>3479</v>
      </c>
      <c r="F483" s="157">
        <v>22</v>
      </c>
      <c r="G483" s="157" t="s">
        <v>3643</v>
      </c>
      <c r="H483" s="425" t="s">
        <v>3644</v>
      </c>
      <c r="I483" s="510">
        <v>21.03</v>
      </c>
      <c r="J483" s="20">
        <v>4</v>
      </c>
      <c r="K483" s="5" t="s">
        <v>575</v>
      </c>
      <c r="L483" s="478">
        <v>38330</v>
      </c>
      <c r="M483" s="6" t="s">
        <v>3645</v>
      </c>
      <c r="N483" s="6">
        <v>395001.49</v>
      </c>
      <c r="O483" s="7"/>
      <c r="P483" s="476"/>
      <c r="Q483" s="5"/>
      <c r="R483" s="20"/>
      <c r="S483" s="20"/>
      <c r="T483" s="20"/>
      <c r="U483" s="474"/>
      <c r="V483" s="474"/>
      <c r="W483" s="101"/>
      <c r="X483" s="101"/>
      <c r="Y483" s="101"/>
    </row>
    <row r="484" spans="1:25" s="186" customFormat="1" ht="344.25">
      <c r="A484" s="475">
        <v>473</v>
      </c>
      <c r="B484" s="5" t="s">
        <v>1419</v>
      </c>
      <c r="C484" s="20" t="s">
        <v>3646</v>
      </c>
      <c r="D484" s="20" t="s">
        <v>3647</v>
      </c>
      <c r="E484" s="157" t="s">
        <v>3479</v>
      </c>
      <c r="F484" s="157">
        <v>22</v>
      </c>
      <c r="G484" s="157" t="s">
        <v>3648</v>
      </c>
      <c r="H484" s="425" t="s">
        <v>3649</v>
      </c>
      <c r="I484" s="510">
        <v>15.36</v>
      </c>
      <c r="J484" s="20">
        <v>5</v>
      </c>
      <c r="K484" s="5" t="s">
        <v>575</v>
      </c>
      <c r="L484" s="478">
        <v>38440</v>
      </c>
      <c r="M484" s="6" t="s">
        <v>3650</v>
      </c>
      <c r="N484" s="6">
        <v>294640.28999999998</v>
      </c>
      <c r="O484" s="7"/>
      <c r="P484" s="476"/>
      <c r="Q484" s="5"/>
      <c r="R484" s="20"/>
      <c r="S484" s="20"/>
      <c r="T484" s="20"/>
      <c r="U484" s="474"/>
      <c r="V484" s="474"/>
      <c r="W484" s="101"/>
      <c r="X484" s="101"/>
      <c r="Y484" s="101"/>
    </row>
    <row r="485" spans="1:25" s="186" customFormat="1" ht="344.25">
      <c r="A485" s="475">
        <v>474</v>
      </c>
      <c r="B485" s="5" t="s">
        <v>1419</v>
      </c>
      <c r="C485" s="20" t="s">
        <v>3651</v>
      </c>
      <c r="D485" s="20" t="s">
        <v>3652</v>
      </c>
      <c r="E485" s="157" t="s">
        <v>3479</v>
      </c>
      <c r="F485" s="157">
        <v>22</v>
      </c>
      <c r="G485" s="157" t="s">
        <v>3653</v>
      </c>
      <c r="H485" s="425" t="s">
        <v>3654</v>
      </c>
      <c r="I485" s="510">
        <v>20.43</v>
      </c>
      <c r="J485" s="20">
        <v>6</v>
      </c>
      <c r="K485" s="5" t="s">
        <v>575</v>
      </c>
      <c r="L485" s="478">
        <v>38145</v>
      </c>
      <c r="M485" s="6" t="s">
        <v>3655</v>
      </c>
      <c r="N485" s="6">
        <v>392155.46</v>
      </c>
      <c r="O485" s="7"/>
      <c r="P485" s="476"/>
      <c r="Q485" s="5"/>
      <c r="R485" s="20"/>
      <c r="S485" s="20"/>
      <c r="T485" s="20"/>
      <c r="U485" s="474"/>
      <c r="V485" s="474"/>
      <c r="W485" s="101"/>
      <c r="X485" s="101"/>
      <c r="Y485" s="101"/>
    </row>
    <row r="486" spans="1:25" s="186" customFormat="1" ht="344.25">
      <c r="A486" s="467">
        <v>475</v>
      </c>
      <c r="B486" s="5" t="s">
        <v>1419</v>
      </c>
      <c r="C486" s="20" t="s">
        <v>3656</v>
      </c>
      <c r="D486" s="20" t="s">
        <v>3657</v>
      </c>
      <c r="E486" s="157" t="s">
        <v>3479</v>
      </c>
      <c r="F486" s="157">
        <v>22</v>
      </c>
      <c r="G486" s="157" t="s">
        <v>3658</v>
      </c>
      <c r="H486" s="425" t="s">
        <v>3659</v>
      </c>
      <c r="I486" s="510">
        <v>15.55</v>
      </c>
      <c r="J486" s="20">
        <v>7</v>
      </c>
      <c r="K486" s="5" t="s">
        <v>575</v>
      </c>
      <c r="L486" s="478">
        <v>38442</v>
      </c>
      <c r="M486" s="6" t="s">
        <v>3660</v>
      </c>
      <c r="N486" s="6">
        <v>298653.39</v>
      </c>
      <c r="O486" s="7"/>
      <c r="P486" s="476"/>
      <c r="Q486" s="5"/>
      <c r="R486" s="20"/>
      <c r="S486" s="20"/>
      <c r="T486" s="20"/>
      <c r="U486" s="474"/>
      <c r="V486" s="474"/>
      <c r="W486" s="101"/>
      <c r="X486" s="101"/>
      <c r="Y486" s="101"/>
    </row>
    <row r="487" spans="1:25" s="186" customFormat="1" ht="344.25">
      <c r="A487" s="475">
        <v>476</v>
      </c>
      <c r="B487" s="5" t="s">
        <v>1419</v>
      </c>
      <c r="C487" s="20" t="s">
        <v>3661</v>
      </c>
      <c r="D487" s="20" t="s">
        <v>3662</v>
      </c>
      <c r="E487" s="157" t="s">
        <v>3479</v>
      </c>
      <c r="F487" s="157">
        <v>22</v>
      </c>
      <c r="G487" s="157" t="s">
        <v>3663</v>
      </c>
      <c r="H487" s="425" t="s">
        <v>3664</v>
      </c>
      <c r="I487" s="510">
        <v>15.3</v>
      </c>
      <c r="J487" s="20">
        <v>8</v>
      </c>
      <c r="K487" s="5" t="s">
        <v>575</v>
      </c>
      <c r="L487" s="478">
        <v>38344</v>
      </c>
      <c r="M487" s="6" t="s">
        <v>3665</v>
      </c>
      <c r="N487" s="6">
        <v>293696.48</v>
      </c>
      <c r="O487" s="7"/>
      <c r="P487" s="476"/>
      <c r="Q487" s="5"/>
      <c r="R487" s="20"/>
      <c r="S487" s="20"/>
      <c r="T487" s="20"/>
      <c r="U487" s="474"/>
      <c r="V487" s="474"/>
      <c r="W487" s="101"/>
      <c r="X487" s="101"/>
      <c r="Y487" s="101"/>
    </row>
    <row r="488" spans="1:25" s="186" customFormat="1" ht="344.25">
      <c r="A488" s="475">
        <v>477</v>
      </c>
      <c r="B488" s="5" t="s">
        <v>1419</v>
      </c>
      <c r="C488" s="20" t="s">
        <v>3666</v>
      </c>
      <c r="D488" s="20" t="s">
        <v>3667</v>
      </c>
      <c r="E488" s="157" t="s">
        <v>3479</v>
      </c>
      <c r="F488" s="157">
        <v>22</v>
      </c>
      <c r="G488" s="157" t="s">
        <v>3668</v>
      </c>
      <c r="H488" s="425" t="s">
        <v>3669</v>
      </c>
      <c r="I488" s="510">
        <v>20.11</v>
      </c>
      <c r="J488" s="20">
        <v>8</v>
      </c>
      <c r="K488" s="5" t="s">
        <v>575</v>
      </c>
      <c r="L488" s="478">
        <v>40259</v>
      </c>
      <c r="M488" s="6" t="s">
        <v>3670</v>
      </c>
      <c r="N488" s="6">
        <v>377772.47</v>
      </c>
      <c r="O488" s="7"/>
      <c r="P488" s="476"/>
      <c r="Q488" s="5"/>
      <c r="R488" s="20"/>
      <c r="S488" s="20"/>
      <c r="T488" s="20"/>
      <c r="U488" s="474"/>
      <c r="V488" s="474"/>
      <c r="W488" s="101"/>
      <c r="X488" s="101"/>
      <c r="Y488" s="101"/>
    </row>
    <row r="489" spans="1:25" s="186" customFormat="1" ht="242.25">
      <c r="A489" s="467">
        <v>478</v>
      </c>
      <c r="B489" s="5" t="s">
        <v>1419</v>
      </c>
      <c r="C489" s="20" t="s">
        <v>3671</v>
      </c>
      <c r="D489" s="20" t="s">
        <v>3672</v>
      </c>
      <c r="E489" s="20" t="s">
        <v>3479</v>
      </c>
      <c r="F489" s="20">
        <v>26</v>
      </c>
      <c r="G489" s="20">
        <v>120</v>
      </c>
      <c r="H489" s="20"/>
      <c r="I489" s="323">
        <v>63.48</v>
      </c>
      <c r="J489" s="20">
        <v>3</v>
      </c>
      <c r="K489" s="5" t="s">
        <v>575</v>
      </c>
      <c r="L489" s="425"/>
      <c r="M489" s="6" t="s">
        <v>3673</v>
      </c>
      <c r="N489" s="6">
        <v>1258028.98</v>
      </c>
      <c r="O489" s="7"/>
      <c r="P489" s="476"/>
      <c r="Q489" s="5" t="s">
        <v>3674</v>
      </c>
      <c r="R489" s="38">
        <v>41731</v>
      </c>
      <c r="S489" s="5" t="s">
        <v>1774</v>
      </c>
      <c r="T489" s="5" t="s">
        <v>3675</v>
      </c>
      <c r="U489" s="481">
        <v>63.48</v>
      </c>
      <c r="V489" s="481"/>
      <c r="W489" s="101"/>
      <c r="X489" s="101"/>
      <c r="Y489" s="101"/>
    </row>
    <row r="490" spans="1:25" s="186" customFormat="1" ht="102">
      <c r="A490" s="475">
        <v>479</v>
      </c>
      <c r="B490" s="5" t="s">
        <v>1419</v>
      </c>
      <c r="C490" s="20" t="s">
        <v>3676</v>
      </c>
      <c r="D490" s="20" t="s">
        <v>3677</v>
      </c>
      <c r="E490" s="20" t="s">
        <v>3479</v>
      </c>
      <c r="F490" s="20">
        <v>28</v>
      </c>
      <c r="G490" s="20">
        <v>27</v>
      </c>
      <c r="H490" s="20"/>
      <c r="I490" s="323">
        <v>45.32</v>
      </c>
      <c r="J490" s="20">
        <v>1</v>
      </c>
      <c r="K490" s="5" t="s">
        <v>575</v>
      </c>
      <c r="L490" s="478">
        <v>43258</v>
      </c>
      <c r="M490" s="6" t="s">
        <v>3678</v>
      </c>
      <c r="N490" s="6">
        <v>884083.41</v>
      </c>
      <c r="O490" s="7">
        <v>884083.41</v>
      </c>
      <c r="P490" s="476">
        <v>884083.41</v>
      </c>
      <c r="Q490" s="5" t="s">
        <v>3679</v>
      </c>
      <c r="R490" s="38">
        <v>36544</v>
      </c>
      <c r="S490" s="5" t="s">
        <v>1774</v>
      </c>
      <c r="T490" s="5" t="s">
        <v>3680</v>
      </c>
      <c r="U490" s="481">
        <v>45.32</v>
      </c>
      <c r="V490" s="481"/>
      <c r="W490" s="101"/>
      <c r="X490" s="101"/>
      <c r="Y490" s="101"/>
    </row>
    <row r="491" spans="1:25" s="186" customFormat="1" ht="89.25">
      <c r="A491" s="475">
        <v>480</v>
      </c>
      <c r="B491" s="5" t="s">
        <v>1419</v>
      </c>
      <c r="C491" s="20" t="s">
        <v>3681</v>
      </c>
      <c r="D491" s="20" t="s">
        <v>3682</v>
      </c>
      <c r="E491" s="20" t="s">
        <v>3479</v>
      </c>
      <c r="F491" s="20">
        <v>28</v>
      </c>
      <c r="G491" s="20">
        <v>51</v>
      </c>
      <c r="H491" s="20"/>
      <c r="I491" s="323">
        <v>45.57</v>
      </c>
      <c r="J491" s="20">
        <v>1</v>
      </c>
      <c r="K491" s="5" t="s">
        <v>575</v>
      </c>
      <c r="L491" s="425"/>
      <c r="M491" s="6" t="s">
        <v>3480</v>
      </c>
      <c r="N491" s="6">
        <v>889938.26</v>
      </c>
      <c r="O491" s="7"/>
      <c r="P491" s="476"/>
      <c r="Q491" s="5" t="s">
        <v>3683</v>
      </c>
      <c r="R491" s="187">
        <v>27394</v>
      </c>
      <c r="S491" s="5" t="s">
        <v>1774</v>
      </c>
      <c r="T491" s="5" t="s">
        <v>3684</v>
      </c>
      <c r="U491" s="474"/>
      <c r="V491" s="474"/>
      <c r="W491" s="101"/>
      <c r="X491" s="101"/>
      <c r="Y491" s="101"/>
    </row>
    <row r="492" spans="1:25" s="186" customFormat="1" ht="89.25">
      <c r="A492" s="467">
        <v>481</v>
      </c>
      <c r="B492" s="5" t="s">
        <v>1419</v>
      </c>
      <c r="C492" s="20" t="s">
        <v>3685</v>
      </c>
      <c r="D492" s="20" t="s">
        <v>3686</v>
      </c>
      <c r="E492" s="20" t="s">
        <v>3479</v>
      </c>
      <c r="F492" s="20">
        <v>28</v>
      </c>
      <c r="G492" s="20">
        <v>84</v>
      </c>
      <c r="H492" s="20"/>
      <c r="I492" s="323">
        <v>41.56</v>
      </c>
      <c r="J492" s="20">
        <v>1</v>
      </c>
      <c r="K492" s="5" t="s">
        <v>575</v>
      </c>
      <c r="L492" s="425"/>
      <c r="M492" s="6" t="s">
        <v>3480</v>
      </c>
      <c r="N492" s="6">
        <v>811873.5</v>
      </c>
      <c r="O492" s="7"/>
      <c r="P492" s="476"/>
      <c r="Q492" s="5" t="s">
        <v>3687</v>
      </c>
      <c r="R492" s="187">
        <v>35355</v>
      </c>
      <c r="S492" s="5" t="s">
        <v>1774</v>
      </c>
      <c r="T492" s="5" t="s">
        <v>3688</v>
      </c>
      <c r="U492" s="474"/>
      <c r="V492" s="474"/>
      <c r="W492" s="101"/>
      <c r="X492" s="101"/>
      <c r="Y492" s="101"/>
    </row>
    <row r="493" spans="1:25" s="186" customFormat="1" ht="191.25">
      <c r="A493" s="475">
        <v>482</v>
      </c>
      <c r="B493" s="5" t="s">
        <v>1419</v>
      </c>
      <c r="C493" s="20" t="s">
        <v>3689</v>
      </c>
      <c r="D493" s="20" t="s">
        <v>3690</v>
      </c>
      <c r="E493" s="20" t="s">
        <v>3479</v>
      </c>
      <c r="F493" s="20">
        <v>34</v>
      </c>
      <c r="G493" s="20">
        <v>39</v>
      </c>
      <c r="H493" s="20"/>
      <c r="I493" s="323">
        <v>47.7</v>
      </c>
      <c r="J493" s="20">
        <v>2</v>
      </c>
      <c r="K493" s="5" t="s">
        <v>575</v>
      </c>
      <c r="L493" s="425"/>
      <c r="M493" s="6" t="s">
        <v>3480</v>
      </c>
      <c r="N493" s="6">
        <v>929094.4</v>
      </c>
      <c r="O493" s="7"/>
      <c r="P493" s="476"/>
      <c r="Q493" s="5" t="s">
        <v>3691</v>
      </c>
      <c r="R493" s="187">
        <v>42322</v>
      </c>
      <c r="S493" s="20" t="s">
        <v>1774</v>
      </c>
      <c r="T493" s="5" t="s">
        <v>3692</v>
      </c>
      <c r="U493" s="474">
        <v>47.7</v>
      </c>
      <c r="V493" s="474"/>
      <c r="W493" s="101"/>
      <c r="X493" s="101"/>
      <c r="Y493" s="101"/>
    </row>
    <row r="494" spans="1:25" s="186" customFormat="1" ht="89.25">
      <c r="A494" s="475">
        <v>483</v>
      </c>
      <c r="B494" s="5" t="s">
        <v>1419</v>
      </c>
      <c r="C494" s="20" t="s">
        <v>3693</v>
      </c>
      <c r="D494" s="20" t="s">
        <v>3694</v>
      </c>
      <c r="E494" s="20" t="s">
        <v>3479</v>
      </c>
      <c r="F494" s="20">
        <v>34</v>
      </c>
      <c r="G494" s="20">
        <v>44</v>
      </c>
      <c r="H494" s="20"/>
      <c r="I494" s="323">
        <v>45.07</v>
      </c>
      <c r="J494" s="20">
        <v>3</v>
      </c>
      <c r="K494" s="5" t="s">
        <v>575</v>
      </c>
      <c r="L494" s="425"/>
      <c r="M494" s="6" t="s">
        <v>3480</v>
      </c>
      <c r="N494" s="6">
        <v>878451.94</v>
      </c>
      <c r="O494" s="7"/>
      <c r="P494" s="476"/>
      <c r="Q494" s="5" t="s">
        <v>3695</v>
      </c>
      <c r="R494" s="187">
        <v>32870</v>
      </c>
      <c r="S494" s="20" t="s">
        <v>1774</v>
      </c>
      <c r="T494" s="5" t="s">
        <v>3696</v>
      </c>
      <c r="U494" s="474"/>
      <c r="V494" s="474"/>
      <c r="W494" s="101"/>
      <c r="X494" s="101"/>
      <c r="Y494" s="101"/>
    </row>
    <row r="495" spans="1:25" s="186" customFormat="1" ht="216.75">
      <c r="A495" s="467">
        <v>484</v>
      </c>
      <c r="B495" s="5" t="s">
        <v>1419</v>
      </c>
      <c r="C495" s="20" t="s">
        <v>3697</v>
      </c>
      <c r="D495" s="20" t="s">
        <v>3698</v>
      </c>
      <c r="E495" s="20" t="s">
        <v>3479</v>
      </c>
      <c r="F495" s="20">
        <v>36</v>
      </c>
      <c r="G495" s="20">
        <v>8</v>
      </c>
      <c r="H495" s="20"/>
      <c r="I495" s="323">
        <v>59.33</v>
      </c>
      <c r="J495" s="20">
        <v>2</v>
      </c>
      <c r="K495" s="5" t="s">
        <v>575</v>
      </c>
      <c r="L495" s="425"/>
      <c r="M495" s="6" t="s">
        <v>3699</v>
      </c>
      <c r="N495" s="6">
        <v>1174491.8500000001</v>
      </c>
      <c r="O495" s="7"/>
      <c r="P495" s="476"/>
      <c r="Q495" s="5"/>
      <c r="R495" s="20"/>
      <c r="S495" s="20"/>
      <c r="T495" s="5"/>
      <c r="U495" s="474"/>
      <c r="V495" s="474"/>
      <c r="W495" s="101"/>
      <c r="X495" s="101"/>
      <c r="Y495" s="101"/>
    </row>
    <row r="496" spans="1:25" s="186" customFormat="1" ht="216.75">
      <c r="A496" s="475">
        <v>485</v>
      </c>
      <c r="B496" s="5" t="s">
        <v>1419</v>
      </c>
      <c r="C496" s="20" t="s">
        <v>3700</v>
      </c>
      <c r="D496" s="20" t="s">
        <v>3701</v>
      </c>
      <c r="E496" s="20" t="s">
        <v>3479</v>
      </c>
      <c r="F496" s="20">
        <v>36</v>
      </c>
      <c r="G496" s="20">
        <v>18</v>
      </c>
      <c r="H496" s="20"/>
      <c r="I496" s="323">
        <v>53.3</v>
      </c>
      <c r="J496" s="20">
        <v>5</v>
      </c>
      <c r="K496" s="5" t="s">
        <v>575</v>
      </c>
      <c r="L496" s="425"/>
      <c r="M496" s="6" t="s">
        <v>3699</v>
      </c>
      <c r="N496" s="6">
        <v>1047947.27</v>
      </c>
      <c r="O496" s="7"/>
      <c r="P496" s="476"/>
      <c r="Q496" s="5"/>
      <c r="R496" s="20"/>
      <c r="S496" s="20"/>
      <c r="T496" s="5"/>
      <c r="U496" s="474"/>
      <c r="V496" s="474"/>
      <c r="W496" s="101"/>
      <c r="X496" s="101"/>
      <c r="Y496" s="101"/>
    </row>
    <row r="497" spans="1:25" s="186" customFormat="1" ht="216.75">
      <c r="A497" s="475">
        <v>486</v>
      </c>
      <c r="B497" s="5" t="s">
        <v>1419</v>
      </c>
      <c r="C497" s="20" t="s">
        <v>3702</v>
      </c>
      <c r="D497" s="20" t="s">
        <v>3703</v>
      </c>
      <c r="E497" s="20" t="s">
        <v>3479</v>
      </c>
      <c r="F497" s="20">
        <v>36</v>
      </c>
      <c r="G497" s="20">
        <v>48</v>
      </c>
      <c r="H497" s="20"/>
      <c r="I497" s="323">
        <v>62.01</v>
      </c>
      <c r="J497" s="20">
        <v>5</v>
      </c>
      <c r="K497" s="5" t="s">
        <v>575</v>
      </c>
      <c r="L497" s="425"/>
      <c r="M497" s="6" t="s">
        <v>3699</v>
      </c>
      <c r="N497" s="6">
        <v>1225900.58</v>
      </c>
      <c r="O497" s="7"/>
      <c r="P497" s="476"/>
      <c r="Q497" s="5" t="s">
        <v>3704</v>
      </c>
      <c r="R497" s="187">
        <v>26778</v>
      </c>
      <c r="S497" s="20" t="s">
        <v>1774</v>
      </c>
      <c r="T497" s="5" t="s">
        <v>3705</v>
      </c>
      <c r="U497" s="474"/>
      <c r="V497" s="474"/>
      <c r="W497" s="101"/>
      <c r="X497" s="101"/>
      <c r="Y497" s="101"/>
    </row>
    <row r="498" spans="1:25" s="186" customFormat="1" ht="89.25">
      <c r="A498" s="467">
        <v>487</v>
      </c>
      <c r="B498" s="5" t="s">
        <v>1419</v>
      </c>
      <c r="C498" s="20" t="s">
        <v>3706</v>
      </c>
      <c r="D498" s="20" t="s">
        <v>3707</v>
      </c>
      <c r="E498" s="20" t="s">
        <v>3708</v>
      </c>
      <c r="F498" s="20">
        <v>130</v>
      </c>
      <c r="G498" s="20">
        <v>7</v>
      </c>
      <c r="H498" s="323"/>
      <c r="I498" s="323">
        <v>39.270000000000003</v>
      </c>
      <c r="J498" s="20">
        <v>2</v>
      </c>
      <c r="K498" s="5" t="s">
        <v>575</v>
      </c>
      <c r="L498" s="425"/>
      <c r="M498" s="6" t="s">
        <v>3117</v>
      </c>
      <c r="N498" s="6">
        <v>766986.27</v>
      </c>
      <c r="O498" s="7"/>
      <c r="P498" s="476"/>
      <c r="Q498" s="5"/>
      <c r="R498" s="20"/>
      <c r="S498" s="20"/>
      <c r="T498" s="20"/>
      <c r="U498" s="474"/>
      <c r="V498" s="474"/>
      <c r="W498" s="101"/>
      <c r="X498" s="101"/>
      <c r="Y498" s="101"/>
    </row>
    <row r="499" spans="1:25" s="186" customFormat="1" ht="89.25">
      <c r="A499" s="475">
        <v>488</v>
      </c>
      <c r="B499" s="5" t="s">
        <v>1419</v>
      </c>
      <c r="C499" s="20" t="s">
        <v>3709</v>
      </c>
      <c r="D499" s="20" t="s">
        <v>3710</v>
      </c>
      <c r="E499" s="20" t="s">
        <v>3708</v>
      </c>
      <c r="F499" s="20">
        <v>132</v>
      </c>
      <c r="G499" s="20">
        <v>11</v>
      </c>
      <c r="H499" s="323"/>
      <c r="I499" s="323">
        <v>41.06</v>
      </c>
      <c r="J499" s="20">
        <v>1</v>
      </c>
      <c r="K499" s="5" t="s">
        <v>575</v>
      </c>
      <c r="L499" s="425"/>
      <c r="M499" s="6" t="s">
        <v>3711</v>
      </c>
      <c r="N499" s="6">
        <v>802115.41</v>
      </c>
      <c r="O499" s="7"/>
      <c r="P499" s="476"/>
      <c r="Q499" s="5"/>
      <c r="R499" s="20"/>
      <c r="S499" s="20"/>
      <c r="T499" s="20"/>
      <c r="U499" s="474"/>
      <c r="V499" s="474"/>
      <c r="W499" s="101"/>
      <c r="X499" s="101"/>
      <c r="Y499" s="101"/>
    </row>
    <row r="500" spans="1:25" s="186" customFormat="1" ht="114.75">
      <c r="A500" s="475">
        <v>489</v>
      </c>
      <c r="B500" s="5" t="s">
        <v>1419</v>
      </c>
      <c r="C500" s="20" t="s">
        <v>3712</v>
      </c>
      <c r="D500" s="20" t="s">
        <v>3713</v>
      </c>
      <c r="E500" s="20" t="s">
        <v>3708</v>
      </c>
      <c r="F500" s="20">
        <v>132</v>
      </c>
      <c r="G500" s="20">
        <v>15</v>
      </c>
      <c r="H500" s="515" t="s">
        <v>3714</v>
      </c>
      <c r="I500" s="323">
        <v>20.69</v>
      </c>
      <c r="J500" s="20">
        <v>1</v>
      </c>
      <c r="K500" s="5" t="s">
        <v>575</v>
      </c>
      <c r="L500" s="425"/>
      <c r="M500" s="6" t="s">
        <v>3715</v>
      </c>
      <c r="N500" s="6">
        <v>807970.27</v>
      </c>
      <c r="O500" s="7"/>
      <c r="P500" s="476"/>
      <c r="Q500" s="5"/>
      <c r="R500" s="20"/>
      <c r="S500" s="20"/>
      <c r="T500" s="5"/>
      <c r="U500" s="474"/>
      <c r="V500" s="474"/>
      <c r="W500" s="101"/>
      <c r="X500" s="101"/>
      <c r="Y500" s="101"/>
    </row>
    <row r="501" spans="1:25" s="186" customFormat="1" ht="191.25">
      <c r="A501" s="467">
        <v>490</v>
      </c>
      <c r="B501" s="5" t="s">
        <v>1419</v>
      </c>
      <c r="C501" s="20" t="s">
        <v>3716</v>
      </c>
      <c r="D501" s="20" t="s">
        <v>3717</v>
      </c>
      <c r="E501" s="20" t="s">
        <v>3708</v>
      </c>
      <c r="F501" s="20">
        <v>138</v>
      </c>
      <c r="G501" s="20">
        <v>6</v>
      </c>
      <c r="H501" s="323"/>
      <c r="I501" s="323">
        <v>49.06</v>
      </c>
      <c r="J501" s="20">
        <v>2</v>
      </c>
      <c r="K501" s="5" t="s">
        <v>575</v>
      </c>
      <c r="L501" s="425"/>
      <c r="M501" s="6" t="s">
        <v>3718</v>
      </c>
      <c r="N501" s="6">
        <v>958244.93</v>
      </c>
      <c r="O501" s="7"/>
      <c r="P501" s="476"/>
      <c r="Q501" s="5" t="s">
        <v>3719</v>
      </c>
      <c r="R501" s="187">
        <v>42284</v>
      </c>
      <c r="S501" s="20" t="s">
        <v>1774</v>
      </c>
      <c r="T501" s="5" t="s">
        <v>3720</v>
      </c>
      <c r="U501" s="474">
        <v>49.06</v>
      </c>
      <c r="V501" s="474"/>
      <c r="W501" s="101"/>
      <c r="X501" s="101"/>
      <c r="Y501" s="101"/>
    </row>
    <row r="502" spans="1:25" s="186" customFormat="1" ht="114.75">
      <c r="A502" s="475">
        <v>491</v>
      </c>
      <c r="B502" s="5" t="s">
        <v>1419</v>
      </c>
      <c r="C502" s="20" t="s">
        <v>3721</v>
      </c>
      <c r="D502" s="20" t="s">
        <v>3722</v>
      </c>
      <c r="E502" s="20" t="s">
        <v>3708</v>
      </c>
      <c r="F502" s="20">
        <v>138</v>
      </c>
      <c r="G502" s="20">
        <v>7</v>
      </c>
      <c r="H502" s="323"/>
      <c r="I502" s="323">
        <v>62.9</v>
      </c>
      <c r="J502" s="20">
        <v>1</v>
      </c>
      <c r="K502" s="5" t="s">
        <v>575</v>
      </c>
      <c r="L502" s="425"/>
      <c r="M502" s="6" t="s">
        <v>3718</v>
      </c>
      <c r="N502" s="6">
        <v>1227568.3500000001</v>
      </c>
      <c r="O502" s="7"/>
      <c r="P502" s="476"/>
      <c r="Q502" s="5" t="s">
        <v>3723</v>
      </c>
      <c r="R502" s="187">
        <v>30981</v>
      </c>
      <c r="S502" s="20" t="s">
        <v>1774</v>
      </c>
      <c r="T502" s="5" t="s">
        <v>3724</v>
      </c>
      <c r="U502" s="474">
        <v>41.8</v>
      </c>
      <c r="V502" s="474"/>
      <c r="W502" s="101"/>
      <c r="X502" s="101"/>
      <c r="Y502" s="101"/>
    </row>
    <row r="503" spans="1:25" s="186" customFormat="1" ht="114.75">
      <c r="A503" s="475">
        <v>492</v>
      </c>
      <c r="B503" s="5" t="s">
        <v>1419</v>
      </c>
      <c r="C503" s="20" t="s">
        <v>3725</v>
      </c>
      <c r="D503" s="20" t="s">
        <v>3726</v>
      </c>
      <c r="E503" s="20" t="s">
        <v>3708</v>
      </c>
      <c r="F503" s="20">
        <v>138</v>
      </c>
      <c r="G503" s="20">
        <v>15</v>
      </c>
      <c r="H503" s="323"/>
      <c r="I503" s="323">
        <v>44.01</v>
      </c>
      <c r="J503" s="20">
        <v>1</v>
      </c>
      <c r="K503" s="5" t="s">
        <v>575</v>
      </c>
      <c r="L503" s="425"/>
      <c r="M503" s="6" t="s">
        <v>3718</v>
      </c>
      <c r="N503" s="6">
        <v>858712.36</v>
      </c>
      <c r="O503" s="7"/>
      <c r="P503" s="476"/>
      <c r="Q503" s="5"/>
      <c r="R503" s="20"/>
      <c r="S503" s="20"/>
      <c r="T503" s="5"/>
      <c r="U503" s="474"/>
      <c r="V503" s="474"/>
      <c r="W503" s="101"/>
      <c r="X503" s="101"/>
      <c r="Y503" s="101"/>
    </row>
    <row r="504" spans="1:25" s="186" customFormat="1" ht="178.5">
      <c r="A504" s="467">
        <v>493</v>
      </c>
      <c r="B504" s="516" t="s">
        <v>1836</v>
      </c>
      <c r="C504" s="517" t="s">
        <v>3727</v>
      </c>
      <c r="D504" s="517" t="s">
        <v>3728</v>
      </c>
      <c r="E504" s="517" t="s">
        <v>3729</v>
      </c>
      <c r="F504" s="517">
        <v>8</v>
      </c>
      <c r="G504" s="517"/>
      <c r="H504" s="518" t="s">
        <v>3730</v>
      </c>
      <c r="I504" s="519">
        <v>0.5</v>
      </c>
      <c r="J504" s="517">
        <v>1</v>
      </c>
      <c r="K504" s="516" t="s">
        <v>575</v>
      </c>
      <c r="L504" s="520">
        <v>43496</v>
      </c>
      <c r="M504" s="521" t="s">
        <v>3731</v>
      </c>
      <c r="N504" s="521"/>
      <c r="O504" s="522">
        <v>1</v>
      </c>
      <c r="P504" s="523">
        <v>0</v>
      </c>
      <c r="Q504" s="516"/>
      <c r="R504" s="517"/>
      <c r="S504" s="517"/>
      <c r="T504" s="516"/>
      <c r="U504" s="524"/>
      <c r="V504" s="524"/>
      <c r="W504" s="101"/>
      <c r="X504" s="101"/>
      <c r="Y504" s="101"/>
    </row>
    <row r="505" spans="1:25" s="186" customFormat="1" ht="178.5">
      <c r="A505" s="475">
        <v>494</v>
      </c>
      <c r="B505" s="5" t="s">
        <v>1419</v>
      </c>
      <c r="C505" s="20" t="s">
        <v>3732</v>
      </c>
      <c r="D505" s="20" t="s">
        <v>3733</v>
      </c>
      <c r="E505" s="20" t="s">
        <v>3734</v>
      </c>
      <c r="F505" s="20">
        <v>42</v>
      </c>
      <c r="G505" s="20"/>
      <c r="H505" s="23" t="s">
        <v>3735</v>
      </c>
      <c r="I505" s="112">
        <f>64.5*1/4</f>
        <v>16.125</v>
      </c>
      <c r="J505" s="5"/>
      <c r="K505" s="5" t="s">
        <v>575</v>
      </c>
      <c r="L505" s="478">
        <v>41558</v>
      </c>
      <c r="M505" s="6" t="s">
        <v>3736</v>
      </c>
      <c r="N505" s="6">
        <v>429211.06</v>
      </c>
      <c r="O505" s="7">
        <v>429211.06</v>
      </c>
      <c r="P505" s="479">
        <v>429211.06</v>
      </c>
      <c r="Q505" s="5"/>
      <c r="R505" s="20"/>
      <c r="S505" s="20"/>
      <c r="T505" s="5"/>
      <c r="U505" s="474"/>
      <c r="V505" s="474"/>
      <c r="W505" s="101"/>
      <c r="X505" s="101"/>
      <c r="Y505" s="101"/>
    </row>
    <row r="506" spans="1:25" s="186" customFormat="1" ht="89.25">
      <c r="A506" s="475">
        <v>495</v>
      </c>
      <c r="B506" s="5" t="s">
        <v>1419</v>
      </c>
      <c r="C506" s="20" t="s">
        <v>3737</v>
      </c>
      <c r="D506" s="20" t="s">
        <v>3738</v>
      </c>
      <c r="E506" s="20" t="s">
        <v>3739</v>
      </c>
      <c r="F506" s="20">
        <v>4</v>
      </c>
      <c r="G506" s="20">
        <v>21</v>
      </c>
      <c r="H506" s="323"/>
      <c r="I506" s="323">
        <v>58.96</v>
      </c>
      <c r="J506" s="20">
        <v>2</v>
      </c>
      <c r="K506" s="5" t="s">
        <v>575</v>
      </c>
      <c r="L506" s="425"/>
      <c r="M506" s="6" t="s">
        <v>3117</v>
      </c>
      <c r="N506" s="6">
        <v>1129153.21</v>
      </c>
      <c r="O506" s="7"/>
      <c r="P506" s="476"/>
      <c r="Q506" s="5" t="s">
        <v>3740</v>
      </c>
      <c r="R506" s="187">
        <v>32241</v>
      </c>
      <c r="S506" s="20" t="s">
        <v>1774</v>
      </c>
      <c r="T506" s="5" t="s">
        <v>3741</v>
      </c>
      <c r="U506" s="474">
        <v>44.55</v>
      </c>
      <c r="V506" s="474"/>
      <c r="W506" s="101"/>
      <c r="X506" s="101"/>
      <c r="Y506" s="101"/>
    </row>
    <row r="507" spans="1:25" s="186" customFormat="1" ht="89.25">
      <c r="A507" s="467">
        <v>496</v>
      </c>
      <c r="B507" s="5" t="s">
        <v>1419</v>
      </c>
      <c r="C507" s="20" t="s">
        <v>3742</v>
      </c>
      <c r="D507" s="20" t="s">
        <v>3743</v>
      </c>
      <c r="E507" s="20" t="s">
        <v>3739</v>
      </c>
      <c r="F507" s="20">
        <v>4</v>
      </c>
      <c r="G507" s="20">
        <v>53</v>
      </c>
      <c r="H507" s="323"/>
      <c r="I507" s="323">
        <v>28.57</v>
      </c>
      <c r="J507" s="20">
        <v>3</v>
      </c>
      <c r="K507" s="5" t="s">
        <v>575</v>
      </c>
      <c r="L507" s="425"/>
      <c r="M507" s="6" t="s">
        <v>3117</v>
      </c>
      <c r="N507" s="6">
        <v>547352.23</v>
      </c>
      <c r="O507" s="7"/>
      <c r="P507" s="476"/>
      <c r="Q507" s="5" t="s">
        <v>3744</v>
      </c>
      <c r="R507" s="187">
        <v>32343</v>
      </c>
      <c r="S507" s="20" t="s">
        <v>1774</v>
      </c>
      <c r="T507" s="5" t="s">
        <v>3745</v>
      </c>
      <c r="U507" s="474">
        <v>16.5</v>
      </c>
      <c r="V507" s="474"/>
      <c r="W507" s="101"/>
      <c r="X507" s="101"/>
      <c r="Y507" s="101"/>
    </row>
    <row r="508" spans="1:25" s="186" customFormat="1" ht="89.25">
      <c r="A508" s="475">
        <v>497</v>
      </c>
      <c r="B508" s="5" t="s">
        <v>1419</v>
      </c>
      <c r="C508" s="20" t="s">
        <v>3746</v>
      </c>
      <c r="D508" s="20" t="s">
        <v>3747</v>
      </c>
      <c r="E508" s="20" t="s">
        <v>3739</v>
      </c>
      <c r="F508" s="20">
        <v>4</v>
      </c>
      <c r="G508" s="20">
        <v>78</v>
      </c>
      <c r="H508" s="323"/>
      <c r="I508" s="323">
        <v>45.22</v>
      </c>
      <c r="J508" s="20">
        <v>2</v>
      </c>
      <c r="K508" s="5" t="s">
        <v>575</v>
      </c>
      <c r="L508" s="425"/>
      <c r="M508" s="6" t="s">
        <v>3117</v>
      </c>
      <c r="N508" s="6">
        <v>865046.19</v>
      </c>
      <c r="O508" s="7"/>
      <c r="P508" s="476"/>
      <c r="Q508" s="5" t="s">
        <v>3748</v>
      </c>
      <c r="R508" s="187">
        <v>32339</v>
      </c>
      <c r="S508" s="20" t="s">
        <v>1774</v>
      </c>
      <c r="T508" s="5" t="s">
        <v>3749</v>
      </c>
      <c r="U508" s="474">
        <v>29.55</v>
      </c>
      <c r="V508" s="474"/>
      <c r="W508" s="101"/>
      <c r="X508" s="101"/>
      <c r="Y508" s="101"/>
    </row>
    <row r="509" spans="1:25" s="186" customFormat="1" ht="89.25">
      <c r="A509" s="475">
        <v>498</v>
      </c>
      <c r="B509" s="5" t="s">
        <v>1419</v>
      </c>
      <c r="C509" s="20" t="s">
        <v>3750</v>
      </c>
      <c r="D509" s="20" t="s">
        <v>3751</v>
      </c>
      <c r="E509" s="20" t="s">
        <v>3739</v>
      </c>
      <c r="F509" s="20">
        <v>7</v>
      </c>
      <c r="G509" s="20">
        <v>6</v>
      </c>
      <c r="H509" s="323"/>
      <c r="I509" s="323">
        <v>37.81</v>
      </c>
      <c r="J509" s="20">
        <v>1</v>
      </c>
      <c r="K509" s="5" t="s">
        <v>575</v>
      </c>
      <c r="L509" s="425"/>
      <c r="M509" s="6" t="s">
        <v>3117</v>
      </c>
      <c r="N509" s="6">
        <v>656439.92000000004</v>
      </c>
      <c r="O509" s="7"/>
      <c r="P509" s="476"/>
      <c r="Q509" s="5"/>
      <c r="R509" s="20"/>
      <c r="S509" s="20"/>
      <c r="T509" s="5"/>
      <c r="U509" s="474"/>
      <c r="V509" s="474"/>
      <c r="W509" s="101"/>
      <c r="X509" s="101"/>
      <c r="Y509" s="101"/>
    </row>
    <row r="510" spans="1:25" s="186" customFormat="1" ht="102">
      <c r="A510" s="467">
        <v>499</v>
      </c>
      <c r="B510" s="5" t="s">
        <v>1419</v>
      </c>
      <c r="C510" s="20" t="s">
        <v>3752</v>
      </c>
      <c r="D510" s="20" t="s">
        <v>3753</v>
      </c>
      <c r="E510" s="20" t="s">
        <v>3754</v>
      </c>
      <c r="F510" s="20">
        <v>29</v>
      </c>
      <c r="G510" s="20">
        <v>2</v>
      </c>
      <c r="H510" s="20"/>
      <c r="I510" s="323">
        <v>38.299999999999997</v>
      </c>
      <c r="J510" s="20">
        <v>1</v>
      </c>
      <c r="K510" s="5" t="s">
        <v>575</v>
      </c>
      <c r="L510" s="425"/>
      <c r="M510" s="6" t="s">
        <v>2141</v>
      </c>
      <c r="N510" s="6">
        <v>703665.01</v>
      </c>
      <c r="O510" s="7"/>
      <c r="P510" s="476"/>
      <c r="Q510" s="5" t="s">
        <v>3755</v>
      </c>
      <c r="R510" s="187">
        <v>32539</v>
      </c>
      <c r="S510" s="20" t="s">
        <v>1774</v>
      </c>
      <c r="T510" s="5" t="s">
        <v>3756</v>
      </c>
      <c r="U510" s="474"/>
      <c r="V510" s="474"/>
      <c r="W510" s="101"/>
      <c r="X510" s="101"/>
      <c r="Y510" s="101"/>
    </row>
    <row r="511" spans="1:25" s="186" customFormat="1" ht="191.25">
      <c r="A511" s="475">
        <v>500</v>
      </c>
      <c r="B511" s="5" t="s">
        <v>1419</v>
      </c>
      <c r="C511" s="20" t="s">
        <v>3757</v>
      </c>
      <c r="D511" s="20" t="s">
        <v>3758</v>
      </c>
      <c r="E511" s="20" t="s">
        <v>3759</v>
      </c>
      <c r="F511" s="20">
        <v>40</v>
      </c>
      <c r="G511" s="20">
        <v>2</v>
      </c>
      <c r="H511" s="20"/>
      <c r="I511" s="323">
        <v>23.5</v>
      </c>
      <c r="J511" s="20">
        <v>1</v>
      </c>
      <c r="K511" s="5" t="s">
        <v>575</v>
      </c>
      <c r="L511" s="425"/>
      <c r="M511" s="6" t="s">
        <v>2823</v>
      </c>
      <c r="N511" s="6">
        <v>451661.28</v>
      </c>
      <c r="O511" s="7"/>
      <c r="P511" s="476"/>
      <c r="Q511" s="5" t="s">
        <v>3760</v>
      </c>
      <c r="R511" s="187">
        <v>41998</v>
      </c>
      <c r="S511" s="20" t="s">
        <v>1774</v>
      </c>
      <c r="T511" s="5" t="s">
        <v>3761</v>
      </c>
      <c r="U511" s="474">
        <v>23.5</v>
      </c>
      <c r="V511" s="474"/>
      <c r="W511" s="101"/>
      <c r="X511" s="101"/>
      <c r="Y511" s="101"/>
    </row>
    <row r="512" spans="1:25" s="186" customFormat="1" ht="191.25">
      <c r="A512" s="475">
        <v>501</v>
      </c>
      <c r="B512" s="5" t="s">
        <v>1419</v>
      </c>
      <c r="C512" s="20" t="s">
        <v>3762</v>
      </c>
      <c r="D512" s="20" t="s">
        <v>3763</v>
      </c>
      <c r="E512" s="20" t="s">
        <v>3759</v>
      </c>
      <c r="F512" s="20">
        <v>40</v>
      </c>
      <c r="G512" s="20">
        <v>4</v>
      </c>
      <c r="H512" s="20"/>
      <c r="I512" s="323">
        <v>62.15</v>
      </c>
      <c r="J512" s="20">
        <v>1</v>
      </c>
      <c r="K512" s="5" t="s">
        <v>575</v>
      </c>
      <c r="L512" s="425"/>
      <c r="M512" s="6" t="s">
        <v>2823</v>
      </c>
      <c r="N512" s="6">
        <v>382763.8</v>
      </c>
      <c r="O512" s="7"/>
      <c r="P512" s="476"/>
      <c r="Q512" s="5" t="s">
        <v>3764</v>
      </c>
      <c r="R512" s="187">
        <v>42486</v>
      </c>
      <c r="S512" s="20" t="s">
        <v>1774</v>
      </c>
      <c r="T512" s="5" t="s">
        <v>3765</v>
      </c>
      <c r="U512" s="474">
        <v>21.3</v>
      </c>
      <c r="V512" s="474"/>
      <c r="W512" s="101"/>
      <c r="X512" s="101"/>
      <c r="Y512" s="101"/>
    </row>
    <row r="513" spans="1:25" s="186" customFormat="1" ht="191.25">
      <c r="A513" s="467">
        <v>502</v>
      </c>
      <c r="B513" s="5" t="s">
        <v>1419</v>
      </c>
      <c r="C513" s="20" t="s">
        <v>3766</v>
      </c>
      <c r="D513" s="20" t="s">
        <v>3767</v>
      </c>
      <c r="E513" s="20" t="s">
        <v>3759</v>
      </c>
      <c r="F513" s="20">
        <v>40</v>
      </c>
      <c r="G513" s="20">
        <v>5</v>
      </c>
      <c r="H513" s="20"/>
      <c r="I513" s="323">
        <v>25.9</v>
      </c>
      <c r="J513" s="20">
        <v>2</v>
      </c>
      <c r="K513" s="5" t="s">
        <v>575</v>
      </c>
      <c r="L513" s="425"/>
      <c r="M513" s="6" t="s">
        <v>2823</v>
      </c>
      <c r="N513" s="6">
        <v>495679.12</v>
      </c>
      <c r="O513" s="7"/>
      <c r="P513" s="476"/>
      <c r="Q513" s="5" t="s">
        <v>3768</v>
      </c>
      <c r="R513" s="187">
        <v>42674</v>
      </c>
      <c r="S513" s="20" t="s">
        <v>1774</v>
      </c>
      <c r="T513" s="5" t="s">
        <v>3769</v>
      </c>
      <c r="U513" s="474">
        <v>25.9</v>
      </c>
      <c r="V513" s="474"/>
      <c r="W513" s="101"/>
      <c r="X513" s="101"/>
      <c r="Y513" s="101"/>
    </row>
    <row r="514" spans="1:25" s="186" customFormat="1" ht="191.25">
      <c r="A514" s="475">
        <v>503</v>
      </c>
      <c r="B514" s="5" t="s">
        <v>1419</v>
      </c>
      <c r="C514" s="20" t="s">
        <v>3770</v>
      </c>
      <c r="D514" s="20" t="s">
        <v>3771</v>
      </c>
      <c r="E514" s="20" t="s">
        <v>3759</v>
      </c>
      <c r="F514" s="20">
        <v>40</v>
      </c>
      <c r="G514" s="20">
        <v>6</v>
      </c>
      <c r="H514" s="20"/>
      <c r="I514" s="323">
        <v>26.5</v>
      </c>
      <c r="J514" s="20">
        <v>2</v>
      </c>
      <c r="K514" s="5" t="s">
        <v>575</v>
      </c>
      <c r="L514" s="425"/>
      <c r="M514" s="6" t="s">
        <v>2823</v>
      </c>
      <c r="N514" s="6">
        <v>497592.94</v>
      </c>
      <c r="O514" s="7"/>
      <c r="P514" s="476"/>
      <c r="Q514" s="5" t="s">
        <v>3772</v>
      </c>
      <c r="R514" s="187">
        <v>42341</v>
      </c>
      <c r="S514" s="20" t="s">
        <v>1774</v>
      </c>
      <c r="T514" s="5" t="s">
        <v>3773</v>
      </c>
      <c r="U514" s="474">
        <v>26.5</v>
      </c>
      <c r="V514" s="474"/>
      <c r="W514" s="101"/>
      <c r="X514" s="101"/>
      <c r="Y514" s="101"/>
    </row>
    <row r="515" spans="1:25" s="186" customFormat="1" ht="76.5">
      <c r="A515" s="475">
        <v>504</v>
      </c>
      <c r="B515" s="5" t="s">
        <v>1836</v>
      </c>
      <c r="C515" s="20"/>
      <c r="D515" s="20" t="s">
        <v>3774</v>
      </c>
      <c r="E515" s="20" t="s">
        <v>3759</v>
      </c>
      <c r="F515" s="20">
        <v>45</v>
      </c>
      <c r="G515" s="20"/>
      <c r="H515" s="20"/>
      <c r="I515" s="323">
        <v>77.430000000000007</v>
      </c>
      <c r="J515" s="20">
        <v>1</v>
      </c>
      <c r="K515" s="5" t="s">
        <v>575</v>
      </c>
      <c r="L515" s="425"/>
      <c r="M515" s="6" t="s">
        <v>2211</v>
      </c>
      <c r="N515" s="6"/>
      <c r="O515" s="7"/>
      <c r="P515" s="476"/>
      <c r="Q515" s="5"/>
      <c r="R515" s="20"/>
      <c r="S515" s="20"/>
      <c r="T515" s="5"/>
      <c r="U515" s="474"/>
      <c r="V515" s="474"/>
      <c r="W515" s="101"/>
      <c r="X515" s="101"/>
      <c r="Y515" s="101"/>
    </row>
    <row r="516" spans="1:25" s="186" customFormat="1" ht="140.25">
      <c r="A516" s="467">
        <v>505</v>
      </c>
      <c r="B516" s="5" t="s">
        <v>1419</v>
      </c>
      <c r="C516" s="20"/>
      <c r="D516" s="20" t="s">
        <v>3775</v>
      </c>
      <c r="E516" s="20" t="s">
        <v>3759</v>
      </c>
      <c r="F516" s="20">
        <v>70</v>
      </c>
      <c r="G516" s="20">
        <v>4</v>
      </c>
      <c r="H516" s="20"/>
      <c r="I516" s="323">
        <v>47.7</v>
      </c>
      <c r="J516" s="20">
        <v>1</v>
      </c>
      <c r="K516" s="5" t="s">
        <v>575</v>
      </c>
      <c r="L516" s="425"/>
      <c r="M516" s="6" t="s">
        <v>2192</v>
      </c>
      <c r="N516" s="6"/>
      <c r="O516" s="7"/>
      <c r="P516" s="476"/>
      <c r="Q516" s="5" t="s">
        <v>3776</v>
      </c>
      <c r="R516" s="187">
        <v>41633</v>
      </c>
      <c r="S516" s="20" t="s">
        <v>1774</v>
      </c>
      <c r="T516" s="5" t="s">
        <v>3777</v>
      </c>
      <c r="U516" s="474">
        <v>29.83</v>
      </c>
      <c r="V516" s="474"/>
      <c r="W516" s="101"/>
      <c r="X516" s="101"/>
      <c r="Y516" s="101"/>
    </row>
    <row r="517" spans="1:25" s="186" customFormat="1" ht="153">
      <c r="A517" s="475">
        <v>506</v>
      </c>
      <c r="B517" s="5" t="s">
        <v>1419</v>
      </c>
      <c r="C517" s="20" t="s">
        <v>3778</v>
      </c>
      <c r="D517" s="20" t="s">
        <v>3779</v>
      </c>
      <c r="E517" s="20" t="s">
        <v>3759</v>
      </c>
      <c r="F517" s="20">
        <v>86</v>
      </c>
      <c r="G517" s="20">
        <v>2</v>
      </c>
      <c r="H517" s="20"/>
      <c r="I517" s="323">
        <v>19.7</v>
      </c>
      <c r="J517" s="20">
        <v>1</v>
      </c>
      <c r="K517" s="5" t="s">
        <v>575</v>
      </c>
      <c r="L517" s="425"/>
      <c r="M517" s="6" t="s">
        <v>3780</v>
      </c>
      <c r="N517" s="6">
        <v>377022.34</v>
      </c>
      <c r="O517" s="7"/>
      <c r="P517" s="476"/>
      <c r="Q517" s="5"/>
      <c r="R517" s="20"/>
      <c r="S517" s="20"/>
      <c r="T517" s="20"/>
      <c r="U517" s="474"/>
      <c r="V517" s="474"/>
      <c r="W517" s="101"/>
      <c r="X517" s="101"/>
      <c r="Y517" s="101"/>
    </row>
    <row r="518" spans="1:25" s="186" customFormat="1" ht="102">
      <c r="A518" s="475">
        <v>507</v>
      </c>
      <c r="B518" s="5" t="s">
        <v>1419</v>
      </c>
      <c r="C518" s="20" t="s">
        <v>3781</v>
      </c>
      <c r="D518" s="20" t="s">
        <v>3782</v>
      </c>
      <c r="E518" s="20" t="s">
        <v>3759</v>
      </c>
      <c r="F518" s="20">
        <v>90</v>
      </c>
      <c r="G518" s="20">
        <v>1</v>
      </c>
      <c r="H518" s="20"/>
      <c r="I518" s="323">
        <v>38.659999999999997</v>
      </c>
      <c r="J518" s="20">
        <v>1</v>
      </c>
      <c r="K518" s="5" t="s">
        <v>575</v>
      </c>
      <c r="L518" s="425"/>
      <c r="M518" s="6" t="s">
        <v>2164</v>
      </c>
      <c r="N518" s="6">
        <v>740647.95</v>
      </c>
      <c r="O518" s="7"/>
      <c r="P518" s="476"/>
      <c r="Q518" s="5"/>
      <c r="R518" s="20"/>
      <c r="S518" s="20"/>
      <c r="T518" s="20"/>
      <c r="U518" s="474"/>
      <c r="V518" s="474"/>
      <c r="W518" s="101"/>
      <c r="X518" s="101"/>
      <c r="Y518" s="101"/>
    </row>
    <row r="519" spans="1:25" s="186" customFormat="1" ht="102">
      <c r="A519" s="467">
        <v>508</v>
      </c>
      <c r="B519" s="5" t="s">
        <v>1419</v>
      </c>
      <c r="C519" s="20" t="s">
        <v>3783</v>
      </c>
      <c r="D519" s="20" t="s">
        <v>3784</v>
      </c>
      <c r="E519" s="20" t="s">
        <v>3759</v>
      </c>
      <c r="F519" s="20">
        <v>90</v>
      </c>
      <c r="G519" s="20">
        <v>2</v>
      </c>
      <c r="H519" s="20"/>
      <c r="I519" s="323">
        <v>48.7</v>
      </c>
      <c r="J519" s="20">
        <v>1</v>
      </c>
      <c r="K519" s="5" t="s">
        <v>575</v>
      </c>
      <c r="L519" s="425"/>
      <c r="M519" s="6" t="s">
        <v>2164</v>
      </c>
      <c r="N519" s="6">
        <v>932029.85</v>
      </c>
      <c r="O519" s="7"/>
      <c r="P519" s="476"/>
      <c r="Q519" s="5" t="s">
        <v>3785</v>
      </c>
      <c r="R519" s="187">
        <v>36222</v>
      </c>
      <c r="S519" s="20" t="s">
        <v>1774</v>
      </c>
      <c r="T519" s="5" t="s">
        <v>3786</v>
      </c>
      <c r="U519" s="474"/>
      <c r="V519" s="474"/>
      <c r="W519" s="101"/>
      <c r="X519" s="101"/>
      <c r="Y519" s="101"/>
    </row>
    <row r="520" spans="1:25" s="186" customFormat="1" ht="267.75">
      <c r="A520" s="475">
        <v>509</v>
      </c>
      <c r="B520" s="5" t="s">
        <v>1419</v>
      </c>
      <c r="C520" s="20" t="s">
        <v>3787</v>
      </c>
      <c r="D520" s="20" t="s">
        <v>3788</v>
      </c>
      <c r="E520" s="20" t="s">
        <v>3759</v>
      </c>
      <c r="F520" s="20">
        <v>90</v>
      </c>
      <c r="G520" s="20">
        <v>3</v>
      </c>
      <c r="H520" s="20"/>
      <c r="I520" s="323">
        <v>64.84</v>
      </c>
      <c r="J520" s="20">
        <v>2</v>
      </c>
      <c r="K520" s="5" t="s">
        <v>575</v>
      </c>
      <c r="L520" s="478">
        <v>40399</v>
      </c>
      <c r="M520" s="6" t="s">
        <v>3789</v>
      </c>
      <c r="N520" s="6">
        <v>1297569.28</v>
      </c>
      <c r="O520" s="7"/>
      <c r="P520" s="476"/>
      <c r="Q520" s="5"/>
      <c r="R520" s="20"/>
      <c r="S520" s="20"/>
      <c r="T520" s="5"/>
      <c r="U520" s="474"/>
      <c r="V520" s="474"/>
      <c r="W520" s="101"/>
      <c r="X520" s="101"/>
      <c r="Y520" s="101"/>
    </row>
    <row r="521" spans="1:25" s="186" customFormat="1" ht="102">
      <c r="A521" s="475">
        <v>510</v>
      </c>
      <c r="B521" s="5" t="s">
        <v>1419</v>
      </c>
      <c r="C521" s="20" t="s">
        <v>3790</v>
      </c>
      <c r="D521" s="20" t="s">
        <v>3791</v>
      </c>
      <c r="E521" s="20" t="s">
        <v>3759</v>
      </c>
      <c r="F521" s="20">
        <v>90</v>
      </c>
      <c r="G521" s="20">
        <v>4</v>
      </c>
      <c r="H521" s="20"/>
      <c r="I521" s="323">
        <v>33.86</v>
      </c>
      <c r="J521" s="20">
        <v>1</v>
      </c>
      <c r="K521" s="5" t="s">
        <v>575</v>
      </c>
      <c r="L521" s="425"/>
      <c r="M521" s="6" t="s">
        <v>2164</v>
      </c>
      <c r="N521" s="6">
        <v>648784.64000000001</v>
      </c>
      <c r="O521" s="7"/>
      <c r="P521" s="476"/>
      <c r="Q521" s="5"/>
      <c r="R521" s="20"/>
      <c r="S521" s="20"/>
      <c r="T521" s="20"/>
      <c r="U521" s="474"/>
      <c r="V521" s="474"/>
      <c r="W521" s="101"/>
      <c r="X521" s="101"/>
      <c r="Y521" s="101"/>
    </row>
    <row r="522" spans="1:25" s="186" customFormat="1" ht="102">
      <c r="A522" s="467">
        <v>511</v>
      </c>
      <c r="B522" s="5" t="s">
        <v>1419</v>
      </c>
      <c r="C522" s="20" t="s">
        <v>3792</v>
      </c>
      <c r="D522" s="20" t="s">
        <v>3793</v>
      </c>
      <c r="E522" s="20" t="s">
        <v>3759</v>
      </c>
      <c r="F522" s="20">
        <v>90</v>
      </c>
      <c r="G522" s="20">
        <v>5</v>
      </c>
      <c r="H522" s="20"/>
      <c r="I522" s="323">
        <v>20.71</v>
      </c>
      <c r="J522" s="20">
        <v>2</v>
      </c>
      <c r="K522" s="5" t="s">
        <v>575</v>
      </c>
      <c r="L522" s="425"/>
      <c r="M522" s="6" t="s">
        <v>2164</v>
      </c>
      <c r="N522" s="6">
        <v>396160.53</v>
      </c>
      <c r="O522" s="7"/>
      <c r="P522" s="476"/>
      <c r="Q522" s="5"/>
      <c r="R522" s="20"/>
      <c r="S522" s="20"/>
      <c r="T522" s="20"/>
      <c r="U522" s="474"/>
      <c r="V522" s="474"/>
      <c r="W522" s="101"/>
      <c r="X522" s="101"/>
      <c r="Y522" s="101"/>
    </row>
    <row r="523" spans="1:25" s="186" customFormat="1" ht="102">
      <c r="A523" s="475">
        <v>512</v>
      </c>
      <c r="B523" s="5" t="s">
        <v>1419</v>
      </c>
      <c r="C523" s="20" t="s">
        <v>3794</v>
      </c>
      <c r="D523" s="20" t="s">
        <v>3795</v>
      </c>
      <c r="E523" s="20" t="s">
        <v>3759</v>
      </c>
      <c r="F523" s="20">
        <v>90</v>
      </c>
      <c r="G523" s="20">
        <v>6</v>
      </c>
      <c r="H523" s="20"/>
      <c r="I523" s="323">
        <v>35.61</v>
      </c>
      <c r="J523" s="20">
        <v>2</v>
      </c>
      <c r="K523" s="5" t="s">
        <v>575</v>
      </c>
      <c r="L523" s="425"/>
      <c r="M523" s="6" t="s">
        <v>2164</v>
      </c>
      <c r="N523" s="6">
        <v>681319.56</v>
      </c>
      <c r="O523" s="7"/>
      <c r="P523" s="476"/>
      <c r="Q523" s="5"/>
      <c r="R523" s="20"/>
      <c r="S523" s="20"/>
      <c r="T523" s="20"/>
      <c r="U523" s="474"/>
      <c r="V523" s="474"/>
      <c r="W523" s="101"/>
      <c r="X523" s="101"/>
      <c r="Y523" s="101"/>
    </row>
    <row r="524" spans="1:25" s="186" customFormat="1" ht="102">
      <c r="A524" s="475">
        <v>513</v>
      </c>
      <c r="B524" s="5" t="s">
        <v>1419</v>
      </c>
      <c r="C524" s="20" t="s">
        <v>3796</v>
      </c>
      <c r="D524" s="20" t="s">
        <v>3797</v>
      </c>
      <c r="E524" s="20" t="s">
        <v>3759</v>
      </c>
      <c r="F524" s="20">
        <v>91</v>
      </c>
      <c r="G524" s="20">
        <v>1</v>
      </c>
      <c r="H524" s="20"/>
      <c r="I524" s="323">
        <v>34.1</v>
      </c>
      <c r="J524" s="20">
        <v>1</v>
      </c>
      <c r="K524" s="5" t="s">
        <v>575</v>
      </c>
      <c r="L524" s="425"/>
      <c r="M524" s="6" t="s">
        <v>2192</v>
      </c>
      <c r="N524" s="6">
        <v>629982.81000000006</v>
      </c>
      <c r="O524" s="7"/>
      <c r="P524" s="476"/>
      <c r="Q524" s="5" t="s">
        <v>3798</v>
      </c>
      <c r="R524" s="187">
        <v>34746</v>
      </c>
      <c r="S524" s="20" t="s">
        <v>1774</v>
      </c>
      <c r="T524" s="5" t="s">
        <v>3799</v>
      </c>
      <c r="U524" s="474"/>
      <c r="V524" s="474"/>
      <c r="W524" s="101"/>
      <c r="X524" s="101"/>
      <c r="Y524" s="101"/>
    </row>
    <row r="525" spans="1:25" s="186" customFormat="1" ht="102">
      <c r="A525" s="467">
        <v>514</v>
      </c>
      <c r="B525" s="5" t="s">
        <v>1419</v>
      </c>
      <c r="C525" s="20" t="s">
        <v>3800</v>
      </c>
      <c r="D525" s="20" t="s">
        <v>3801</v>
      </c>
      <c r="E525" s="20" t="s">
        <v>3759</v>
      </c>
      <c r="F525" s="20">
        <v>91</v>
      </c>
      <c r="G525" s="20">
        <v>3</v>
      </c>
      <c r="H525" s="20"/>
      <c r="I525" s="323">
        <v>25.71</v>
      </c>
      <c r="J525" s="20">
        <v>1</v>
      </c>
      <c r="K525" s="5" t="s">
        <v>575</v>
      </c>
      <c r="L525" s="425"/>
      <c r="M525" s="6" t="s">
        <v>2192</v>
      </c>
      <c r="N525" s="6">
        <v>473408.13</v>
      </c>
      <c r="O525" s="7"/>
      <c r="P525" s="476"/>
      <c r="Q525" s="5" t="s">
        <v>3802</v>
      </c>
      <c r="R525" s="187">
        <v>43523</v>
      </c>
      <c r="S525" s="20" t="s">
        <v>1774</v>
      </c>
      <c r="T525" s="5" t="s">
        <v>3803</v>
      </c>
      <c r="U525" s="474">
        <v>25.71</v>
      </c>
      <c r="V525" s="474"/>
      <c r="W525" s="101"/>
      <c r="X525" s="101"/>
      <c r="Y525" s="101"/>
    </row>
    <row r="526" spans="1:25" s="186" customFormat="1" ht="331.5">
      <c r="A526" s="475">
        <v>515</v>
      </c>
      <c r="B526" s="5" t="s">
        <v>1419</v>
      </c>
      <c r="C526" s="20" t="s">
        <v>3804</v>
      </c>
      <c r="D526" s="20" t="s">
        <v>3805</v>
      </c>
      <c r="E526" s="20" t="s">
        <v>3759</v>
      </c>
      <c r="F526" s="20">
        <v>96</v>
      </c>
      <c r="G526" s="5"/>
      <c r="H526" s="23" t="s">
        <v>3806</v>
      </c>
      <c r="I526" s="112">
        <f>117.9*628/1000</f>
        <v>74.041200000000003</v>
      </c>
      <c r="J526" s="5"/>
      <c r="K526" s="5" t="s">
        <v>575</v>
      </c>
      <c r="L526" s="425"/>
      <c r="M526" s="6" t="s">
        <v>3807</v>
      </c>
      <c r="N526" s="6"/>
      <c r="O526" s="7"/>
      <c r="P526" s="476"/>
      <c r="Q526" s="5" t="s">
        <v>3808</v>
      </c>
      <c r="R526" s="5" t="s">
        <v>3809</v>
      </c>
      <c r="S526" s="5" t="s">
        <v>3810</v>
      </c>
      <c r="T526" s="5" t="s">
        <v>3811</v>
      </c>
      <c r="U526" s="474" t="s">
        <v>3812</v>
      </c>
      <c r="V526" s="474"/>
      <c r="W526" s="101"/>
      <c r="X526" s="101"/>
      <c r="Y526" s="101"/>
    </row>
    <row r="527" spans="1:25" s="186" customFormat="1" ht="102">
      <c r="A527" s="475">
        <v>516</v>
      </c>
      <c r="B527" s="5" t="s">
        <v>1836</v>
      </c>
      <c r="C527" s="20" t="s">
        <v>3813</v>
      </c>
      <c r="D527" s="20" t="s">
        <v>3814</v>
      </c>
      <c r="E527" s="20" t="s">
        <v>3759</v>
      </c>
      <c r="F527" s="20" t="s">
        <v>3815</v>
      </c>
      <c r="G527" s="5"/>
      <c r="H527" s="23"/>
      <c r="I527" s="112">
        <v>24.94</v>
      </c>
      <c r="J527" s="5">
        <v>1</v>
      </c>
      <c r="K527" s="5" t="s">
        <v>575</v>
      </c>
      <c r="L527" s="425"/>
      <c r="M527" s="6" t="s">
        <v>3816</v>
      </c>
      <c r="N527" s="6"/>
      <c r="O527" s="7"/>
      <c r="P527" s="476"/>
      <c r="Q527" s="5"/>
      <c r="R527" s="20"/>
      <c r="S527" s="20"/>
      <c r="T527" s="5" t="s">
        <v>2564</v>
      </c>
      <c r="U527" s="474"/>
      <c r="V527" s="474"/>
      <c r="W527" s="101"/>
      <c r="X527" s="101"/>
      <c r="Y527" s="101"/>
    </row>
    <row r="528" spans="1:25" s="186" customFormat="1" ht="114.75">
      <c r="A528" s="467">
        <v>517</v>
      </c>
      <c r="B528" s="5" t="s">
        <v>1419</v>
      </c>
      <c r="C528" s="20" t="s">
        <v>3817</v>
      </c>
      <c r="D528" s="20" t="s">
        <v>3818</v>
      </c>
      <c r="E528" s="20" t="s">
        <v>3759</v>
      </c>
      <c r="F528" s="20">
        <v>123</v>
      </c>
      <c r="G528" s="20">
        <v>3</v>
      </c>
      <c r="H528" s="20"/>
      <c r="I528" s="323">
        <v>26.29</v>
      </c>
      <c r="J528" s="20">
        <v>2</v>
      </c>
      <c r="K528" s="5" t="s">
        <v>575</v>
      </c>
      <c r="L528" s="425"/>
      <c r="M528" s="6" t="s">
        <v>3819</v>
      </c>
      <c r="N528" s="6">
        <v>497592.94</v>
      </c>
      <c r="O528" s="7"/>
      <c r="P528" s="476"/>
      <c r="Q528" s="5" t="s">
        <v>3820</v>
      </c>
      <c r="R528" s="187">
        <v>34207</v>
      </c>
      <c r="S528" s="20" t="s">
        <v>1774</v>
      </c>
      <c r="T528" s="5" t="s">
        <v>3821</v>
      </c>
      <c r="U528" s="474"/>
      <c r="V528" s="474"/>
      <c r="W528" s="101"/>
      <c r="X528" s="101"/>
      <c r="Y528" s="101"/>
    </row>
    <row r="529" spans="1:25" s="186" customFormat="1" ht="153">
      <c r="A529" s="475">
        <v>518</v>
      </c>
      <c r="B529" s="5" t="s">
        <v>1419</v>
      </c>
      <c r="C529" s="20" t="s">
        <v>3822</v>
      </c>
      <c r="D529" s="20" t="s">
        <v>3823</v>
      </c>
      <c r="E529" s="20" t="s">
        <v>3759</v>
      </c>
      <c r="F529" s="20">
        <v>123</v>
      </c>
      <c r="G529" s="20">
        <v>5</v>
      </c>
      <c r="H529" s="20"/>
      <c r="I529" s="323">
        <v>27.41</v>
      </c>
      <c r="J529" s="20">
        <v>1</v>
      </c>
      <c r="K529" s="5" t="s">
        <v>575</v>
      </c>
      <c r="L529" s="425"/>
      <c r="M529" s="6" t="s">
        <v>3824</v>
      </c>
      <c r="N529" s="6">
        <v>520558.77</v>
      </c>
      <c r="O529" s="7"/>
      <c r="P529" s="476"/>
      <c r="Q529" s="5" t="s">
        <v>3825</v>
      </c>
      <c r="R529" s="187">
        <v>36333</v>
      </c>
      <c r="S529" s="20" t="s">
        <v>1774</v>
      </c>
      <c r="T529" s="5" t="s">
        <v>3826</v>
      </c>
      <c r="U529" s="474"/>
      <c r="V529" s="474"/>
      <c r="W529" s="101"/>
      <c r="X529" s="101"/>
      <c r="Y529" s="101"/>
    </row>
    <row r="530" spans="1:25" s="186" customFormat="1" ht="165.75">
      <c r="A530" s="475">
        <v>519</v>
      </c>
      <c r="B530" s="5" t="s">
        <v>1419</v>
      </c>
      <c r="C530" s="20" t="s">
        <v>3827</v>
      </c>
      <c r="D530" s="20" t="s">
        <v>3828</v>
      </c>
      <c r="E530" s="20" t="s">
        <v>3829</v>
      </c>
      <c r="F530" s="20">
        <v>2</v>
      </c>
      <c r="G530" s="20">
        <v>2</v>
      </c>
      <c r="H530" s="20"/>
      <c r="I530" s="323">
        <v>47.26</v>
      </c>
      <c r="J530" s="20">
        <v>1</v>
      </c>
      <c r="K530" s="5" t="s">
        <v>575</v>
      </c>
      <c r="L530" s="425"/>
      <c r="M530" s="6" t="s">
        <v>3830</v>
      </c>
      <c r="N530" s="6">
        <v>924989.81</v>
      </c>
      <c r="O530" s="7"/>
      <c r="P530" s="479"/>
      <c r="Q530" s="5"/>
      <c r="R530" s="20"/>
      <c r="S530" s="20"/>
      <c r="T530" s="5"/>
      <c r="U530" s="474"/>
      <c r="V530" s="474"/>
      <c r="W530" s="101"/>
      <c r="X530" s="101"/>
      <c r="Y530" s="101"/>
    </row>
    <row r="531" spans="1:25" s="186" customFormat="1" ht="165.75">
      <c r="A531" s="467">
        <v>520</v>
      </c>
      <c r="B531" s="5" t="s">
        <v>1419</v>
      </c>
      <c r="C531" s="20" t="s">
        <v>3831</v>
      </c>
      <c r="D531" s="20" t="s">
        <v>3832</v>
      </c>
      <c r="E531" s="20" t="s">
        <v>3829</v>
      </c>
      <c r="F531" s="20">
        <v>2</v>
      </c>
      <c r="G531" s="20">
        <v>69</v>
      </c>
      <c r="H531" s="20"/>
      <c r="I531" s="323">
        <v>41.79</v>
      </c>
      <c r="J531" s="20">
        <v>10</v>
      </c>
      <c r="K531" s="5" t="s">
        <v>575</v>
      </c>
      <c r="L531" s="425"/>
      <c r="M531" s="6" t="s">
        <v>3830</v>
      </c>
      <c r="N531" s="6">
        <v>817432.86</v>
      </c>
      <c r="O531" s="7"/>
      <c r="P531" s="476"/>
      <c r="Q531" s="5" t="s">
        <v>3833</v>
      </c>
      <c r="R531" s="187">
        <v>34842</v>
      </c>
      <c r="S531" s="20" t="s">
        <v>1774</v>
      </c>
      <c r="T531" s="5" t="s">
        <v>3834</v>
      </c>
      <c r="U531" s="474"/>
      <c r="V531" s="474"/>
      <c r="W531" s="101"/>
      <c r="X531" s="101"/>
      <c r="Y531" s="101"/>
    </row>
    <row r="532" spans="1:25" s="186" customFormat="1" ht="165.75">
      <c r="A532" s="475">
        <v>521</v>
      </c>
      <c r="B532" s="5" t="s">
        <v>1419</v>
      </c>
      <c r="C532" s="20" t="s">
        <v>3835</v>
      </c>
      <c r="D532" s="20" t="s">
        <v>3836</v>
      </c>
      <c r="E532" s="20" t="s">
        <v>3829</v>
      </c>
      <c r="F532" s="20">
        <v>2</v>
      </c>
      <c r="G532" s="20">
        <v>80</v>
      </c>
      <c r="H532" s="20"/>
      <c r="I532" s="323">
        <v>71.8</v>
      </c>
      <c r="J532" s="20">
        <v>12</v>
      </c>
      <c r="K532" s="5" t="s">
        <v>575</v>
      </c>
      <c r="L532" s="425"/>
      <c r="M532" s="6" t="s">
        <v>3830</v>
      </c>
      <c r="N532" s="6">
        <v>1404107.16</v>
      </c>
      <c r="O532" s="7"/>
      <c r="P532" s="476"/>
      <c r="Q532" s="5" t="s">
        <v>3837</v>
      </c>
      <c r="R532" s="187">
        <v>33430</v>
      </c>
      <c r="S532" s="20" t="s">
        <v>1774</v>
      </c>
      <c r="T532" s="5" t="s">
        <v>3838</v>
      </c>
      <c r="U532" s="474"/>
      <c r="V532" s="474"/>
      <c r="W532" s="101"/>
      <c r="X532" s="101"/>
      <c r="Y532" s="101"/>
    </row>
    <row r="533" spans="1:25" s="186" customFormat="1" ht="242.25">
      <c r="A533" s="475">
        <v>522</v>
      </c>
      <c r="B533" s="5" t="s">
        <v>1419</v>
      </c>
      <c r="C533" s="20" t="s">
        <v>3839</v>
      </c>
      <c r="D533" s="20" t="s">
        <v>3840</v>
      </c>
      <c r="E533" s="20" t="s">
        <v>3829</v>
      </c>
      <c r="F533" s="20" t="s">
        <v>3841</v>
      </c>
      <c r="G533" s="20">
        <v>47</v>
      </c>
      <c r="H533" s="20"/>
      <c r="I533" s="323">
        <v>46.03</v>
      </c>
      <c r="J533" s="20">
        <v>4</v>
      </c>
      <c r="K533" s="5" t="s">
        <v>575</v>
      </c>
      <c r="L533" s="425"/>
      <c r="M533" s="6" t="s">
        <v>3842</v>
      </c>
      <c r="N533" s="6">
        <v>901522.84</v>
      </c>
      <c r="O533" s="7"/>
      <c r="P533" s="476"/>
      <c r="Q533" s="5" t="s">
        <v>3843</v>
      </c>
      <c r="R533" s="187">
        <v>26267</v>
      </c>
      <c r="S533" s="20" t="s">
        <v>1774</v>
      </c>
      <c r="T533" s="5" t="s">
        <v>3844</v>
      </c>
      <c r="U533" s="474"/>
      <c r="V533" s="474"/>
      <c r="W533" s="101"/>
      <c r="X533" s="101"/>
      <c r="Y533" s="101"/>
    </row>
    <row r="534" spans="1:25" s="186" customFormat="1" ht="242.25">
      <c r="A534" s="467">
        <v>523</v>
      </c>
      <c r="B534" s="5" t="s">
        <v>1419</v>
      </c>
      <c r="C534" s="20" t="s">
        <v>3845</v>
      </c>
      <c r="D534" s="20" t="s">
        <v>3846</v>
      </c>
      <c r="E534" s="20" t="s">
        <v>3829</v>
      </c>
      <c r="F534" s="20" t="s">
        <v>3841</v>
      </c>
      <c r="G534" s="20">
        <v>64</v>
      </c>
      <c r="H534" s="20"/>
      <c r="I534" s="323">
        <v>44.68</v>
      </c>
      <c r="J534" s="20">
        <v>5</v>
      </c>
      <c r="K534" s="5" t="s">
        <v>575</v>
      </c>
      <c r="L534" s="425"/>
      <c r="M534" s="6" t="s">
        <v>3842</v>
      </c>
      <c r="N534" s="6">
        <v>1115582.42</v>
      </c>
      <c r="O534" s="7"/>
      <c r="P534" s="476"/>
      <c r="Q534" s="5" t="s">
        <v>3847</v>
      </c>
      <c r="R534" s="187">
        <v>27337</v>
      </c>
      <c r="S534" s="20" t="s">
        <v>1774</v>
      </c>
      <c r="T534" s="5" t="s">
        <v>3848</v>
      </c>
      <c r="U534" s="474"/>
      <c r="V534" s="474"/>
      <c r="W534" s="101"/>
      <c r="X534" s="101"/>
      <c r="Y534" s="101"/>
    </row>
    <row r="535" spans="1:25" s="186" customFormat="1" ht="89.25">
      <c r="A535" s="475">
        <v>524</v>
      </c>
      <c r="B535" s="5" t="s">
        <v>1419</v>
      </c>
      <c r="C535" s="20" t="s">
        <v>3849</v>
      </c>
      <c r="D535" s="20" t="s">
        <v>3850</v>
      </c>
      <c r="E535" s="20" t="s">
        <v>3829</v>
      </c>
      <c r="F535" s="20">
        <v>4</v>
      </c>
      <c r="G535" s="20">
        <v>3</v>
      </c>
      <c r="H535" s="20"/>
      <c r="I535" s="323">
        <v>69.52</v>
      </c>
      <c r="J535" s="20">
        <v>1</v>
      </c>
      <c r="K535" s="5" t="s">
        <v>575</v>
      </c>
      <c r="L535" s="425"/>
      <c r="M535" s="6" t="s">
        <v>3851</v>
      </c>
      <c r="N535" s="6">
        <v>1359128.8</v>
      </c>
      <c r="O535" s="7"/>
      <c r="P535" s="476"/>
      <c r="Q535" s="5"/>
      <c r="R535" s="20"/>
      <c r="S535" s="20"/>
      <c r="U535" s="474"/>
      <c r="V535" s="474"/>
      <c r="W535" s="101"/>
      <c r="X535" s="101"/>
      <c r="Y535" s="101"/>
    </row>
    <row r="536" spans="1:25" s="186" customFormat="1" ht="89.25">
      <c r="A536" s="475">
        <v>525</v>
      </c>
      <c r="B536" s="5" t="s">
        <v>1419</v>
      </c>
      <c r="C536" s="20" t="s">
        <v>3852</v>
      </c>
      <c r="D536" s="20" t="s">
        <v>3853</v>
      </c>
      <c r="E536" s="20" t="s">
        <v>3829</v>
      </c>
      <c r="F536" s="20">
        <v>4</v>
      </c>
      <c r="G536" s="20">
        <v>38</v>
      </c>
      <c r="H536" s="23" t="s">
        <v>3854</v>
      </c>
      <c r="I536" s="323">
        <v>35.799999999999997</v>
      </c>
      <c r="J536" s="20">
        <v>6</v>
      </c>
      <c r="K536" s="5" t="s">
        <v>575</v>
      </c>
      <c r="L536" s="425"/>
      <c r="M536" s="6" t="s">
        <v>3851</v>
      </c>
      <c r="N536" s="6">
        <v>700098</v>
      </c>
      <c r="O536" s="7"/>
      <c r="P536" s="476"/>
      <c r="Q536" s="5"/>
      <c r="R536" s="20"/>
      <c r="S536" s="20"/>
      <c r="T536" s="5"/>
      <c r="U536" s="474"/>
      <c r="V536" s="474"/>
      <c r="W536" s="101"/>
      <c r="X536" s="101"/>
      <c r="Y536" s="101"/>
    </row>
    <row r="537" spans="1:25" s="186" customFormat="1" ht="242.25">
      <c r="A537" s="467">
        <v>526</v>
      </c>
      <c r="B537" s="5" t="s">
        <v>1419</v>
      </c>
      <c r="C537" s="20" t="s">
        <v>3855</v>
      </c>
      <c r="D537" s="20" t="s">
        <v>3856</v>
      </c>
      <c r="E537" s="20" t="s">
        <v>3829</v>
      </c>
      <c r="F537" s="20">
        <v>5</v>
      </c>
      <c r="G537" s="20">
        <v>33</v>
      </c>
      <c r="H537" s="20"/>
      <c r="I537" s="323">
        <v>44.82</v>
      </c>
      <c r="J537" s="20">
        <v>4</v>
      </c>
      <c r="K537" s="5" t="s">
        <v>575</v>
      </c>
      <c r="L537" s="425"/>
      <c r="M537" s="6" t="s">
        <v>3857</v>
      </c>
      <c r="N537" s="6">
        <v>889356.16</v>
      </c>
      <c r="O537" s="7"/>
      <c r="P537" s="476"/>
      <c r="Q537" s="5"/>
      <c r="R537" s="20"/>
      <c r="S537" s="20"/>
      <c r="U537" s="474"/>
      <c r="V537" s="474"/>
      <c r="W537" s="101"/>
      <c r="X537" s="101"/>
      <c r="Y537" s="101"/>
    </row>
    <row r="538" spans="1:25" s="186" customFormat="1" ht="242.25">
      <c r="A538" s="475">
        <v>527</v>
      </c>
      <c r="B538" s="5" t="s">
        <v>1419</v>
      </c>
      <c r="C538" s="20" t="s">
        <v>3858</v>
      </c>
      <c r="D538" s="20" t="s">
        <v>3859</v>
      </c>
      <c r="E538" s="20" t="s">
        <v>3829</v>
      </c>
      <c r="F538" s="20">
        <v>5</v>
      </c>
      <c r="G538" s="20">
        <v>46</v>
      </c>
      <c r="H538" s="20"/>
      <c r="I538" s="323">
        <v>29.85</v>
      </c>
      <c r="J538" s="20">
        <v>4</v>
      </c>
      <c r="K538" s="5" t="s">
        <v>575</v>
      </c>
      <c r="L538" s="425"/>
      <c r="M538" s="6" t="s">
        <v>3857</v>
      </c>
      <c r="N538" s="6">
        <v>591580.66</v>
      </c>
      <c r="O538" s="7"/>
      <c r="P538" s="476"/>
      <c r="Q538" s="5" t="s">
        <v>3860</v>
      </c>
      <c r="R538" s="187">
        <v>36560</v>
      </c>
      <c r="S538" s="20" t="s">
        <v>1774</v>
      </c>
      <c r="T538" s="5" t="s">
        <v>3861</v>
      </c>
      <c r="U538" s="474"/>
      <c r="V538" s="474"/>
      <c r="W538" s="101"/>
      <c r="X538" s="101"/>
      <c r="Y538" s="101"/>
    </row>
    <row r="539" spans="1:25" s="186" customFormat="1" ht="89.25">
      <c r="A539" s="475">
        <v>528</v>
      </c>
      <c r="B539" s="5" t="s">
        <v>1419</v>
      </c>
      <c r="C539" s="20"/>
      <c r="D539" s="20" t="s">
        <v>3862</v>
      </c>
      <c r="E539" s="20" t="s">
        <v>3829</v>
      </c>
      <c r="F539" s="20">
        <v>6</v>
      </c>
      <c r="G539" s="20">
        <v>1</v>
      </c>
      <c r="H539" s="20"/>
      <c r="I539" s="323">
        <v>47.74</v>
      </c>
      <c r="J539" s="20">
        <v>1</v>
      </c>
      <c r="K539" s="5" t="s">
        <v>575</v>
      </c>
      <c r="L539" s="425"/>
      <c r="M539" s="6" t="s">
        <v>3851</v>
      </c>
      <c r="N539" s="6"/>
      <c r="O539" s="7"/>
      <c r="P539" s="476"/>
      <c r="Q539" s="5"/>
      <c r="R539" s="20"/>
      <c r="S539" s="20"/>
      <c r="T539" s="5"/>
      <c r="U539" s="474"/>
      <c r="V539" s="474"/>
      <c r="W539" s="101"/>
      <c r="X539" s="101"/>
      <c r="Y539" s="101"/>
    </row>
    <row r="540" spans="1:25" s="186" customFormat="1" ht="89.25">
      <c r="A540" s="467">
        <v>529</v>
      </c>
      <c r="B540" s="5" t="s">
        <v>1419</v>
      </c>
      <c r="C540" s="20"/>
      <c r="D540" s="20" t="s">
        <v>3863</v>
      </c>
      <c r="E540" s="20" t="s">
        <v>3829</v>
      </c>
      <c r="F540" s="20">
        <v>6</v>
      </c>
      <c r="G540" s="20">
        <v>2</v>
      </c>
      <c r="H540" s="20"/>
      <c r="I540" s="323">
        <v>31.94</v>
      </c>
      <c r="J540" s="20">
        <v>1</v>
      </c>
      <c r="K540" s="5" t="s">
        <v>575</v>
      </c>
      <c r="L540" s="425"/>
      <c r="M540" s="6" t="s">
        <v>3851</v>
      </c>
      <c r="N540" s="6"/>
      <c r="O540" s="7"/>
      <c r="P540" s="476"/>
      <c r="Q540" s="5" t="s">
        <v>3864</v>
      </c>
      <c r="R540" s="187">
        <v>30922</v>
      </c>
      <c r="S540" s="20" t="s">
        <v>1774</v>
      </c>
      <c r="T540" s="5" t="s">
        <v>3865</v>
      </c>
      <c r="U540" s="474">
        <v>17.82</v>
      </c>
      <c r="V540" s="474"/>
      <c r="W540" s="101"/>
      <c r="X540" s="101"/>
      <c r="Y540" s="101"/>
    </row>
    <row r="541" spans="1:25" s="186" customFormat="1" ht="89.25">
      <c r="A541" s="475">
        <v>530</v>
      </c>
      <c r="B541" s="5" t="s">
        <v>1419</v>
      </c>
      <c r="C541" s="20" t="s">
        <v>3866</v>
      </c>
      <c r="D541" s="20" t="s">
        <v>3867</v>
      </c>
      <c r="E541" s="20" t="s">
        <v>3829</v>
      </c>
      <c r="F541" s="20">
        <v>6</v>
      </c>
      <c r="G541" s="20">
        <v>111</v>
      </c>
      <c r="H541" s="20"/>
      <c r="I541" s="323">
        <v>48.56</v>
      </c>
      <c r="J541" s="20">
        <v>2</v>
      </c>
      <c r="K541" s="5" t="s">
        <v>575</v>
      </c>
      <c r="L541" s="425"/>
      <c r="M541" s="6" t="s">
        <v>3851</v>
      </c>
      <c r="N541" s="6">
        <v>950412.37</v>
      </c>
      <c r="O541" s="7"/>
      <c r="P541" s="476"/>
      <c r="Q541" s="5"/>
      <c r="R541" s="20"/>
      <c r="S541" s="20"/>
      <c r="T541" s="5"/>
      <c r="U541" s="474"/>
      <c r="V541" s="474"/>
      <c r="W541" s="101"/>
      <c r="X541" s="101"/>
      <c r="Y541" s="101"/>
    </row>
    <row r="542" spans="1:25" s="186" customFormat="1" ht="89.25">
      <c r="A542" s="475">
        <v>531</v>
      </c>
      <c r="B542" s="5" t="s">
        <v>1419</v>
      </c>
      <c r="C542" s="20"/>
      <c r="D542" s="20" t="s">
        <v>3868</v>
      </c>
      <c r="E542" s="20" t="s">
        <v>3829</v>
      </c>
      <c r="F542" s="20" t="s">
        <v>3869</v>
      </c>
      <c r="G542" s="20">
        <v>64</v>
      </c>
      <c r="H542" s="20"/>
      <c r="I542" s="323">
        <v>44.73</v>
      </c>
      <c r="J542" s="20">
        <v>5</v>
      </c>
      <c r="K542" s="5" t="s">
        <v>575</v>
      </c>
      <c r="L542" s="425"/>
      <c r="M542" s="6" t="s">
        <v>3851</v>
      </c>
      <c r="N542" s="6"/>
      <c r="O542" s="7"/>
      <c r="P542" s="476"/>
      <c r="Q542" s="5"/>
      <c r="R542" s="20"/>
      <c r="S542" s="20"/>
      <c r="T542" s="5"/>
      <c r="U542" s="474"/>
      <c r="V542" s="474"/>
      <c r="W542" s="101"/>
      <c r="X542" s="101"/>
      <c r="Y542" s="101"/>
    </row>
    <row r="543" spans="1:25" s="186" customFormat="1" ht="89.25">
      <c r="A543" s="467">
        <v>532</v>
      </c>
      <c r="B543" s="5" t="s">
        <v>1419</v>
      </c>
      <c r="C543" s="20"/>
      <c r="D543" s="20" t="s">
        <v>3870</v>
      </c>
      <c r="E543" s="20" t="s">
        <v>3829</v>
      </c>
      <c r="F543" s="20" t="s">
        <v>3869</v>
      </c>
      <c r="G543" s="20">
        <v>80</v>
      </c>
      <c r="H543" s="20"/>
      <c r="I543" s="323">
        <v>45.64</v>
      </c>
      <c r="J543" s="20">
        <v>5</v>
      </c>
      <c r="K543" s="5" t="s">
        <v>575</v>
      </c>
      <c r="L543" s="425"/>
      <c r="M543" s="6" t="s">
        <v>3851</v>
      </c>
      <c r="N543" s="6"/>
      <c r="O543" s="7"/>
      <c r="P543" s="476"/>
      <c r="Q543" s="5"/>
      <c r="R543" s="20"/>
      <c r="S543" s="20"/>
      <c r="T543" s="5"/>
      <c r="U543" s="474"/>
      <c r="V543" s="474"/>
      <c r="W543" s="101"/>
      <c r="X543" s="101"/>
      <c r="Y543" s="101"/>
    </row>
    <row r="544" spans="1:25" s="186" customFormat="1" ht="191.25">
      <c r="A544" s="475">
        <v>533</v>
      </c>
      <c r="B544" s="5" t="s">
        <v>1419</v>
      </c>
      <c r="C544" s="20" t="s">
        <v>3871</v>
      </c>
      <c r="D544" s="20" t="s">
        <v>3872</v>
      </c>
      <c r="E544" s="20" t="s">
        <v>3829</v>
      </c>
      <c r="F544" s="20" t="s">
        <v>3873</v>
      </c>
      <c r="G544" s="20">
        <v>53</v>
      </c>
      <c r="H544" s="20"/>
      <c r="I544" s="323">
        <v>63.5</v>
      </c>
      <c r="J544" s="20">
        <v>1</v>
      </c>
      <c r="K544" s="5" t="s">
        <v>575</v>
      </c>
      <c r="L544" s="478">
        <v>41935</v>
      </c>
      <c r="M544" s="6" t="s">
        <v>3874</v>
      </c>
      <c r="N544" s="6"/>
      <c r="O544" s="7">
        <v>107187.37</v>
      </c>
      <c r="P544" s="476">
        <v>74379.88</v>
      </c>
      <c r="Q544" s="5" t="s">
        <v>3875</v>
      </c>
      <c r="R544" s="38" t="s">
        <v>3876</v>
      </c>
      <c r="S544" s="38" t="s">
        <v>3877</v>
      </c>
      <c r="T544" s="5" t="s">
        <v>3878</v>
      </c>
      <c r="U544" s="481" t="s">
        <v>3879</v>
      </c>
      <c r="V544" s="481" t="s">
        <v>2362</v>
      </c>
      <c r="W544" s="101"/>
      <c r="X544" s="101"/>
      <c r="Y544" s="101"/>
    </row>
    <row r="545" spans="1:25" s="186" customFormat="1" ht="191.25">
      <c r="A545" s="475">
        <v>534</v>
      </c>
      <c r="B545" s="5" t="s">
        <v>1419</v>
      </c>
      <c r="C545" s="20"/>
      <c r="D545" s="20" t="s">
        <v>3880</v>
      </c>
      <c r="E545" s="20" t="s">
        <v>3829</v>
      </c>
      <c r="F545" s="20" t="s">
        <v>3873</v>
      </c>
      <c r="G545" s="20">
        <v>57</v>
      </c>
      <c r="H545" s="20"/>
      <c r="I545" s="323">
        <v>61.99</v>
      </c>
      <c r="J545" s="20">
        <v>2</v>
      </c>
      <c r="K545" s="5" t="s">
        <v>575</v>
      </c>
      <c r="L545" s="425"/>
      <c r="M545" s="6" t="s">
        <v>3881</v>
      </c>
      <c r="N545" s="6"/>
      <c r="O545" s="7"/>
      <c r="P545" s="476"/>
      <c r="Q545" s="5"/>
      <c r="R545" s="20"/>
      <c r="S545" s="20"/>
      <c r="T545" s="5" t="s">
        <v>2564</v>
      </c>
      <c r="U545" s="474"/>
      <c r="V545" s="474"/>
      <c r="W545" s="101"/>
      <c r="X545" s="101"/>
      <c r="Y545" s="101"/>
    </row>
    <row r="546" spans="1:25" s="186" customFormat="1" ht="89.25">
      <c r="A546" s="467">
        <v>535</v>
      </c>
      <c r="B546" s="5" t="s">
        <v>1419</v>
      </c>
      <c r="C546" s="20" t="s">
        <v>3882</v>
      </c>
      <c r="D546" s="20" t="s">
        <v>3883</v>
      </c>
      <c r="E546" s="20" t="s">
        <v>3829</v>
      </c>
      <c r="F546" s="20">
        <v>7</v>
      </c>
      <c r="G546" s="20">
        <v>51</v>
      </c>
      <c r="H546" s="20"/>
      <c r="I546" s="323">
        <v>43.9</v>
      </c>
      <c r="J546" s="20">
        <v>4</v>
      </c>
      <c r="K546" s="5" t="s">
        <v>575</v>
      </c>
      <c r="L546" s="425"/>
      <c r="M546" s="6" t="s">
        <v>3851</v>
      </c>
      <c r="N546" s="6">
        <v>864366.8</v>
      </c>
      <c r="O546" s="7"/>
      <c r="P546" s="476"/>
      <c r="Q546" s="5" t="s">
        <v>3884</v>
      </c>
      <c r="R546" s="187">
        <v>28551</v>
      </c>
      <c r="S546" s="20" t="s">
        <v>1774</v>
      </c>
      <c r="T546" s="5" t="s">
        <v>3885</v>
      </c>
      <c r="U546" s="474"/>
      <c r="V546" s="474"/>
      <c r="W546" s="101"/>
      <c r="X546" s="101"/>
      <c r="Y546" s="101"/>
    </row>
    <row r="547" spans="1:25" s="186" customFormat="1" ht="89.25">
      <c r="A547" s="475">
        <v>536</v>
      </c>
      <c r="B547" s="5" t="s">
        <v>1419</v>
      </c>
      <c r="C547" s="20" t="s">
        <v>3886</v>
      </c>
      <c r="D547" s="20" t="s">
        <v>3887</v>
      </c>
      <c r="E547" s="20" t="s">
        <v>3829</v>
      </c>
      <c r="F547" s="20">
        <v>7</v>
      </c>
      <c r="G547" s="20">
        <v>68</v>
      </c>
      <c r="H547" s="20"/>
      <c r="I547" s="323">
        <v>55.47</v>
      </c>
      <c r="J547" s="20">
        <v>8</v>
      </c>
      <c r="K547" s="5" t="s">
        <v>575</v>
      </c>
      <c r="L547" s="425"/>
      <c r="M547" s="6" t="s">
        <v>3851</v>
      </c>
      <c r="N547" s="6">
        <v>1085347.46</v>
      </c>
      <c r="O547" s="7"/>
      <c r="P547" s="476"/>
      <c r="Q547" s="5"/>
      <c r="R547" s="20"/>
      <c r="S547" s="20"/>
      <c r="T547" s="20"/>
      <c r="U547" s="474"/>
      <c r="V547" s="474"/>
      <c r="W547" s="101"/>
      <c r="X547" s="101"/>
      <c r="Y547" s="101"/>
    </row>
    <row r="548" spans="1:25" s="186" customFormat="1" ht="89.25">
      <c r="A548" s="475">
        <v>537</v>
      </c>
      <c r="B548" s="5" t="s">
        <v>1419</v>
      </c>
      <c r="C548" s="20" t="s">
        <v>3888</v>
      </c>
      <c r="D548" s="20" t="s">
        <v>3889</v>
      </c>
      <c r="E548" s="20" t="s">
        <v>3829</v>
      </c>
      <c r="F548" s="20" t="s">
        <v>2964</v>
      </c>
      <c r="G548" s="20">
        <v>52</v>
      </c>
      <c r="H548" s="20"/>
      <c r="I548" s="323">
        <v>61.91</v>
      </c>
      <c r="J548" s="20">
        <v>7</v>
      </c>
      <c r="K548" s="5" t="s">
        <v>575</v>
      </c>
      <c r="L548" s="425"/>
      <c r="M548" s="6" t="s">
        <v>3851</v>
      </c>
      <c r="N548" s="6">
        <v>1210504.6399999999</v>
      </c>
      <c r="O548" s="7"/>
      <c r="P548" s="476"/>
      <c r="Q548" s="5"/>
      <c r="R548" s="20"/>
      <c r="S548" s="20"/>
      <c r="T548" s="20"/>
      <c r="U548" s="474"/>
      <c r="V548" s="474"/>
      <c r="W548" s="101"/>
      <c r="X548" s="101"/>
      <c r="Y548" s="101"/>
    </row>
    <row r="549" spans="1:25" s="186" customFormat="1" ht="89.25">
      <c r="A549" s="467">
        <v>538</v>
      </c>
      <c r="B549" s="5" t="s">
        <v>1419</v>
      </c>
      <c r="C549" s="20" t="s">
        <v>3890</v>
      </c>
      <c r="D549" s="20" t="s">
        <v>3891</v>
      </c>
      <c r="E549" s="20" t="s">
        <v>3829</v>
      </c>
      <c r="F549" s="20" t="s">
        <v>2964</v>
      </c>
      <c r="G549" s="20">
        <v>113</v>
      </c>
      <c r="H549" s="20"/>
      <c r="I549" s="323">
        <v>49.16</v>
      </c>
      <c r="J549" s="20">
        <v>5</v>
      </c>
      <c r="K549" s="5" t="s">
        <v>575</v>
      </c>
      <c r="L549" s="425"/>
      <c r="M549" s="6" t="s">
        <v>3851</v>
      </c>
      <c r="N549" s="6">
        <v>1353262.05</v>
      </c>
      <c r="O549" s="7"/>
      <c r="P549" s="476"/>
      <c r="Q549" s="5"/>
      <c r="R549" s="20"/>
      <c r="S549" s="20"/>
      <c r="T549" s="5"/>
      <c r="U549" s="474"/>
      <c r="V549" s="474"/>
      <c r="W549" s="101"/>
      <c r="X549" s="101"/>
      <c r="Y549" s="101"/>
    </row>
    <row r="550" spans="1:25" s="186" customFormat="1" ht="191.25">
      <c r="A550" s="475">
        <v>539</v>
      </c>
      <c r="B550" s="5" t="s">
        <v>1419</v>
      </c>
      <c r="C550" s="20" t="s">
        <v>3892</v>
      </c>
      <c r="D550" s="20" t="s">
        <v>3893</v>
      </c>
      <c r="E550" s="20" t="s">
        <v>3829</v>
      </c>
      <c r="F550" s="20" t="s">
        <v>3894</v>
      </c>
      <c r="G550" s="20">
        <v>64</v>
      </c>
      <c r="H550" s="20"/>
      <c r="I550" s="323">
        <v>44.93</v>
      </c>
      <c r="J550" s="20">
        <v>5</v>
      </c>
      <c r="K550" s="5" t="s">
        <v>575</v>
      </c>
      <c r="L550" s="425"/>
      <c r="M550" s="6" t="s">
        <v>3895</v>
      </c>
      <c r="N550" s="6">
        <v>878055.87</v>
      </c>
      <c r="O550" s="7"/>
      <c r="P550" s="476"/>
      <c r="Q550" s="5"/>
      <c r="R550" s="20"/>
      <c r="S550" s="20"/>
      <c r="T550" s="20"/>
      <c r="U550" s="474"/>
      <c r="V550" s="474"/>
      <c r="W550" s="101"/>
      <c r="X550" s="101"/>
      <c r="Y550" s="101"/>
    </row>
    <row r="551" spans="1:25" s="186" customFormat="1" ht="191.25">
      <c r="A551" s="475">
        <v>540</v>
      </c>
      <c r="B551" s="5" t="s">
        <v>1419</v>
      </c>
      <c r="C551" s="20" t="s">
        <v>3896</v>
      </c>
      <c r="D551" s="20" t="s">
        <v>3897</v>
      </c>
      <c r="E551" s="20" t="s">
        <v>3829</v>
      </c>
      <c r="F551" s="20" t="s">
        <v>3894</v>
      </c>
      <c r="G551" s="20">
        <v>79</v>
      </c>
      <c r="H551" s="20"/>
      <c r="I551" s="323">
        <v>44.9</v>
      </c>
      <c r="J551" s="20">
        <v>5</v>
      </c>
      <c r="K551" s="5" t="s">
        <v>575</v>
      </c>
      <c r="L551" s="425"/>
      <c r="M551" s="6" t="s">
        <v>3895</v>
      </c>
      <c r="N551" s="6">
        <v>878055.87</v>
      </c>
      <c r="O551" s="7"/>
      <c r="P551" s="476"/>
      <c r="Q551" s="5" t="s">
        <v>3898</v>
      </c>
      <c r="R551" s="187">
        <v>43265</v>
      </c>
      <c r="S551" s="20" t="s">
        <v>1774</v>
      </c>
      <c r="T551" s="20" t="s">
        <v>3899</v>
      </c>
      <c r="U551" s="474">
        <v>44.9</v>
      </c>
      <c r="V551" s="474"/>
      <c r="W551" s="101"/>
      <c r="X551" s="101"/>
      <c r="Y551" s="101"/>
    </row>
    <row r="552" spans="1:25" s="186" customFormat="1" ht="89.25">
      <c r="A552" s="467">
        <v>541</v>
      </c>
      <c r="B552" s="5" t="s">
        <v>1419</v>
      </c>
      <c r="C552" s="20" t="s">
        <v>3900</v>
      </c>
      <c r="D552" s="20" t="s">
        <v>3901</v>
      </c>
      <c r="E552" s="20" t="s">
        <v>3829</v>
      </c>
      <c r="F552" s="20" t="s">
        <v>3902</v>
      </c>
      <c r="G552" s="20">
        <v>63</v>
      </c>
      <c r="H552" s="20"/>
      <c r="I552" s="323">
        <v>46.11</v>
      </c>
      <c r="J552" s="20">
        <v>4</v>
      </c>
      <c r="K552" s="5" t="s">
        <v>575</v>
      </c>
      <c r="L552" s="425"/>
      <c r="M552" s="6" t="s">
        <v>3851</v>
      </c>
      <c r="N552" s="6">
        <v>882270.56</v>
      </c>
      <c r="O552" s="7"/>
      <c r="P552" s="476"/>
      <c r="Q552" s="5"/>
      <c r="R552" s="20"/>
      <c r="S552" s="20"/>
      <c r="T552" s="20"/>
      <c r="U552" s="474"/>
      <c r="V552" s="474"/>
      <c r="W552" s="101"/>
      <c r="X552" s="101"/>
      <c r="Y552" s="101"/>
    </row>
    <row r="553" spans="1:25" s="186" customFormat="1" ht="89.25">
      <c r="A553" s="475">
        <v>542</v>
      </c>
      <c r="B553" s="5" t="s">
        <v>1419</v>
      </c>
      <c r="C553" s="20" t="s">
        <v>3903</v>
      </c>
      <c r="D553" s="20" t="s">
        <v>3904</v>
      </c>
      <c r="E553" s="20" t="s">
        <v>3829</v>
      </c>
      <c r="F553" s="20" t="s">
        <v>3902</v>
      </c>
      <c r="G553" s="20">
        <v>72</v>
      </c>
      <c r="H553" s="20"/>
      <c r="I553" s="323">
        <v>47.74</v>
      </c>
      <c r="J553" s="20">
        <v>3</v>
      </c>
      <c r="K553" s="5" t="s">
        <v>575</v>
      </c>
      <c r="L553" s="425"/>
      <c r="M553" s="6" t="s">
        <v>3851</v>
      </c>
      <c r="N553" s="6">
        <v>912891.66</v>
      </c>
      <c r="O553" s="7"/>
      <c r="P553" s="476"/>
      <c r="Q553" s="5"/>
      <c r="R553" s="20"/>
      <c r="S553" s="20"/>
      <c r="T553" s="20"/>
      <c r="U553" s="474"/>
      <c r="V553" s="474"/>
      <c r="W553" s="101"/>
      <c r="X553" s="101"/>
      <c r="Y553" s="101"/>
    </row>
    <row r="554" spans="1:25" s="186" customFormat="1" ht="89.25">
      <c r="A554" s="475">
        <v>543</v>
      </c>
      <c r="B554" s="5" t="s">
        <v>1419</v>
      </c>
      <c r="C554" s="20" t="s">
        <v>3905</v>
      </c>
      <c r="D554" s="20" t="s">
        <v>3906</v>
      </c>
      <c r="E554" s="20" t="s">
        <v>3829</v>
      </c>
      <c r="F554" s="20">
        <v>11</v>
      </c>
      <c r="G554" s="20">
        <v>19</v>
      </c>
      <c r="H554" s="20"/>
      <c r="I554" s="323">
        <v>77.38</v>
      </c>
      <c r="J554" s="20">
        <v>7</v>
      </c>
      <c r="K554" s="5" t="s">
        <v>575</v>
      </c>
      <c r="L554" s="425"/>
      <c r="M554" s="6" t="s">
        <v>3851</v>
      </c>
      <c r="N554" s="6">
        <v>1481295.91</v>
      </c>
      <c r="O554" s="7"/>
      <c r="P554" s="476"/>
      <c r="Q554" s="5"/>
      <c r="R554" s="20"/>
      <c r="S554" s="20"/>
      <c r="T554" s="20"/>
      <c r="U554" s="474"/>
      <c r="V554" s="474"/>
      <c r="W554" s="101"/>
      <c r="X554" s="101"/>
      <c r="Y554" s="101"/>
    </row>
    <row r="555" spans="1:25" s="186" customFormat="1" ht="89.25">
      <c r="A555" s="467">
        <v>544</v>
      </c>
      <c r="B555" s="5" t="s">
        <v>1419</v>
      </c>
      <c r="C555" s="20" t="s">
        <v>3907</v>
      </c>
      <c r="D555" s="20" t="s">
        <v>3908</v>
      </c>
      <c r="E555" s="20" t="s">
        <v>3829</v>
      </c>
      <c r="F555" s="20">
        <v>11</v>
      </c>
      <c r="G555" s="20">
        <v>107</v>
      </c>
      <c r="H555" s="23" t="s">
        <v>3909</v>
      </c>
      <c r="I555" s="323">
        <v>19.07</v>
      </c>
      <c r="J555" s="20">
        <v>6</v>
      </c>
      <c r="K555" s="5" t="s">
        <v>575</v>
      </c>
      <c r="L555" s="425"/>
      <c r="M555" s="6" t="s">
        <v>3851</v>
      </c>
      <c r="N555" s="6">
        <v>365060.98</v>
      </c>
      <c r="O555" s="7"/>
      <c r="P555" s="476"/>
      <c r="Q555" s="5" t="s">
        <v>3910</v>
      </c>
      <c r="R555" s="187">
        <v>30736</v>
      </c>
      <c r="S555" s="20" t="s">
        <v>1774</v>
      </c>
      <c r="T555" s="5" t="s">
        <v>3911</v>
      </c>
      <c r="U555" s="474">
        <v>54</v>
      </c>
      <c r="V555" s="474"/>
      <c r="W555" s="101"/>
      <c r="X555" s="101"/>
      <c r="Y555" s="101"/>
    </row>
    <row r="556" spans="1:25" s="186" customFormat="1" ht="89.25">
      <c r="A556" s="475">
        <v>545</v>
      </c>
      <c r="B556" s="5" t="s">
        <v>1419</v>
      </c>
      <c r="C556" s="20" t="s">
        <v>3912</v>
      </c>
      <c r="D556" s="20" t="s">
        <v>3913</v>
      </c>
      <c r="E556" s="20" t="s">
        <v>3829</v>
      </c>
      <c r="F556" s="20" t="s">
        <v>3914</v>
      </c>
      <c r="G556" s="20">
        <v>12</v>
      </c>
      <c r="H556" s="20"/>
      <c r="I556" s="323">
        <v>45.89</v>
      </c>
      <c r="J556" s="20">
        <v>1</v>
      </c>
      <c r="K556" s="5" t="s">
        <v>575</v>
      </c>
      <c r="L556" s="425"/>
      <c r="M556" s="6" t="s">
        <v>3851</v>
      </c>
      <c r="N556" s="6">
        <v>897611.68</v>
      </c>
      <c r="O556" s="7"/>
      <c r="P556" s="476"/>
      <c r="Q556" s="5" t="s">
        <v>3915</v>
      </c>
      <c r="R556" s="187">
        <v>38448</v>
      </c>
      <c r="S556" s="20" t="s">
        <v>1774</v>
      </c>
      <c r="T556" s="5" t="s">
        <v>3916</v>
      </c>
      <c r="U556" s="474"/>
      <c r="V556" s="474"/>
      <c r="W556" s="101"/>
      <c r="X556" s="101"/>
      <c r="Y556" s="101"/>
    </row>
    <row r="557" spans="1:25" s="186" customFormat="1" ht="89.25">
      <c r="A557" s="475">
        <v>546</v>
      </c>
      <c r="B557" s="5" t="s">
        <v>1419</v>
      </c>
      <c r="C557" s="20" t="s">
        <v>3917</v>
      </c>
      <c r="D557" s="20" t="s">
        <v>3918</v>
      </c>
      <c r="E557" s="20" t="s">
        <v>3829</v>
      </c>
      <c r="F557" s="20" t="s">
        <v>3914</v>
      </c>
      <c r="G557" s="20">
        <v>69</v>
      </c>
      <c r="H557" s="20"/>
      <c r="I557" s="323">
        <v>41.21</v>
      </c>
      <c r="J557" s="20">
        <v>10</v>
      </c>
      <c r="K557" s="5" t="s">
        <v>575</v>
      </c>
      <c r="L557" s="425"/>
      <c r="M557" s="6" t="s">
        <v>3851</v>
      </c>
      <c r="N557" s="6">
        <v>805699.37</v>
      </c>
      <c r="O557" s="7"/>
      <c r="P557" s="476"/>
      <c r="Q557" s="5"/>
      <c r="R557" s="20"/>
      <c r="S557" s="20"/>
      <c r="T557" s="5"/>
      <c r="U557" s="474"/>
      <c r="V557" s="474"/>
      <c r="W557" s="101"/>
      <c r="X557" s="101"/>
      <c r="Y557" s="101"/>
    </row>
    <row r="558" spans="1:25" s="186" customFormat="1" ht="89.25">
      <c r="A558" s="467">
        <v>547</v>
      </c>
      <c r="B558" s="5" t="s">
        <v>1419</v>
      </c>
      <c r="C558" s="20" t="s">
        <v>3919</v>
      </c>
      <c r="D558" s="20" t="s">
        <v>3920</v>
      </c>
      <c r="E558" s="20" t="s">
        <v>3829</v>
      </c>
      <c r="F558" s="20">
        <v>13</v>
      </c>
      <c r="G558" s="20">
        <v>17</v>
      </c>
      <c r="H558" s="20"/>
      <c r="I558" s="323">
        <v>52.38</v>
      </c>
      <c r="J558" s="20">
        <v>5</v>
      </c>
      <c r="K558" s="5" t="s">
        <v>575</v>
      </c>
      <c r="L558" s="425"/>
      <c r="M558" s="6" t="s">
        <v>3851</v>
      </c>
      <c r="N558" s="6">
        <v>1002841.16</v>
      </c>
      <c r="O558" s="7"/>
      <c r="P558" s="476"/>
      <c r="Q558" s="5" t="s">
        <v>3921</v>
      </c>
      <c r="R558" s="187">
        <v>36711</v>
      </c>
      <c r="S558" s="20" t="s">
        <v>1774</v>
      </c>
      <c r="T558" s="5" t="s">
        <v>3922</v>
      </c>
      <c r="U558" s="474"/>
      <c r="V558" s="474"/>
      <c r="W558" s="101"/>
      <c r="X558" s="101"/>
      <c r="Y558" s="101"/>
    </row>
    <row r="559" spans="1:25" s="186" customFormat="1" ht="89.25">
      <c r="A559" s="475">
        <v>548</v>
      </c>
      <c r="B559" s="5" t="s">
        <v>1419</v>
      </c>
      <c r="C559" s="20" t="s">
        <v>3923</v>
      </c>
      <c r="D559" s="20" t="s">
        <v>3924</v>
      </c>
      <c r="E559" s="20" t="s">
        <v>3829</v>
      </c>
      <c r="F559" s="20">
        <v>15</v>
      </c>
      <c r="G559" s="20">
        <v>2</v>
      </c>
      <c r="H559" s="20"/>
      <c r="I559" s="323">
        <v>53.5</v>
      </c>
      <c r="J559" s="20">
        <v>1</v>
      </c>
      <c r="K559" s="5" t="s">
        <v>575</v>
      </c>
      <c r="L559" s="425"/>
      <c r="M559" s="6" t="s">
        <v>3851</v>
      </c>
      <c r="N559" s="6">
        <v>1023893.16</v>
      </c>
      <c r="O559" s="7">
        <v>62705.06</v>
      </c>
      <c r="P559" s="476">
        <v>24373</v>
      </c>
      <c r="Q559" s="5"/>
      <c r="R559" s="20"/>
      <c r="S559" s="20"/>
      <c r="T559" s="20"/>
      <c r="U559" s="474"/>
      <c r="V559" s="474"/>
      <c r="W559" s="101"/>
      <c r="X559" s="101"/>
      <c r="Y559" s="101"/>
    </row>
    <row r="560" spans="1:25" s="186" customFormat="1" ht="89.25">
      <c r="A560" s="475">
        <v>549</v>
      </c>
      <c r="B560" s="5" t="s">
        <v>1419</v>
      </c>
      <c r="C560" s="20" t="s">
        <v>3925</v>
      </c>
      <c r="D560" s="20" t="s">
        <v>3926</v>
      </c>
      <c r="E560" s="20" t="s">
        <v>3829</v>
      </c>
      <c r="F560" s="20">
        <v>15</v>
      </c>
      <c r="G560" s="20">
        <v>3</v>
      </c>
      <c r="H560" s="20"/>
      <c r="I560" s="323">
        <v>31.9</v>
      </c>
      <c r="J560" s="20">
        <v>1</v>
      </c>
      <c r="K560" s="5" t="s">
        <v>575</v>
      </c>
      <c r="L560" s="425"/>
      <c r="M560" s="6" t="s">
        <v>3851</v>
      </c>
      <c r="N560" s="6">
        <v>610508.26</v>
      </c>
      <c r="O560" s="7">
        <v>37388.71</v>
      </c>
      <c r="P560" s="476">
        <v>14532.16</v>
      </c>
      <c r="Q560" s="5"/>
      <c r="R560" s="20"/>
      <c r="S560" s="20"/>
      <c r="T560" s="20"/>
      <c r="U560" s="474"/>
      <c r="V560" s="474"/>
      <c r="W560" s="101"/>
      <c r="X560" s="101"/>
      <c r="Y560" s="101"/>
    </row>
    <row r="561" spans="1:25" s="186" customFormat="1" ht="89.25">
      <c r="A561" s="467">
        <v>550</v>
      </c>
      <c r="B561" s="5" t="s">
        <v>1419</v>
      </c>
      <c r="C561" s="20" t="s">
        <v>3927</v>
      </c>
      <c r="D561" s="20" t="s">
        <v>3928</v>
      </c>
      <c r="E561" s="20" t="s">
        <v>3829</v>
      </c>
      <c r="F561" s="20">
        <v>15</v>
      </c>
      <c r="G561" s="20">
        <v>21</v>
      </c>
      <c r="H561" s="20"/>
      <c r="I561" s="323">
        <v>45.61</v>
      </c>
      <c r="J561" s="20">
        <v>1</v>
      </c>
      <c r="K561" s="5" t="s">
        <v>575</v>
      </c>
      <c r="L561" s="425"/>
      <c r="M561" s="6" t="s">
        <v>3851</v>
      </c>
      <c r="N561" s="6">
        <v>872701.46</v>
      </c>
      <c r="O561" s="7"/>
      <c r="P561" s="476"/>
      <c r="Q561" s="5"/>
      <c r="R561" s="20"/>
      <c r="S561" s="20"/>
      <c r="T561" s="20"/>
      <c r="U561" s="474"/>
      <c r="V561" s="474"/>
      <c r="W561" s="101"/>
      <c r="X561" s="101"/>
      <c r="Y561" s="101"/>
    </row>
    <row r="562" spans="1:25" s="186" customFormat="1" ht="191.25">
      <c r="A562" s="475">
        <v>551</v>
      </c>
      <c r="B562" s="5" t="s">
        <v>1419</v>
      </c>
      <c r="C562" s="20"/>
      <c r="D562" s="20" t="s">
        <v>3929</v>
      </c>
      <c r="E562" s="20" t="s">
        <v>3930</v>
      </c>
      <c r="F562" s="20">
        <v>25</v>
      </c>
      <c r="G562" s="20">
        <v>6</v>
      </c>
      <c r="H562" s="20"/>
      <c r="I562" s="323">
        <v>18.95</v>
      </c>
      <c r="J562" s="20">
        <v>1</v>
      </c>
      <c r="K562" s="5" t="s">
        <v>575</v>
      </c>
      <c r="L562" s="425"/>
      <c r="M562" s="6" t="s">
        <v>3931</v>
      </c>
      <c r="N562" s="6"/>
      <c r="O562" s="7"/>
      <c r="P562" s="476"/>
      <c r="Q562" s="5" t="s">
        <v>3932</v>
      </c>
      <c r="R562" s="187">
        <v>43328</v>
      </c>
      <c r="S562" s="20" t="s">
        <v>1774</v>
      </c>
      <c r="T562" s="20" t="s">
        <v>3933</v>
      </c>
      <c r="U562" s="474">
        <v>18.95</v>
      </c>
      <c r="V562" s="474"/>
      <c r="W562" s="101"/>
      <c r="X562" s="101"/>
      <c r="Y562" s="101"/>
    </row>
    <row r="563" spans="1:25" s="186" customFormat="1" ht="89.25">
      <c r="A563" s="475">
        <v>552</v>
      </c>
      <c r="B563" s="5" t="s">
        <v>1419</v>
      </c>
      <c r="C563" s="20" t="s">
        <v>3934</v>
      </c>
      <c r="D563" s="20" t="s">
        <v>3935</v>
      </c>
      <c r="E563" s="20" t="s">
        <v>3930</v>
      </c>
      <c r="F563" s="20">
        <v>72</v>
      </c>
      <c r="G563" s="5">
        <v>2</v>
      </c>
      <c r="H563" s="5"/>
      <c r="I563" s="112">
        <v>38.71</v>
      </c>
      <c r="J563" s="5">
        <v>1</v>
      </c>
      <c r="K563" s="5" t="s">
        <v>575</v>
      </c>
      <c r="L563" s="425"/>
      <c r="M563" s="6" t="s">
        <v>3936</v>
      </c>
      <c r="N563" s="6">
        <v>1207834.99</v>
      </c>
      <c r="O563" s="7"/>
      <c r="P563" s="476"/>
      <c r="Q563" s="20"/>
      <c r="R563" s="20"/>
      <c r="S563" s="20"/>
      <c r="T563" s="5"/>
      <c r="U563" s="474"/>
      <c r="V563" s="474"/>
      <c r="W563" s="101"/>
      <c r="X563" s="101"/>
      <c r="Y563" s="101"/>
    </row>
    <row r="564" spans="1:25" s="186" customFormat="1" ht="89.25">
      <c r="A564" s="467">
        <v>553</v>
      </c>
      <c r="B564" s="5" t="s">
        <v>1419</v>
      </c>
      <c r="C564" s="20" t="s">
        <v>3937</v>
      </c>
      <c r="D564" s="20" t="s">
        <v>3938</v>
      </c>
      <c r="E564" s="20" t="s">
        <v>3930</v>
      </c>
      <c r="F564" s="20">
        <v>72</v>
      </c>
      <c r="G564" s="5">
        <v>3</v>
      </c>
      <c r="H564" s="5"/>
      <c r="I564" s="112">
        <v>39.200000000000003</v>
      </c>
      <c r="J564" s="5">
        <v>1</v>
      </c>
      <c r="K564" s="5" t="s">
        <v>575</v>
      </c>
      <c r="L564" s="425"/>
      <c r="M564" s="6" t="s">
        <v>3936</v>
      </c>
      <c r="N564" s="6">
        <v>728833.56</v>
      </c>
      <c r="O564" s="7"/>
      <c r="P564" s="476"/>
      <c r="Q564" s="5" t="s">
        <v>3939</v>
      </c>
      <c r="R564" s="187">
        <v>32679</v>
      </c>
      <c r="S564" s="20" t="s">
        <v>1774</v>
      </c>
      <c r="T564" s="5" t="s">
        <v>3940</v>
      </c>
      <c r="U564" s="474">
        <v>29.6</v>
      </c>
      <c r="V564" s="474"/>
      <c r="W564" s="101"/>
      <c r="X564" s="101"/>
      <c r="Y564" s="101"/>
    </row>
    <row r="565" spans="1:25" s="186" customFormat="1" ht="89.25">
      <c r="A565" s="475">
        <v>554</v>
      </c>
      <c r="B565" s="5" t="s">
        <v>1419</v>
      </c>
      <c r="C565" s="20" t="s">
        <v>3941</v>
      </c>
      <c r="D565" s="20" t="s">
        <v>3942</v>
      </c>
      <c r="E565" s="20" t="s">
        <v>3930</v>
      </c>
      <c r="F565" s="20">
        <v>72</v>
      </c>
      <c r="G565" s="5">
        <v>4</v>
      </c>
      <c r="H565" s="5"/>
      <c r="I565" s="112">
        <v>38</v>
      </c>
      <c r="J565" s="5">
        <v>1</v>
      </c>
      <c r="K565" s="5" t="s">
        <v>575</v>
      </c>
      <c r="L565" s="425"/>
      <c r="M565" s="6" t="s">
        <v>3936</v>
      </c>
      <c r="N565" s="6">
        <v>1453910.24</v>
      </c>
      <c r="O565" s="7"/>
      <c r="P565" s="476"/>
      <c r="Q565" s="5" t="s">
        <v>3943</v>
      </c>
      <c r="R565" s="187">
        <v>28334</v>
      </c>
      <c r="S565" s="20" t="s">
        <v>1774</v>
      </c>
      <c r="T565" s="5" t="s">
        <v>3944</v>
      </c>
      <c r="U565" s="474">
        <v>24.5</v>
      </c>
      <c r="V565" s="474"/>
      <c r="W565" s="101"/>
      <c r="X565" s="101"/>
      <c r="Y565" s="101"/>
    </row>
    <row r="566" spans="1:25" s="186" customFormat="1" ht="114.75">
      <c r="A566" s="475">
        <v>555</v>
      </c>
      <c r="B566" s="5" t="s">
        <v>1419</v>
      </c>
      <c r="C566" s="20"/>
      <c r="D566" s="20" t="s">
        <v>3945</v>
      </c>
      <c r="E566" s="20" t="s">
        <v>3946</v>
      </c>
      <c r="F566" s="20" t="s">
        <v>3508</v>
      </c>
      <c r="G566" s="20">
        <v>1</v>
      </c>
      <c r="H566" s="20"/>
      <c r="I566" s="323">
        <v>29.15</v>
      </c>
      <c r="J566" s="20">
        <v>1</v>
      </c>
      <c r="K566" s="5" t="s">
        <v>575</v>
      </c>
      <c r="L566" s="425"/>
      <c r="M566" s="6" t="s">
        <v>3947</v>
      </c>
      <c r="N566" s="6"/>
      <c r="O566" s="7"/>
      <c r="P566" s="476"/>
      <c r="Q566" s="5" t="s">
        <v>3948</v>
      </c>
      <c r="R566" s="187">
        <v>36412</v>
      </c>
      <c r="S566" s="20" t="s">
        <v>1774</v>
      </c>
      <c r="T566" s="5" t="s">
        <v>3949</v>
      </c>
      <c r="U566" s="474"/>
      <c r="V566" s="474"/>
      <c r="W566" s="101"/>
      <c r="X566" s="101"/>
      <c r="Y566" s="101"/>
    </row>
    <row r="567" spans="1:25" s="186" customFormat="1" ht="114.75">
      <c r="A567" s="467">
        <v>556</v>
      </c>
      <c r="B567" s="5" t="s">
        <v>1419</v>
      </c>
      <c r="C567" s="20"/>
      <c r="D567" s="20" t="s">
        <v>3950</v>
      </c>
      <c r="E567" s="20" t="s">
        <v>3946</v>
      </c>
      <c r="F567" s="20" t="s">
        <v>3508</v>
      </c>
      <c r="G567" s="20">
        <v>3</v>
      </c>
      <c r="H567" s="20"/>
      <c r="I567" s="323">
        <v>29.82</v>
      </c>
      <c r="J567" s="20">
        <v>1</v>
      </c>
      <c r="K567" s="5" t="s">
        <v>575</v>
      </c>
      <c r="L567" s="425"/>
      <c r="M567" s="6" t="s">
        <v>3947</v>
      </c>
      <c r="N567" s="6"/>
      <c r="O567" s="7"/>
      <c r="P567" s="476"/>
      <c r="Q567" s="5" t="s">
        <v>3951</v>
      </c>
      <c r="R567" s="187">
        <v>36410</v>
      </c>
      <c r="S567" s="20" t="s">
        <v>1774</v>
      </c>
      <c r="T567" s="5" t="s">
        <v>3952</v>
      </c>
      <c r="U567" s="474"/>
      <c r="V567" s="474"/>
      <c r="W567" s="101"/>
      <c r="X567" s="101"/>
      <c r="Y567" s="101"/>
    </row>
    <row r="568" spans="1:25" s="186" customFormat="1" ht="102">
      <c r="A568" s="475">
        <v>557</v>
      </c>
      <c r="B568" s="5" t="s">
        <v>1836</v>
      </c>
      <c r="C568" s="20" t="s">
        <v>3953</v>
      </c>
      <c r="D568" s="20" t="s">
        <v>3954</v>
      </c>
      <c r="E568" s="20" t="s">
        <v>3946</v>
      </c>
      <c r="F568" s="20">
        <v>4</v>
      </c>
      <c r="G568" s="481"/>
      <c r="H568" s="23" t="s">
        <v>3955</v>
      </c>
      <c r="I568" s="112">
        <f>54.2*477/1000</f>
        <v>25.853400000000001</v>
      </c>
      <c r="J568" s="5"/>
      <c r="K568" s="5" t="s">
        <v>575</v>
      </c>
      <c r="L568" s="425"/>
      <c r="M568" s="6" t="s">
        <v>3956</v>
      </c>
      <c r="N568" s="6">
        <v>688159.08</v>
      </c>
      <c r="O568" s="7">
        <v>77911.64</v>
      </c>
      <c r="P568" s="479">
        <v>0</v>
      </c>
      <c r="Q568" s="5"/>
      <c r="R568" s="20"/>
      <c r="S568" s="20"/>
      <c r="T568" s="5" t="s">
        <v>3957</v>
      </c>
      <c r="U568" s="474"/>
      <c r="V568" s="474"/>
      <c r="W568" s="101"/>
      <c r="X568" s="101"/>
      <c r="Y568" s="101"/>
    </row>
    <row r="569" spans="1:25" s="186" customFormat="1" ht="140.25">
      <c r="A569" s="475">
        <v>558</v>
      </c>
      <c r="B569" s="5" t="s">
        <v>1419</v>
      </c>
      <c r="C569" s="20"/>
      <c r="D569" s="20" t="s">
        <v>3958</v>
      </c>
      <c r="E569" s="20" t="s">
        <v>3946</v>
      </c>
      <c r="F569" s="20">
        <v>14</v>
      </c>
      <c r="G569" s="20">
        <v>4</v>
      </c>
      <c r="H569" s="20"/>
      <c r="I569" s="323">
        <v>43.67</v>
      </c>
      <c r="J569" s="20">
        <v>1</v>
      </c>
      <c r="K569" s="5" t="s">
        <v>575</v>
      </c>
      <c r="L569" s="425"/>
      <c r="M569" s="6" t="s">
        <v>3959</v>
      </c>
      <c r="N569" s="6"/>
      <c r="O569" s="7"/>
      <c r="P569" s="479"/>
      <c r="Q569" s="5" t="s">
        <v>3960</v>
      </c>
      <c r="R569" s="187">
        <v>31197</v>
      </c>
      <c r="S569" s="20" t="s">
        <v>1774</v>
      </c>
      <c r="T569" s="5" t="s">
        <v>3961</v>
      </c>
      <c r="U569" s="474"/>
      <c r="V569" s="474"/>
    </row>
    <row r="570" spans="1:25" s="186" customFormat="1" ht="369.75">
      <c r="A570" s="467">
        <v>559</v>
      </c>
      <c r="B570" s="5" t="s">
        <v>1419</v>
      </c>
      <c r="C570" s="20" t="s">
        <v>3962</v>
      </c>
      <c r="D570" s="20" t="s">
        <v>3963</v>
      </c>
      <c r="E570" s="20" t="s">
        <v>3946</v>
      </c>
      <c r="F570" s="20">
        <v>22</v>
      </c>
      <c r="G570" s="20">
        <v>4</v>
      </c>
      <c r="H570" s="20"/>
      <c r="I570" s="323">
        <v>42.64</v>
      </c>
      <c r="J570" s="20">
        <v>4</v>
      </c>
      <c r="K570" s="5" t="s">
        <v>575</v>
      </c>
      <c r="L570" s="478">
        <v>40449</v>
      </c>
      <c r="M570" s="6" t="s">
        <v>3964</v>
      </c>
      <c r="N570" s="6">
        <v>771821.04</v>
      </c>
      <c r="O570" s="7"/>
      <c r="P570" s="479"/>
      <c r="Q570" s="5" t="s">
        <v>3965</v>
      </c>
      <c r="R570" s="38">
        <v>43054</v>
      </c>
      <c r="S570" s="38"/>
      <c r="T570" s="5" t="s">
        <v>3966</v>
      </c>
      <c r="U570" s="481" t="s">
        <v>3967</v>
      </c>
      <c r="V570" s="481" t="s">
        <v>3968</v>
      </c>
      <c r="W570" s="101"/>
      <c r="X570" s="101"/>
      <c r="Y570" s="101"/>
    </row>
    <row r="571" spans="1:25" s="186" customFormat="1" ht="204">
      <c r="A571" s="475">
        <v>560</v>
      </c>
      <c r="B571" s="5" t="s">
        <v>1419</v>
      </c>
      <c r="C571" s="20" t="s">
        <v>3969</v>
      </c>
      <c r="D571" s="20" t="s">
        <v>3970</v>
      </c>
      <c r="E571" s="20" t="s">
        <v>3946</v>
      </c>
      <c r="F571" s="20" t="s">
        <v>3971</v>
      </c>
      <c r="G571" s="20">
        <v>3</v>
      </c>
      <c r="H571" s="20"/>
      <c r="I571" s="323">
        <v>50.5</v>
      </c>
      <c r="J571" s="20">
        <v>1</v>
      </c>
      <c r="K571" s="5" t="s">
        <v>575</v>
      </c>
      <c r="L571" s="425"/>
      <c r="M571" s="6" t="s">
        <v>3972</v>
      </c>
      <c r="N571" s="6">
        <v>981101.88</v>
      </c>
      <c r="O571" s="7">
        <v>981101.88</v>
      </c>
      <c r="P571" s="479">
        <v>981101.88</v>
      </c>
      <c r="Q571" s="5" t="s">
        <v>3973</v>
      </c>
      <c r="R571" s="187">
        <v>33696</v>
      </c>
      <c r="S571" s="20" t="s">
        <v>1774</v>
      </c>
      <c r="T571" s="5" t="s">
        <v>3974</v>
      </c>
      <c r="U571" s="474"/>
      <c r="V571" s="474"/>
      <c r="W571" s="101"/>
      <c r="X571" s="101"/>
      <c r="Y571" s="101"/>
    </row>
    <row r="572" spans="1:25" s="186" customFormat="1" ht="114.75">
      <c r="A572" s="475">
        <v>561</v>
      </c>
      <c r="B572" s="5" t="s">
        <v>1419</v>
      </c>
      <c r="C572" s="20" t="s">
        <v>3975</v>
      </c>
      <c r="D572" s="20" t="s">
        <v>3976</v>
      </c>
      <c r="E572" s="20" t="s">
        <v>3946</v>
      </c>
      <c r="F572" s="20" t="s">
        <v>3971</v>
      </c>
      <c r="G572" s="20">
        <v>7</v>
      </c>
      <c r="H572" s="20"/>
      <c r="I572" s="323">
        <v>58.8</v>
      </c>
      <c r="J572" s="20">
        <v>3</v>
      </c>
      <c r="K572" s="5" t="s">
        <v>575</v>
      </c>
      <c r="L572" s="425"/>
      <c r="M572" s="6" t="s">
        <v>3977</v>
      </c>
      <c r="N572" s="6">
        <v>1083128.3400000001</v>
      </c>
      <c r="O572" s="7">
        <v>1072076.01</v>
      </c>
      <c r="P572" s="479">
        <v>1072076.01</v>
      </c>
      <c r="Q572" s="5" t="s">
        <v>3978</v>
      </c>
      <c r="R572" s="187">
        <v>33680</v>
      </c>
      <c r="S572" s="20" t="s">
        <v>1774</v>
      </c>
      <c r="T572" s="5" t="s">
        <v>3979</v>
      </c>
      <c r="U572" s="474"/>
      <c r="V572" s="474"/>
      <c r="W572" s="101"/>
      <c r="X572" s="101"/>
      <c r="Y572" s="101"/>
    </row>
    <row r="573" spans="1:25" s="186" customFormat="1" ht="204">
      <c r="A573" s="467">
        <v>562</v>
      </c>
      <c r="B573" s="5" t="s">
        <v>1419</v>
      </c>
      <c r="C573" s="20" t="s">
        <v>3980</v>
      </c>
      <c r="D573" s="20" t="s">
        <v>3981</v>
      </c>
      <c r="E573" s="20" t="s">
        <v>3946</v>
      </c>
      <c r="F573" s="20" t="s">
        <v>3971</v>
      </c>
      <c r="G573" s="20">
        <v>11</v>
      </c>
      <c r="H573" s="20"/>
      <c r="I573" s="323">
        <v>47.7</v>
      </c>
      <c r="J573" s="20">
        <v>1</v>
      </c>
      <c r="K573" s="5" t="s">
        <v>575</v>
      </c>
      <c r="L573" s="425"/>
      <c r="M573" s="6" t="s">
        <v>3972</v>
      </c>
      <c r="N573" s="6">
        <v>613404.31999999995</v>
      </c>
      <c r="O573" s="7">
        <v>613404.31999999995</v>
      </c>
      <c r="P573" s="479">
        <v>613404.31999999995</v>
      </c>
      <c r="Q573" s="5" t="s">
        <v>3982</v>
      </c>
      <c r="R573" s="187">
        <v>43746</v>
      </c>
      <c r="S573" s="20" t="s">
        <v>1774</v>
      </c>
      <c r="T573" s="5" t="s">
        <v>3983</v>
      </c>
      <c r="U573" s="474">
        <v>47.7</v>
      </c>
      <c r="V573" s="481"/>
      <c r="W573" s="101"/>
      <c r="X573" s="101"/>
      <c r="Y573" s="101"/>
    </row>
    <row r="574" spans="1:25" s="186" customFormat="1" ht="140.25">
      <c r="A574" s="475">
        <v>563</v>
      </c>
      <c r="B574" s="5" t="s">
        <v>1419</v>
      </c>
      <c r="C574" s="20" t="s">
        <v>3984</v>
      </c>
      <c r="D574" s="20" t="s">
        <v>3985</v>
      </c>
      <c r="E574" s="20" t="s">
        <v>3946</v>
      </c>
      <c r="F574" s="20">
        <v>44</v>
      </c>
      <c r="G574" s="20">
        <v>4</v>
      </c>
      <c r="H574" s="20"/>
      <c r="I574" s="323">
        <v>58.59</v>
      </c>
      <c r="J574" s="20">
        <v>1</v>
      </c>
      <c r="K574" s="5" t="s">
        <v>575</v>
      </c>
      <c r="L574" s="425"/>
      <c r="M574" s="6" t="s">
        <v>3986</v>
      </c>
      <c r="N574" s="6">
        <v>1100764.08</v>
      </c>
      <c r="O574" s="7"/>
      <c r="P574" s="479"/>
      <c r="Q574" s="5"/>
      <c r="R574" s="20"/>
      <c r="S574" s="20"/>
      <c r="T574" s="5"/>
      <c r="U574" s="474"/>
      <c r="V574" s="474"/>
      <c r="W574" s="101"/>
      <c r="X574" s="101"/>
      <c r="Y574" s="101"/>
    </row>
    <row r="575" spans="1:25" s="186" customFormat="1" ht="140.25">
      <c r="A575" s="475">
        <v>564</v>
      </c>
      <c r="B575" s="5" t="s">
        <v>1419</v>
      </c>
      <c r="C575" s="20" t="s">
        <v>3987</v>
      </c>
      <c r="D575" s="20" t="s">
        <v>3988</v>
      </c>
      <c r="E575" s="20" t="s">
        <v>3946</v>
      </c>
      <c r="F575" s="20">
        <v>44</v>
      </c>
      <c r="G575" s="20">
        <v>65</v>
      </c>
      <c r="H575" s="20"/>
      <c r="I575" s="323">
        <v>50.9</v>
      </c>
      <c r="J575" s="20">
        <v>5</v>
      </c>
      <c r="K575" s="5" t="s">
        <v>575</v>
      </c>
      <c r="L575" s="425"/>
      <c r="M575" s="6" t="s">
        <v>3986</v>
      </c>
      <c r="N575" s="6">
        <v>969273.49</v>
      </c>
      <c r="O575" s="7"/>
      <c r="P575" s="479"/>
      <c r="Q575" s="5" t="s">
        <v>3989</v>
      </c>
      <c r="R575" s="20"/>
      <c r="S575" s="20"/>
      <c r="T575" s="5" t="s">
        <v>3990</v>
      </c>
      <c r="U575" s="474"/>
      <c r="V575" s="474"/>
      <c r="W575" s="101"/>
      <c r="X575" s="101"/>
      <c r="Y575" s="101"/>
    </row>
    <row r="576" spans="1:25" s="186" customFormat="1" ht="165.75">
      <c r="A576" s="467">
        <v>565</v>
      </c>
      <c r="B576" s="5" t="s">
        <v>1419</v>
      </c>
      <c r="C576" s="20" t="s">
        <v>3991</v>
      </c>
      <c r="D576" s="20" t="s">
        <v>3992</v>
      </c>
      <c r="E576" s="20" t="s">
        <v>3946</v>
      </c>
      <c r="F576" s="20">
        <v>46</v>
      </c>
      <c r="G576" s="20">
        <v>50</v>
      </c>
      <c r="H576" s="20"/>
      <c r="I576" s="323">
        <v>44.1</v>
      </c>
      <c r="J576" s="20">
        <v>5</v>
      </c>
      <c r="K576" s="5" t="s">
        <v>575</v>
      </c>
      <c r="L576" s="425"/>
      <c r="M576" s="6" t="s">
        <v>3993</v>
      </c>
      <c r="N576" s="6">
        <v>853563.27</v>
      </c>
      <c r="O576" s="7"/>
      <c r="P576" s="479"/>
      <c r="Q576" s="5" t="s">
        <v>3994</v>
      </c>
      <c r="R576" s="20"/>
      <c r="S576" s="20"/>
      <c r="T576" s="5" t="s">
        <v>3995</v>
      </c>
      <c r="U576" s="474"/>
      <c r="V576" s="474"/>
      <c r="W576" s="101"/>
      <c r="X576" s="101"/>
      <c r="Y576" s="101"/>
    </row>
    <row r="577" spans="1:25" s="186" customFormat="1" ht="89.25">
      <c r="A577" s="475">
        <v>566</v>
      </c>
      <c r="B577" s="5" t="s">
        <v>1419</v>
      </c>
      <c r="C577" s="20"/>
      <c r="D577" s="20" t="s">
        <v>3996</v>
      </c>
      <c r="E577" s="20" t="s">
        <v>3946</v>
      </c>
      <c r="F577" s="20">
        <v>148</v>
      </c>
      <c r="G577" s="20">
        <v>4</v>
      </c>
      <c r="H577" s="482"/>
      <c r="I577" s="323">
        <v>31.5</v>
      </c>
      <c r="J577" s="20">
        <v>1</v>
      </c>
      <c r="K577" s="5" t="s">
        <v>575</v>
      </c>
      <c r="L577" s="425"/>
      <c r="M577" s="6" t="s">
        <v>3997</v>
      </c>
      <c r="N577" s="6"/>
      <c r="O577" s="7"/>
      <c r="P577" s="479"/>
      <c r="Q577" s="5"/>
      <c r="R577" s="20"/>
      <c r="S577" s="20"/>
      <c r="T577" s="5"/>
      <c r="U577" s="474"/>
      <c r="V577" s="474"/>
      <c r="W577" s="101"/>
      <c r="X577" s="101"/>
      <c r="Y577" s="101"/>
    </row>
    <row r="578" spans="1:25" s="186" customFormat="1" ht="191.25">
      <c r="A578" s="475">
        <v>567</v>
      </c>
      <c r="B578" s="5" t="s">
        <v>1419</v>
      </c>
      <c r="C578" s="20" t="s">
        <v>3998</v>
      </c>
      <c r="D578" s="20" t="s">
        <v>3999</v>
      </c>
      <c r="E578" s="20" t="s">
        <v>3946</v>
      </c>
      <c r="F578" s="20">
        <v>155</v>
      </c>
      <c r="G578" s="20">
        <v>2</v>
      </c>
      <c r="H578" s="20"/>
      <c r="I578" s="323">
        <v>32.799999999999997</v>
      </c>
      <c r="J578" s="20">
        <v>1</v>
      </c>
      <c r="K578" s="5" t="s">
        <v>575</v>
      </c>
      <c r="L578" s="425"/>
      <c r="M578" s="6" t="s">
        <v>4000</v>
      </c>
      <c r="N578" s="6">
        <v>615246.37</v>
      </c>
      <c r="O578" s="7"/>
      <c r="P578" s="479"/>
      <c r="Q578" s="5" t="s">
        <v>4001</v>
      </c>
      <c r="R578" s="187">
        <v>42725</v>
      </c>
      <c r="S578" s="20" t="s">
        <v>1774</v>
      </c>
      <c r="T578" s="5" t="s">
        <v>4002</v>
      </c>
      <c r="U578" s="474">
        <v>32.799999999999997</v>
      </c>
      <c r="V578" s="474"/>
      <c r="W578" s="101"/>
      <c r="X578" s="101"/>
      <c r="Y578" s="101"/>
    </row>
    <row r="579" spans="1:25" s="186" customFormat="1" ht="191.25">
      <c r="A579" s="467">
        <v>568</v>
      </c>
      <c r="B579" s="5" t="s">
        <v>1419</v>
      </c>
      <c r="C579" s="20" t="s">
        <v>4003</v>
      </c>
      <c r="D579" s="20" t="s">
        <v>4004</v>
      </c>
      <c r="E579" s="20" t="s">
        <v>3946</v>
      </c>
      <c r="F579" s="20">
        <v>155</v>
      </c>
      <c r="G579" s="20">
        <v>3</v>
      </c>
      <c r="H579" s="20"/>
      <c r="I579" s="323">
        <v>17.2</v>
      </c>
      <c r="J579" s="20">
        <v>1</v>
      </c>
      <c r="K579" s="5" t="s">
        <v>575</v>
      </c>
      <c r="L579" s="425"/>
      <c r="M579" s="6" t="s">
        <v>4000</v>
      </c>
      <c r="N579" s="6">
        <v>316833.46000000002</v>
      </c>
      <c r="O579" s="7"/>
      <c r="P579" s="479"/>
      <c r="Q579" s="5" t="s">
        <v>4005</v>
      </c>
      <c r="R579" s="187">
        <v>42535</v>
      </c>
      <c r="S579" s="20" t="s">
        <v>1774</v>
      </c>
      <c r="T579" s="5" t="s">
        <v>4006</v>
      </c>
      <c r="U579" s="474">
        <v>17.2</v>
      </c>
      <c r="V579" s="474"/>
      <c r="W579" s="101"/>
      <c r="X579" s="101"/>
      <c r="Y579" s="101"/>
    </row>
    <row r="580" spans="1:25" s="186" customFormat="1" ht="229.5">
      <c r="A580" s="475">
        <v>569</v>
      </c>
      <c r="B580" s="5" t="s">
        <v>1419</v>
      </c>
      <c r="C580" s="20" t="s">
        <v>4007</v>
      </c>
      <c r="D580" s="20" t="s">
        <v>4008</v>
      </c>
      <c r="E580" s="20" t="s">
        <v>3946</v>
      </c>
      <c r="F580" s="20">
        <v>168</v>
      </c>
      <c r="G580" s="481"/>
      <c r="H580" s="23" t="s">
        <v>4009</v>
      </c>
      <c r="I580" s="112">
        <f>51.18*421/1000</f>
        <v>21.546779999999998</v>
      </c>
      <c r="J580" s="5"/>
      <c r="K580" s="5" t="s">
        <v>575</v>
      </c>
      <c r="L580" s="425"/>
      <c r="M580" s="6" t="s">
        <v>4010</v>
      </c>
      <c r="N580" s="6">
        <v>573750.71</v>
      </c>
      <c r="O580" s="7">
        <v>69149.77</v>
      </c>
      <c r="P580" s="479">
        <v>0</v>
      </c>
      <c r="Q580" s="5" t="s">
        <v>4011</v>
      </c>
      <c r="R580" s="187">
        <v>39917</v>
      </c>
      <c r="S580" s="20" t="s">
        <v>1774</v>
      </c>
      <c r="T580" s="5" t="s">
        <v>4012</v>
      </c>
      <c r="U580" s="474">
        <v>12.42</v>
      </c>
      <c r="V580" s="474"/>
      <c r="W580" s="101"/>
      <c r="X580" s="101"/>
      <c r="Y580" s="101"/>
    </row>
    <row r="581" spans="1:25" s="186" customFormat="1" ht="102">
      <c r="A581" s="475">
        <v>570</v>
      </c>
      <c r="B581" s="5" t="s">
        <v>1419</v>
      </c>
      <c r="C581" s="20"/>
      <c r="D581" s="20" t="s">
        <v>4013</v>
      </c>
      <c r="E581" s="20" t="s">
        <v>3946</v>
      </c>
      <c r="F581" s="20">
        <v>172</v>
      </c>
      <c r="G581" s="481"/>
      <c r="H581" s="23" t="s">
        <v>4014</v>
      </c>
      <c r="I581" s="112">
        <f>60.05*636/1000</f>
        <v>38.191799999999994</v>
      </c>
      <c r="J581" s="5"/>
      <c r="K581" s="5" t="s">
        <v>575</v>
      </c>
      <c r="L581" s="425"/>
      <c r="M581" s="6" t="s">
        <v>4010</v>
      </c>
      <c r="N581" s="6"/>
      <c r="O581" s="7">
        <v>75397.47</v>
      </c>
      <c r="P581" s="479">
        <v>0</v>
      </c>
      <c r="Q581" s="5"/>
      <c r="R581" s="20"/>
      <c r="S581" s="20"/>
      <c r="T581" s="5" t="s">
        <v>2564</v>
      </c>
      <c r="U581" s="474"/>
      <c r="V581" s="474"/>
      <c r="W581" s="101"/>
      <c r="X581" s="101"/>
      <c r="Y581" s="101"/>
    </row>
    <row r="582" spans="1:25" s="186" customFormat="1" ht="204">
      <c r="A582" s="467">
        <v>571</v>
      </c>
      <c r="B582" s="5" t="s">
        <v>1419</v>
      </c>
      <c r="C582" s="20" t="s">
        <v>4015</v>
      </c>
      <c r="D582" s="20" t="s">
        <v>4016</v>
      </c>
      <c r="E582" s="20" t="s">
        <v>3946</v>
      </c>
      <c r="F582" s="20">
        <v>201</v>
      </c>
      <c r="G582" s="20">
        <v>1</v>
      </c>
      <c r="H582" s="20"/>
      <c r="I582" s="323">
        <v>42.5</v>
      </c>
      <c r="J582" s="20">
        <v>1</v>
      </c>
      <c r="K582" s="5" t="s">
        <v>575</v>
      </c>
      <c r="L582" s="425"/>
      <c r="M582" s="6" t="s">
        <v>3014</v>
      </c>
      <c r="N582" s="6">
        <v>821028.35</v>
      </c>
      <c r="O582" s="7"/>
      <c r="P582" s="479"/>
      <c r="Q582" s="5" t="s">
        <v>4017</v>
      </c>
      <c r="R582" s="187">
        <v>43034</v>
      </c>
      <c r="S582" s="20" t="s">
        <v>1774</v>
      </c>
      <c r="T582" s="5" t="s">
        <v>4018</v>
      </c>
      <c r="U582" s="474"/>
      <c r="V582" s="474"/>
      <c r="W582" s="101"/>
      <c r="X582" s="101"/>
      <c r="Y582" s="101"/>
    </row>
    <row r="583" spans="1:25" s="186" customFormat="1" ht="102">
      <c r="A583" s="475">
        <v>572</v>
      </c>
      <c r="B583" s="5" t="s">
        <v>1419</v>
      </c>
      <c r="C583" s="20"/>
      <c r="D583" s="20" t="s">
        <v>4019</v>
      </c>
      <c r="E583" s="20" t="s">
        <v>3946</v>
      </c>
      <c r="F583" s="20">
        <v>201</v>
      </c>
      <c r="G583" s="20">
        <v>4</v>
      </c>
      <c r="H583" s="20"/>
      <c r="I583" s="323">
        <v>42.4</v>
      </c>
      <c r="J583" s="20">
        <v>1</v>
      </c>
      <c r="K583" s="5" t="s">
        <v>575</v>
      </c>
      <c r="L583" s="425"/>
      <c r="M583" s="6" t="s">
        <v>3014</v>
      </c>
      <c r="N583" s="6"/>
      <c r="O583" s="7"/>
      <c r="P583" s="479"/>
      <c r="Q583" s="5"/>
      <c r="R583" s="20"/>
      <c r="S583" s="20"/>
      <c r="T583" s="20"/>
      <c r="U583" s="474"/>
      <c r="V583" s="474"/>
      <c r="W583" s="101"/>
      <c r="X583" s="101"/>
      <c r="Y583" s="101"/>
    </row>
    <row r="584" spans="1:25" s="186" customFormat="1" ht="102">
      <c r="A584" s="475">
        <v>573</v>
      </c>
      <c r="B584" s="5" t="s">
        <v>1419</v>
      </c>
      <c r="C584" s="20" t="s">
        <v>4020</v>
      </c>
      <c r="D584" s="20" t="s">
        <v>4021</v>
      </c>
      <c r="E584" s="20" t="s">
        <v>3946</v>
      </c>
      <c r="F584" s="20">
        <v>201</v>
      </c>
      <c r="G584" s="20">
        <v>5</v>
      </c>
      <c r="H584" s="20"/>
      <c r="I584" s="323">
        <v>22.2</v>
      </c>
      <c r="J584" s="20">
        <v>1</v>
      </c>
      <c r="K584" s="5" t="s">
        <v>575</v>
      </c>
      <c r="L584" s="425"/>
      <c r="M584" s="6" t="s">
        <v>3014</v>
      </c>
      <c r="N584" s="6">
        <v>801890.16</v>
      </c>
      <c r="O584" s="7"/>
      <c r="P584" s="479"/>
      <c r="Q584" s="5"/>
      <c r="R584" s="20"/>
      <c r="S584" s="20"/>
      <c r="T584" s="20"/>
      <c r="U584" s="474"/>
      <c r="V584" s="474"/>
      <c r="W584" s="101"/>
      <c r="X584" s="101"/>
      <c r="Y584" s="101"/>
    </row>
    <row r="585" spans="1:25" s="186" customFormat="1" ht="191.25">
      <c r="A585" s="467">
        <v>574</v>
      </c>
      <c r="B585" s="5" t="s">
        <v>1419</v>
      </c>
      <c r="C585" s="20" t="s">
        <v>4022</v>
      </c>
      <c r="D585" s="20" t="s">
        <v>4023</v>
      </c>
      <c r="E585" s="20" t="s">
        <v>3946</v>
      </c>
      <c r="F585" s="20">
        <v>209</v>
      </c>
      <c r="G585" s="20">
        <v>7</v>
      </c>
      <c r="H585" s="20"/>
      <c r="I585" s="323">
        <v>30.7</v>
      </c>
      <c r="J585" s="20">
        <v>2</v>
      </c>
      <c r="K585" s="5" t="s">
        <v>575</v>
      </c>
      <c r="L585" s="425"/>
      <c r="M585" s="6" t="s">
        <v>4024</v>
      </c>
      <c r="N585" s="6">
        <v>188013.58</v>
      </c>
      <c r="O585" s="7"/>
      <c r="P585" s="479"/>
      <c r="Q585" s="5" t="s">
        <v>4025</v>
      </c>
      <c r="R585" s="187">
        <v>42235</v>
      </c>
      <c r="S585" s="20" t="s">
        <v>1774</v>
      </c>
      <c r="T585" s="5" t="s">
        <v>4026</v>
      </c>
      <c r="U585" s="474">
        <v>30.7</v>
      </c>
      <c r="V585" s="474"/>
      <c r="W585" s="101"/>
      <c r="X585" s="101"/>
      <c r="Y585" s="101"/>
    </row>
    <row r="586" spans="1:25" s="186" customFormat="1" ht="89.25">
      <c r="A586" s="475">
        <v>575</v>
      </c>
      <c r="B586" s="5" t="s">
        <v>1419</v>
      </c>
      <c r="C586" s="20" t="s">
        <v>4027</v>
      </c>
      <c r="D586" s="20" t="s">
        <v>4028</v>
      </c>
      <c r="E586" s="20" t="s">
        <v>3946</v>
      </c>
      <c r="F586" s="20">
        <v>209</v>
      </c>
      <c r="G586" s="20">
        <v>8</v>
      </c>
      <c r="H586" s="20"/>
      <c r="I586" s="323">
        <v>42.1</v>
      </c>
      <c r="J586" s="20">
        <v>2</v>
      </c>
      <c r="K586" s="5" t="s">
        <v>575</v>
      </c>
      <c r="L586" s="425"/>
      <c r="M586" s="6" t="s">
        <v>4029</v>
      </c>
      <c r="N586" s="6">
        <v>246806.1</v>
      </c>
      <c r="O586" s="7">
        <v>246806.1</v>
      </c>
      <c r="P586" s="479">
        <v>246806.1</v>
      </c>
      <c r="Q586" s="5"/>
      <c r="R586" s="187"/>
      <c r="S586" s="20"/>
      <c r="T586" s="5"/>
      <c r="U586" s="474"/>
      <c r="V586" s="474"/>
      <c r="W586" s="101"/>
      <c r="X586" s="101"/>
      <c r="Y586" s="101"/>
    </row>
    <row r="587" spans="1:25" s="186" customFormat="1" ht="89.25">
      <c r="A587" s="475">
        <v>576</v>
      </c>
      <c r="B587" s="5" t="s">
        <v>1419</v>
      </c>
      <c r="C587" s="20" t="s">
        <v>4030</v>
      </c>
      <c r="D587" s="20" t="s">
        <v>4031</v>
      </c>
      <c r="E587" s="20" t="s">
        <v>3946</v>
      </c>
      <c r="F587" s="20">
        <v>209</v>
      </c>
      <c r="G587" s="20">
        <v>9</v>
      </c>
      <c r="H587" s="20"/>
      <c r="I587" s="323">
        <v>35.42</v>
      </c>
      <c r="J587" s="20">
        <v>2</v>
      </c>
      <c r="K587" s="5" t="s">
        <v>575</v>
      </c>
      <c r="L587" s="425"/>
      <c r="M587" s="6" t="s">
        <v>4024</v>
      </c>
      <c r="N587" s="6">
        <v>216797.42</v>
      </c>
      <c r="O587" s="7"/>
      <c r="P587" s="479"/>
      <c r="Q587" s="5"/>
      <c r="R587" s="20"/>
      <c r="S587" s="20"/>
      <c r="T587" s="20"/>
      <c r="U587" s="474"/>
      <c r="V587" s="474"/>
      <c r="W587" s="101"/>
      <c r="X587" s="101"/>
      <c r="Y587" s="101"/>
    </row>
    <row r="588" spans="1:25" s="186" customFormat="1" ht="89.25">
      <c r="A588" s="467">
        <v>577</v>
      </c>
      <c r="B588" s="5" t="s">
        <v>1419</v>
      </c>
      <c r="C588" s="20" t="s">
        <v>4032</v>
      </c>
      <c r="D588" s="20" t="s">
        <v>4033</v>
      </c>
      <c r="E588" s="20" t="s">
        <v>3946</v>
      </c>
      <c r="F588" s="20">
        <v>209</v>
      </c>
      <c r="G588" s="20">
        <v>10</v>
      </c>
      <c r="H588" s="20"/>
      <c r="I588" s="323">
        <v>41.86</v>
      </c>
      <c r="J588" s="20">
        <v>2</v>
      </c>
      <c r="K588" s="5" t="s">
        <v>575</v>
      </c>
      <c r="L588" s="425"/>
      <c r="M588" s="6" t="s">
        <v>4024</v>
      </c>
      <c r="N588" s="6">
        <v>256604.85</v>
      </c>
      <c r="O588" s="7"/>
      <c r="P588" s="479"/>
      <c r="Q588" s="5"/>
      <c r="R588" s="20"/>
      <c r="S588" s="20"/>
      <c r="T588" s="20"/>
      <c r="U588" s="474"/>
      <c r="V588" s="474"/>
      <c r="W588" s="101"/>
      <c r="X588" s="101"/>
      <c r="Y588" s="101"/>
    </row>
    <row r="589" spans="1:25" s="186" customFormat="1" ht="409.5">
      <c r="A589" s="475">
        <v>578</v>
      </c>
      <c r="B589" s="5" t="s">
        <v>1419</v>
      </c>
      <c r="C589" s="20" t="s">
        <v>4034</v>
      </c>
      <c r="D589" s="20" t="s">
        <v>4035</v>
      </c>
      <c r="E589" s="20" t="s">
        <v>3946</v>
      </c>
      <c r="F589" s="20">
        <v>209</v>
      </c>
      <c r="G589" s="20">
        <v>11</v>
      </c>
      <c r="H589" s="20"/>
      <c r="I589" s="323">
        <v>37.909999999999997</v>
      </c>
      <c r="J589" s="20">
        <v>2</v>
      </c>
      <c r="K589" s="5" t="s">
        <v>575</v>
      </c>
      <c r="L589" s="478">
        <v>40249</v>
      </c>
      <c r="M589" s="6" t="s">
        <v>4036</v>
      </c>
      <c r="N589" s="6">
        <v>698138.84</v>
      </c>
      <c r="O589" s="7"/>
      <c r="P589" s="479"/>
      <c r="Q589" s="5" t="s">
        <v>4037</v>
      </c>
      <c r="R589" s="187">
        <v>39175</v>
      </c>
      <c r="S589" s="20" t="s">
        <v>1774</v>
      </c>
      <c r="T589" s="5" t="s">
        <v>4038</v>
      </c>
      <c r="U589" s="474">
        <v>37.909999999999997</v>
      </c>
      <c r="V589" s="474"/>
      <c r="W589" s="101"/>
      <c r="X589" s="101"/>
      <c r="Y589" s="101"/>
    </row>
    <row r="590" spans="1:25" s="186" customFormat="1" ht="89.25">
      <c r="A590" s="475">
        <v>579</v>
      </c>
      <c r="B590" s="5" t="s">
        <v>1419</v>
      </c>
      <c r="C590" s="20" t="s">
        <v>4039</v>
      </c>
      <c r="D590" s="20" t="s">
        <v>4040</v>
      </c>
      <c r="E590" s="20" t="s">
        <v>3946</v>
      </c>
      <c r="F590" s="20">
        <v>209</v>
      </c>
      <c r="G590" s="20">
        <v>12</v>
      </c>
      <c r="H590" s="20"/>
      <c r="I590" s="323">
        <v>19.2</v>
      </c>
      <c r="J590" s="20">
        <v>2</v>
      </c>
      <c r="K590" s="5" t="s">
        <v>575</v>
      </c>
      <c r="L590" s="478"/>
      <c r="M590" s="6" t="s">
        <v>4029</v>
      </c>
      <c r="N590" s="6">
        <v>353674.56</v>
      </c>
      <c r="O590" s="7">
        <v>353674.56</v>
      </c>
      <c r="P590" s="479">
        <v>353674.56</v>
      </c>
      <c r="Q590" s="5"/>
      <c r="R590" s="187"/>
      <c r="S590" s="20"/>
      <c r="T590" s="5"/>
      <c r="U590" s="474"/>
      <c r="V590" s="474"/>
      <c r="W590" s="101"/>
      <c r="X590" s="101"/>
      <c r="Y590" s="101"/>
    </row>
    <row r="591" spans="1:25" s="186" customFormat="1" ht="89.25">
      <c r="A591" s="467">
        <v>580</v>
      </c>
      <c r="B591" s="5" t="s">
        <v>1419</v>
      </c>
      <c r="C591" s="20" t="s">
        <v>4041</v>
      </c>
      <c r="D591" s="20" t="s">
        <v>4042</v>
      </c>
      <c r="E591" s="20" t="s">
        <v>3946</v>
      </c>
      <c r="F591" s="20">
        <v>247</v>
      </c>
      <c r="G591" s="20">
        <v>37</v>
      </c>
      <c r="H591" s="20"/>
      <c r="I591" s="323">
        <v>43.44</v>
      </c>
      <c r="J591" s="20">
        <v>1</v>
      </c>
      <c r="K591" s="5" t="s">
        <v>575</v>
      </c>
      <c r="L591" s="425"/>
      <c r="M591" s="6" t="s">
        <v>4024</v>
      </c>
      <c r="N591" s="6">
        <v>830597.45</v>
      </c>
      <c r="O591" s="7"/>
      <c r="P591" s="479"/>
      <c r="Q591" s="5" t="s">
        <v>4043</v>
      </c>
      <c r="R591" s="187">
        <v>38336</v>
      </c>
      <c r="S591" s="20" t="s">
        <v>1774</v>
      </c>
      <c r="T591" s="5" t="s">
        <v>4044</v>
      </c>
      <c r="U591" s="474"/>
      <c r="V591" s="474"/>
      <c r="W591" s="101"/>
      <c r="X591" s="101"/>
      <c r="Y591" s="101"/>
    </row>
    <row r="592" spans="1:25" s="186" customFormat="1" ht="89.25">
      <c r="A592" s="475">
        <v>581</v>
      </c>
      <c r="B592" s="5" t="s">
        <v>1419</v>
      </c>
      <c r="C592" s="20" t="s">
        <v>4045</v>
      </c>
      <c r="D592" s="20" t="s">
        <v>4046</v>
      </c>
      <c r="E592" s="20" t="s">
        <v>3946</v>
      </c>
      <c r="F592" s="20">
        <v>247</v>
      </c>
      <c r="G592" s="20">
        <v>61</v>
      </c>
      <c r="H592" s="20"/>
      <c r="I592" s="323">
        <v>50.21</v>
      </c>
      <c r="J592" s="20">
        <v>3</v>
      </c>
      <c r="K592" s="5" t="s">
        <v>575</v>
      </c>
      <c r="L592" s="425"/>
      <c r="M592" s="6" t="s">
        <v>4024</v>
      </c>
      <c r="N592" s="6">
        <v>960737.14</v>
      </c>
      <c r="O592" s="7"/>
      <c r="P592" s="479"/>
      <c r="Q592" s="5"/>
      <c r="R592" s="20"/>
      <c r="S592" s="20"/>
      <c r="T592" s="5"/>
      <c r="U592" s="474"/>
      <c r="V592" s="474"/>
      <c r="W592" s="101"/>
      <c r="X592" s="101"/>
      <c r="Y592" s="101"/>
    </row>
    <row r="593" spans="1:25" s="186" customFormat="1" ht="89.25">
      <c r="A593" s="475">
        <v>582</v>
      </c>
      <c r="B593" s="5" t="s">
        <v>1419</v>
      </c>
      <c r="C593" s="20" t="s">
        <v>4047</v>
      </c>
      <c r="D593" s="20" t="s">
        <v>4048</v>
      </c>
      <c r="E593" s="20" t="s">
        <v>3946</v>
      </c>
      <c r="F593" s="20">
        <v>259</v>
      </c>
      <c r="G593" s="20">
        <v>23</v>
      </c>
      <c r="H593" s="482"/>
      <c r="I593" s="323">
        <v>45.2</v>
      </c>
      <c r="J593" s="20">
        <v>4</v>
      </c>
      <c r="K593" s="5" t="s">
        <v>575</v>
      </c>
      <c r="L593" s="425"/>
      <c r="M593" s="6" t="s">
        <v>3997</v>
      </c>
      <c r="N593" s="6">
        <v>878134.75</v>
      </c>
      <c r="O593" s="7"/>
      <c r="P593" s="479"/>
      <c r="Q593" s="5" t="s">
        <v>4049</v>
      </c>
      <c r="R593" s="20"/>
      <c r="S593" s="20"/>
      <c r="T593" s="5" t="s">
        <v>4050</v>
      </c>
      <c r="U593" s="474"/>
      <c r="V593" s="474"/>
      <c r="W593" s="101"/>
      <c r="X593" s="101"/>
      <c r="Y593" s="101"/>
    </row>
    <row r="594" spans="1:25" s="186" customFormat="1" ht="204">
      <c r="A594" s="467">
        <v>583</v>
      </c>
      <c r="B594" s="5" t="s">
        <v>1419</v>
      </c>
      <c r="C594" s="20" t="s">
        <v>4051</v>
      </c>
      <c r="D594" s="20" t="s">
        <v>4052</v>
      </c>
      <c r="E594" s="20" t="s">
        <v>3946</v>
      </c>
      <c r="F594" s="20">
        <v>261</v>
      </c>
      <c r="G594" s="20">
        <v>30</v>
      </c>
      <c r="H594" s="20"/>
      <c r="I594" s="323">
        <v>50.81</v>
      </c>
      <c r="J594" s="20">
        <v>3</v>
      </c>
      <c r="K594" s="5" t="s">
        <v>575</v>
      </c>
      <c r="L594" s="425"/>
      <c r="M594" s="6" t="s">
        <v>4024</v>
      </c>
      <c r="N594" s="6">
        <v>986930.21</v>
      </c>
      <c r="O594" s="7"/>
      <c r="P594" s="479"/>
      <c r="Q594" s="5" t="s">
        <v>4053</v>
      </c>
      <c r="R594" s="187">
        <v>41270</v>
      </c>
      <c r="S594" s="20" t="s">
        <v>1774</v>
      </c>
      <c r="T594" s="5" t="s">
        <v>4054</v>
      </c>
      <c r="U594" s="474">
        <v>47.95</v>
      </c>
      <c r="V594" s="474"/>
      <c r="W594" s="101"/>
      <c r="X594" s="101"/>
      <c r="Y594" s="101"/>
    </row>
    <row r="595" spans="1:25" s="186" customFormat="1" ht="382.5">
      <c r="A595" s="475">
        <v>584</v>
      </c>
      <c r="B595" s="5" t="s">
        <v>1419</v>
      </c>
      <c r="C595" s="20" t="s">
        <v>4055</v>
      </c>
      <c r="D595" s="20" t="s">
        <v>4056</v>
      </c>
      <c r="E595" s="20" t="s">
        <v>3946</v>
      </c>
      <c r="F595" s="20">
        <v>261</v>
      </c>
      <c r="G595" s="20">
        <v>40</v>
      </c>
      <c r="H595" s="20"/>
      <c r="I595" s="323">
        <v>65.97</v>
      </c>
      <c r="J595" s="20">
        <v>5</v>
      </c>
      <c r="K595" s="5" t="s">
        <v>575</v>
      </c>
      <c r="L595" s="425"/>
      <c r="M595" s="6" t="s">
        <v>4024</v>
      </c>
      <c r="N595" s="6">
        <v>1282232.1599999999</v>
      </c>
      <c r="O595" s="7"/>
      <c r="P595" s="479"/>
      <c r="Q595" s="5" t="s">
        <v>4057</v>
      </c>
      <c r="R595" s="38" t="s">
        <v>4058</v>
      </c>
      <c r="S595" s="5" t="s">
        <v>4059</v>
      </c>
      <c r="T595" s="5" t="s">
        <v>4060</v>
      </c>
      <c r="U595" s="481" t="s">
        <v>4061</v>
      </c>
      <c r="V595" s="474"/>
      <c r="W595" s="101"/>
      <c r="X595" s="101"/>
      <c r="Y595" s="101"/>
    </row>
    <row r="596" spans="1:25" s="186" customFormat="1" ht="369.75">
      <c r="A596" s="475">
        <v>585</v>
      </c>
      <c r="B596" s="5" t="s">
        <v>1419</v>
      </c>
      <c r="C596" s="20" t="s">
        <v>4062</v>
      </c>
      <c r="D596" s="20" t="s">
        <v>4063</v>
      </c>
      <c r="E596" s="20" t="s">
        <v>3946</v>
      </c>
      <c r="F596" s="20">
        <v>262</v>
      </c>
      <c r="G596" s="20">
        <v>58</v>
      </c>
      <c r="H596" s="20"/>
      <c r="I596" s="323">
        <v>30.3</v>
      </c>
      <c r="J596" s="20">
        <v>3</v>
      </c>
      <c r="K596" s="5" t="s">
        <v>575</v>
      </c>
      <c r="L596" s="425"/>
      <c r="M596" s="6" t="s">
        <v>4064</v>
      </c>
      <c r="N596" s="6">
        <v>579887.16</v>
      </c>
      <c r="O596" s="7"/>
      <c r="P596" s="479"/>
      <c r="Q596" s="5" t="s">
        <v>4065</v>
      </c>
      <c r="R596" s="187">
        <v>43218</v>
      </c>
      <c r="S596" s="20" t="s">
        <v>1774</v>
      </c>
      <c r="T596" s="5" t="s">
        <v>4066</v>
      </c>
      <c r="U596" s="474">
        <v>30.3</v>
      </c>
      <c r="V596" s="474"/>
      <c r="W596" s="101"/>
      <c r="X596" s="101"/>
      <c r="Y596" s="101"/>
    </row>
    <row r="597" spans="1:25" s="186" customFormat="1" ht="369.75">
      <c r="A597" s="467">
        <v>586</v>
      </c>
      <c r="B597" s="5" t="s">
        <v>1419</v>
      </c>
      <c r="C597" s="20" t="s">
        <v>4067</v>
      </c>
      <c r="D597" s="20" t="s">
        <v>4068</v>
      </c>
      <c r="E597" s="20" t="s">
        <v>3946</v>
      </c>
      <c r="F597" s="20">
        <v>262</v>
      </c>
      <c r="G597" s="20">
        <v>86</v>
      </c>
      <c r="H597" s="20"/>
      <c r="I597" s="323">
        <v>45.44</v>
      </c>
      <c r="J597" s="20">
        <v>3</v>
      </c>
      <c r="K597" s="5" t="s">
        <v>575</v>
      </c>
      <c r="L597" s="425"/>
      <c r="M597" s="6" t="s">
        <v>4064</v>
      </c>
      <c r="N597" s="6">
        <v>868873.83</v>
      </c>
      <c r="O597" s="7"/>
      <c r="P597" s="479"/>
      <c r="Q597" s="5" t="s">
        <v>4069</v>
      </c>
      <c r="R597" s="187">
        <v>29950</v>
      </c>
      <c r="S597" s="20" t="s">
        <v>1774</v>
      </c>
      <c r="T597" s="5" t="s">
        <v>4070</v>
      </c>
      <c r="U597" s="474"/>
      <c r="V597" s="474"/>
      <c r="W597" s="101"/>
      <c r="X597" s="101"/>
      <c r="Y597" s="101"/>
    </row>
    <row r="598" spans="1:25" s="186" customFormat="1" ht="369.75">
      <c r="A598" s="475">
        <v>587</v>
      </c>
      <c r="B598" s="5" t="s">
        <v>1419</v>
      </c>
      <c r="C598" s="20" t="s">
        <v>4071</v>
      </c>
      <c r="D598" s="20" t="s">
        <v>4072</v>
      </c>
      <c r="E598" s="20" t="s">
        <v>3946</v>
      </c>
      <c r="F598" s="20">
        <v>262</v>
      </c>
      <c r="G598" s="20">
        <v>92</v>
      </c>
      <c r="H598" s="20"/>
      <c r="I598" s="323">
        <v>45.1</v>
      </c>
      <c r="J598" s="20">
        <v>5</v>
      </c>
      <c r="K598" s="5" t="s">
        <v>575</v>
      </c>
      <c r="L598" s="425"/>
      <c r="M598" s="6" t="s">
        <v>4064</v>
      </c>
      <c r="N598" s="6">
        <v>868873.83</v>
      </c>
      <c r="O598" s="7"/>
      <c r="P598" s="479"/>
      <c r="Q598" s="5" t="s">
        <v>4073</v>
      </c>
      <c r="R598" s="187">
        <v>43775</v>
      </c>
      <c r="S598" s="20" t="s">
        <v>1774</v>
      </c>
      <c r="T598" s="5" t="s">
        <v>4074</v>
      </c>
      <c r="U598" s="474">
        <v>45.1</v>
      </c>
      <c r="V598" s="474"/>
      <c r="W598" s="101"/>
      <c r="X598" s="101"/>
      <c r="Y598" s="101"/>
    </row>
    <row r="599" spans="1:25" s="186" customFormat="1" ht="191.25">
      <c r="A599" s="475">
        <v>588</v>
      </c>
      <c r="B599" s="5" t="s">
        <v>1419</v>
      </c>
      <c r="C599" s="20" t="s">
        <v>4075</v>
      </c>
      <c r="D599" s="20" t="s">
        <v>4076</v>
      </c>
      <c r="E599" s="20" t="s">
        <v>3946</v>
      </c>
      <c r="F599" s="20">
        <v>264</v>
      </c>
      <c r="G599" s="20">
        <v>2</v>
      </c>
      <c r="H599" s="20"/>
      <c r="I599" s="323">
        <v>45.09</v>
      </c>
      <c r="J599" s="20">
        <v>1</v>
      </c>
      <c r="K599" s="5" t="s">
        <v>575</v>
      </c>
      <c r="L599" s="425"/>
      <c r="M599" s="6" t="s">
        <v>4077</v>
      </c>
      <c r="N599" s="6">
        <v>248796.47</v>
      </c>
      <c r="O599" s="7"/>
      <c r="P599" s="479"/>
      <c r="Q599" s="5" t="s">
        <v>4078</v>
      </c>
      <c r="R599" s="187">
        <v>42152</v>
      </c>
      <c r="S599" s="20" t="s">
        <v>1774</v>
      </c>
      <c r="T599" s="5" t="s">
        <v>4079</v>
      </c>
      <c r="U599" s="474">
        <v>19.64</v>
      </c>
      <c r="V599" s="474"/>
      <c r="W599" s="101"/>
      <c r="X599" s="101"/>
      <c r="Y599" s="101"/>
    </row>
    <row r="600" spans="1:25" s="186" customFormat="1" ht="229.5">
      <c r="A600" s="467">
        <v>589</v>
      </c>
      <c r="B600" s="5" t="s">
        <v>1419</v>
      </c>
      <c r="C600" s="20" t="s">
        <v>4080</v>
      </c>
      <c r="D600" s="20" t="s">
        <v>4081</v>
      </c>
      <c r="E600" s="20" t="s">
        <v>3946</v>
      </c>
      <c r="F600" s="20">
        <v>264</v>
      </c>
      <c r="G600" s="20">
        <v>10</v>
      </c>
      <c r="H600" s="23" t="s">
        <v>4082</v>
      </c>
      <c r="I600" s="112">
        <f>157.26*106/1000</f>
        <v>16.669559999999997</v>
      </c>
      <c r="J600" s="20">
        <v>2</v>
      </c>
      <c r="K600" s="5" t="s">
        <v>575</v>
      </c>
      <c r="L600" s="478">
        <v>38943</v>
      </c>
      <c r="M600" s="6" t="s">
        <v>4083</v>
      </c>
      <c r="N600" s="6">
        <v>319106.34999999998</v>
      </c>
      <c r="O600" s="7"/>
      <c r="P600" s="479"/>
      <c r="Q600" s="5"/>
      <c r="R600" s="20"/>
      <c r="S600" s="20"/>
      <c r="T600" s="5"/>
      <c r="U600" s="474"/>
      <c r="V600" s="474"/>
      <c r="W600" s="101"/>
      <c r="X600" s="101"/>
      <c r="Y600" s="101"/>
    </row>
    <row r="601" spans="1:25" s="186" customFormat="1" ht="229.5">
      <c r="A601" s="475">
        <v>590</v>
      </c>
      <c r="B601" s="5" t="s">
        <v>1419</v>
      </c>
      <c r="C601" s="20" t="s">
        <v>4084</v>
      </c>
      <c r="D601" s="20" t="s">
        <v>4085</v>
      </c>
      <c r="E601" s="20" t="s">
        <v>3946</v>
      </c>
      <c r="F601" s="20">
        <v>264</v>
      </c>
      <c r="G601" s="20">
        <v>11</v>
      </c>
      <c r="H601" s="23" t="s">
        <v>4086</v>
      </c>
      <c r="I601" s="112">
        <f>155.3*252/1000</f>
        <v>39.135600000000004</v>
      </c>
      <c r="J601" s="20">
        <v>3</v>
      </c>
      <c r="K601" s="5" t="s">
        <v>575</v>
      </c>
      <c r="L601" s="478">
        <v>38952</v>
      </c>
      <c r="M601" s="6" t="s">
        <v>4087</v>
      </c>
      <c r="N601" s="6">
        <v>61732.15</v>
      </c>
      <c r="O601" s="7"/>
      <c r="P601" s="479"/>
      <c r="Q601" s="5"/>
      <c r="R601" s="20"/>
      <c r="S601" s="20"/>
      <c r="T601" s="5"/>
      <c r="U601" s="474"/>
      <c r="V601" s="474"/>
      <c r="W601" s="101"/>
      <c r="X601" s="101"/>
      <c r="Y601" s="101"/>
    </row>
    <row r="602" spans="1:25" s="186" customFormat="1" ht="229.5">
      <c r="A602" s="475">
        <v>591</v>
      </c>
      <c r="B602" s="5" t="s">
        <v>1419</v>
      </c>
      <c r="C602" s="20" t="s">
        <v>4088</v>
      </c>
      <c r="D602" s="20" t="s">
        <v>4089</v>
      </c>
      <c r="E602" s="20" t="s">
        <v>3946</v>
      </c>
      <c r="F602" s="20">
        <v>264</v>
      </c>
      <c r="G602" s="20">
        <v>14</v>
      </c>
      <c r="H602" s="23" t="s">
        <v>4090</v>
      </c>
      <c r="I602" s="112">
        <f>156.75*112/1000</f>
        <v>17.556000000000001</v>
      </c>
      <c r="J602" s="20">
        <v>3</v>
      </c>
      <c r="K602" s="5" t="s">
        <v>575</v>
      </c>
      <c r="L602" s="478">
        <v>39008</v>
      </c>
      <c r="M602" s="6" t="s">
        <v>4091</v>
      </c>
      <c r="N602" s="6">
        <v>336097.24</v>
      </c>
      <c r="O602" s="7"/>
      <c r="P602" s="479"/>
      <c r="Q602" s="5"/>
      <c r="R602" s="20"/>
      <c r="S602" s="20"/>
      <c r="T602" s="5" t="s">
        <v>4092</v>
      </c>
      <c r="U602" s="474"/>
      <c r="V602" s="474"/>
      <c r="W602" s="101"/>
      <c r="X602" s="101"/>
      <c r="Y602" s="101"/>
    </row>
    <row r="603" spans="1:25" s="186" customFormat="1" ht="395.25">
      <c r="A603" s="467">
        <v>592</v>
      </c>
      <c r="B603" s="5" t="s">
        <v>1419</v>
      </c>
      <c r="C603" s="20" t="s">
        <v>4093</v>
      </c>
      <c r="D603" s="20" t="s">
        <v>4094</v>
      </c>
      <c r="E603" s="20" t="s">
        <v>3946</v>
      </c>
      <c r="F603" s="20">
        <v>264</v>
      </c>
      <c r="G603" s="20">
        <v>15</v>
      </c>
      <c r="H603" s="23" t="s">
        <v>4095</v>
      </c>
      <c r="I603" s="112">
        <v>16.46</v>
      </c>
      <c r="J603" s="20">
        <v>4</v>
      </c>
      <c r="K603" s="5" t="s">
        <v>575</v>
      </c>
      <c r="L603" s="478">
        <v>42662</v>
      </c>
      <c r="M603" s="6" t="s">
        <v>4096</v>
      </c>
      <c r="N603" s="6">
        <v>315049.06</v>
      </c>
      <c r="O603" s="7"/>
      <c r="P603" s="479"/>
      <c r="Q603" s="5" t="s">
        <v>4097</v>
      </c>
      <c r="R603" s="187">
        <v>42313</v>
      </c>
      <c r="S603" s="20" t="s">
        <v>1774</v>
      </c>
      <c r="T603" s="5" t="s">
        <v>4098</v>
      </c>
      <c r="U603" s="474">
        <v>29.19</v>
      </c>
      <c r="V603" s="474"/>
      <c r="W603" s="101"/>
      <c r="X603" s="101"/>
      <c r="Y603" s="101"/>
    </row>
    <row r="604" spans="1:25" s="186" customFormat="1" ht="229.5">
      <c r="A604" s="475">
        <v>593</v>
      </c>
      <c r="B604" s="5" t="s">
        <v>1419</v>
      </c>
      <c r="C604" s="20" t="s">
        <v>4099</v>
      </c>
      <c r="D604" s="20" t="s">
        <v>4100</v>
      </c>
      <c r="E604" s="20" t="s">
        <v>3946</v>
      </c>
      <c r="F604" s="20">
        <v>264</v>
      </c>
      <c r="G604" s="20">
        <v>17</v>
      </c>
      <c r="H604" s="23" t="s">
        <v>4101</v>
      </c>
      <c r="I604" s="112">
        <f>176.89*151/1000</f>
        <v>26.71039</v>
      </c>
      <c r="J604" s="20">
        <v>4</v>
      </c>
      <c r="K604" s="5" t="s">
        <v>575</v>
      </c>
      <c r="L604" s="478">
        <v>38943</v>
      </c>
      <c r="M604" s="6" t="s">
        <v>4102</v>
      </c>
      <c r="N604" s="6">
        <v>511217.42</v>
      </c>
      <c r="O604" s="7"/>
      <c r="P604" s="479"/>
      <c r="Q604" s="5"/>
      <c r="R604" s="20"/>
      <c r="S604" s="20"/>
      <c r="T604" s="5" t="s">
        <v>922</v>
      </c>
      <c r="U604" s="474"/>
      <c r="V604" s="474"/>
      <c r="W604" s="101"/>
      <c r="X604" s="101"/>
      <c r="Y604" s="101"/>
    </row>
    <row r="605" spans="1:25" s="186" customFormat="1" ht="229.5">
      <c r="A605" s="475">
        <v>594</v>
      </c>
      <c r="B605" s="5" t="s">
        <v>1419</v>
      </c>
      <c r="C605" s="20" t="s">
        <v>4103</v>
      </c>
      <c r="D605" s="20" t="s">
        <v>4104</v>
      </c>
      <c r="E605" s="20" t="s">
        <v>3946</v>
      </c>
      <c r="F605" s="20">
        <v>264</v>
      </c>
      <c r="G605" s="20">
        <v>20</v>
      </c>
      <c r="H605" s="23" t="s">
        <v>4105</v>
      </c>
      <c r="I605" s="112">
        <f>177.2*122/1000</f>
        <v>21.618399999999998</v>
      </c>
      <c r="J605" s="20">
        <v>5</v>
      </c>
      <c r="K605" s="5" t="s">
        <v>575</v>
      </c>
      <c r="L605" s="478">
        <v>38986</v>
      </c>
      <c r="M605" s="6" t="s">
        <v>4106</v>
      </c>
      <c r="N605" s="6">
        <v>41327.01</v>
      </c>
      <c r="O605" s="7"/>
      <c r="P605" s="479"/>
      <c r="Q605" s="5"/>
      <c r="R605" s="20"/>
      <c r="S605" s="20"/>
      <c r="T605" s="5"/>
      <c r="U605" s="474"/>
      <c r="V605" s="474"/>
      <c r="W605" s="101"/>
      <c r="X605" s="101"/>
      <c r="Y605" s="101"/>
    </row>
    <row r="606" spans="1:25" s="186" customFormat="1" ht="229.5">
      <c r="A606" s="467">
        <v>595</v>
      </c>
      <c r="B606" s="5" t="s">
        <v>1419</v>
      </c>
      <c r="C606" s="20" t="s">
        <v>4107</v>
      </c>
      <c r="D606" s="20" t="s">
        <v>4108</v>
      </c>
      <c r="E606" s="20" t="s">
        <v>3946</v>
      </c>
      <c r="F606" s="20">
        <v>264</v>
      </c>
      <c r="G606" s="20">
        <v>22</v>
      </c>
      <c r="H606" s="23" t="s">
        <v>4109</v>
      </c>
      <c r="I606" s="112">
        <f>156.18*108/1000</f>
        <v>16.867440000000002</v>
      </c>
      <c r="J606" s="20">
        <v>5</v>
      </c>
      <c r="K606" s="5" t="s">
        <v>575</v>
      </c>
      <c r="L606" s="478">
        <v>38943</v>
      </c>
      <c r="M606" s="6" t="s">
        <v>4110</v>
      </c>
      <c r="N606" s="6">
        <v>413384.9</v>
      </c>
      <c r="O606" s="7"/>
      <c r="P606" s="479"/>
      <c r="Q606" s="5"/>
      <c r="R606" s="20"/>
      <c r="S606" s="20"/>
      <c r="T606" s="5"/>
      <c r="U606" s="474"/>
      <c r="V606" s="474"/>
      <c r="W606" s="101"/>
      <c r="X606" s="101"/>
      <c r="Y606" s="101"/>
    </row>
    <row r="607" spans="1:25" s="186" customFormat="1" ht="153">
      <c r="A607" s="475">
        <v>596</v>
      </c>
      <c r="B607" s="5" t="s">
        <v>1419</v>
      </c>
      <c r="C607" s="20" t="s">
        <v>4111</v>
      </c>
      <c r="D607" s="20" t="s">
        <v>4112</v>
      </c>
      <c r="E607" s="20" t="s">
        <v>3946</v>
      </c>
      <c r="F607" s="20">
        <v>268</v>
      </c>
      <c r="G607" s="20">
        <v>38</v>
      </c>
      <c r="H607" s="20"/>
      <c r="I607" s="323">
        <v>45.1</v>
      </c>
      <c r="J607" s="20">
        <v>1</v>
      </c>
      <c r="K607" s="5" t="s">
        <v>575</v>
      </c>
      <c r="L607" s="425"/>
      <c r="M607" s="6" t="s">
        <v>4113</v>
      </c>
      <c r="N607" s="6">
        <v>876191.98</v>
      </c>
      <c r="O607" s="7"/>
      <c r="P607" s="479"/>
      <c r="Q607" s="5" t="s">
        <v>4114</v>
      </c>
      <c r="R607" s="187">
        <v>43091</v>
      </c>
      <c r="S607" s="20" t="s">
        <v>1774</v>
      </c>
      <c r="T607" s="5" t="s">
        <v>4115</v>
      </c>
      <c r="U607" s="474"/>
      <c r="V607" s="474"/>
      <c r="W607" s="101"/>
      <c r="X607" s="101"/>
      <c r="Y607" s="101"/>
    </row>
    <row r="608" spans="1:25" s="186" customFormat="1" ht="140.25">
      <c r="A608" s="475">
        <v>597</v>
      </c>
      <c r="B608" s="5" t="s">
        <v>1419</v>
      </c>
      <c r="C608" s="20" t="s">
        <v>4116</v>
      </c>
      <c r="D608" s="20" t="s">
        <v>4117</v>
      </c>
      <c r="E608" s="20" t="s">
        <v>3946</v>
      </c>
      <c r="F608" s="20">
        <v>268</v>
      </c>
      <c r="G608" s="20">
        <v>46</v>
      </c>
      <c r="H608" s="20"/>
      <c r="I608" s="323">
        <v>44.5</v>
      </c>
      <c r="J608" s="20">
        <v>4</v>
      </c>
      <c r="K608" s="5" t="s">
        <v>575</v>
      </c>
      <c r="L608" s="425"/>
      <c r="M608" s="6" t="s">
        <v>4118</v>
      </c>
      <c r="N608" s="6">
        <v>864535.32</v>
      </c>
      <c r="O608" s="7"/>
      <c r="P608" s="479"/>
      <c r="Q608" s="5" t="s">
        <v>4119</v>
      </c>
      <c r="R608" s="187">
        <v>29160</v>
      </c>
      <c r="S608" s="20" t="s">
        <v>1774</v>
      </c>
      <c r="T608" s="5" t="s">
        <v>4120</v>
      </c>
      <c r="U608" s="474"/>
      <c r="V608" s="474"/>
      <c r="W608" s="101"/>
      <c r="X608" s="101"/>
      <c r="Y608" s="101"/>
    </row>
    <row r="609" spans="1:25" s="186" customFormat="1" ht="114.75">
      <c r="A609" s="467">
        <v>598</v>
      </c>
      <c r="B609" s="5" t="s">
        <v>1419</v>
      </c>
      <c r="C609" s="20" t="s">
        <v>4121</v>
      </c>
      <c r="D609" s="20" t="s">
        <v>4122</v>
      </c>
      <c r="E609" s="20" t="s">
        <v>3946</v>
      </c>
      <c r="F609" s="20">
        <v>280</v>
      </c>
      <c r="G609" s="20">
        <v>10</v>
      </c>
      <c r="H609" s="20"/>
      <c r="I609" s="323">
        <v>43.89</v>
      </c>
      <c r="J609" s="20">
        <v>1</v>
      </c>
      <c r="K609" s="5" t="s">
        <v>575</v>
      </c>
      <c r="L609" s="425"/>
      <c r="M609" s="6" t="s">
        <v>4123</v>
      </c>
      <c r="N609" s="6">
        <v>840166.54</v>
      </c>
      <c r="O609" s="7"/>
      <c r="P609" s="479"/>
      <c r="Q609" s="5"/>
      <c r="R609" s="20"/>
      <c r="S609" s="20"/>
      <c r="T609" s="5"/>
      <c r="U609" s="474"/>
      <c r="V609" s="474"/>
      <c r="W609" s="101"/>
      <c r="X609" s="101"/>
      <c r="Y609" s="101"/>
    </row>
    <row r="610" spans="1:25" s="186" customFormat="1" ht="114.75">
      <c r="A610" s="475">
        <v>599</v>
      </c>
      <c r="B610" s="5" t="s">
        <v>1419</v>
      </c>
      <c r="C610" s="20" t="s">
        <v>4124</v>
      </c>
      <c r="D610" s="20" t="s">
        <v>4125</v>
      </c>
      <c r="E610" s="20" t="s">
        <v>3946</v>
      </c>
      <c r="F610" s="20">
        <v>280</v>
      </c>
      <c r="G610" s="20">
        <v>11</v>
      </c>
      <c r="H610" s="20"/>
      <c r="I610" s="323">
        <v>41.03</v>
      </c>
      <c r="J610" s="20">
        <v>1</v>
      </c>
      <c r="K610" s="5" t="s">
        <v>575</v>
      </c>
      <c r="L610" s="425"/>
      <c r="M610" s="6" t="s">
        <v>4123</v>
      </c>
      <c r="N610" s="6">
        <v>786579.61</v>
      </c>
      <c r="O610" s="7"/>
      <c r="P610" s="479"/>
      <c r="Q610" s="5"/>
      <c r="R610" s="20"/>
      <c r="S610" s="20"/>
      <c r="T610" s="20"/>
      <c r="U610" s="474"/>
      <c r="V610" s="474"/>
      <c r="W610" s="101"/>
      <c r="X610" s="101"/>
      <c r="Y610" s="101"/>
    </row>
    <row r="611" spans="1:25" s="186" customFormat="1" ht="114.75">
      <c r="A611" s="475">
        <v>600</v>
      </c>
      <c r="B611" s="5" t="s">
        <v>1419</v>
      </c>
      <c r="C611" s="20" t="s">
        <v>4126</v>
      </c>
      <c r="D611" s="20" t="s">
        <v>4127</v>
      </c>
      <c r="E611" s="20" t="s">
        <v>3946</v>
      </c>
      <c r="F611" s="20">
        <v>280</v>
      </c>
      <c r="G611" s="20">
        <v>14</v>
      </c>
      <c r="H611" s="20"/>
      <c r="I611" s="323">
        <v>44.57</v>
      </c>
      <c r="J611" s="20">
        <v>2</v>
      </c>
      <c r="K611" s="5" t="s">
        <v>575</v>
      </c>
      <c r="L611" s="425"/>
      <c r="M611" s="6" t="s">
        <v>4123</v>
      </c>
      <c r="N611" s="6">
        <v>838252.72</v>
      </c>
      <c r="O611" s="7"/>
      <c r="P611" s="479"/>
      <c r="Q611" s="5"/>
      <c r="R611" s="20"/>
      <c r="S611" s="20"/>
      <c r="T611" s="20"/>
      <c r="U611" s="474"/>
      <c r="V611" s="474"/>
      <c r="W611" s="101"/>
      <c r="X611" s="101"/>
      <c r="Y611" s="101"/>
    </row>
    <row r="612" spans="1:25" s="186" customFormat="1" ht="89.25">
      <c r="A612" s="467">
        <v>601</v>
      </c>
      <c r="B612" s="5" t="s">
        <v>1419</v>
      </c>
      <c r="C612" s="20" t="s">
        <v>4128</v>
      </c>
      <c r="D612" s="20" t="s">
        <v>4129</v>
      </c>
      <c r="E612" s="20" t="s">
        <v>3946</v>
      </c>
      <c r="F612" s="20" t="s">
        <v>4130</v>
      </c>
      <c r="G612" s="20">
        <v>54</v>
      </c>
      <c r="H612" s="20"/>
      <c r="I612" s="323">
        <v>54.81</v>
      </c>
      <c r="J612" s="20">
        <v>5</v>
      </c>
      <c r="K612" s="5" t="s">
        <v>575</v>
      </c>
      <c r="L612" s="425"/>
      <c r="M612" s="6" t="s">
        <v>4024</v>
      </c>
      <c r="N612" s="6">
        <v>1050686.6299999999</v>
      </c>
      <c r="O612" s="7"/>
      <c r="P612" s="479"/>
      <c r="Q612" s="5"/>
      <c r="R612" s="20"/>
      <c r="S612" s="20"/>
      <c r="T612" s="5" t="s">
        <v>2564</v>
      </c>
      <c r="U612" s="474"/>
      <c r="V612" s="474"/>
      <c r="W612" s="101"/>
      <c r="X612" s="101"/>
      <c r="Y612" s="101"/>
    </row>
    <row r="613" spans="1:25" s="186" customFormat="1" ht="89.25">
      <c r="A613" s="475">
        <v>602</v>
      </c>
      <c r="B613" s="5" t="s">
        <v>1419</v>
      </c>
      <c r="C613" s="20" t="s">
        <v>4131</v>
      </c>
      <c r="D613" s="20" t="s">
        <v>4132</v>
      </c>
      <c r="E613" s="20" t="s">
        <v>3946</v>
      </c>
      <c r="F613" s="20">
        <v>289</v>
      </c>
      <c r="G613" s="20">
        <v>2</v>
      </c>
      <c r="H613" s="23" t="s">
        <v>4133</v>
      </c>
      <c r="I613" s="112">
        <f>65.05*1/4</f>
        <v>16.262499999999999</v>
      </c>
      <c r="J613" s="20">
        <v>1</v>
      </c>
      <c r="K613" s="5" t="s">
        <v>575</v>
      </c>
      <c r="L613" s="425"/>
      <c r="M613" s="6" t="s">
        <v>4134</v>
      </c>
      <c r="N613" s="6">
        <v>294728.8</v>
      </c>
      <c r="O613" s="7"/>
      <c r="P613" s="479"/>
      <c r="Q613" s="5"/>
      <c r="R613" s="20"/>
      <c r="S613" s="20"/>
      <c r="T613" s="5"/>
      <c r="U613" s="474"/>
      <c r="V613" s="474"/>
      <c r="W613" s="101"/>
      <c r="X613" s="101"/>
      <c r="Y613" s="101"/>
    </row>
    <row r="614" spans="1:25" s="186" customFormat="1" ht="178.5">
      <c r="A614" s="475">
        <v>603</v>
      </c>
      <c r="B614" s="5" t="s">
        <v>1419</v>
      </c>
      <c r="C614" s="20" t="s">
        <v>4135</v>
      </c>
      <c r="D614" s="20" t="s">
        <v>4136</v>
      </c>
      <c r="E614" s="20" t="s">
        <v>3946</v>
      </c>
      <c r="F614" s="20">
        <v>289</v>
      </c>
      <c r="G614" s="20">
        <v>4</v>
      </c>
      <c r="H614" s="20"/>
      <c r="I614" s="323">
        <v>43.42</v>
      </c>
      <c r="J614" s="20">
        <v>2</v>
      </c>
      <c r="K614" s="5" t="s">
        <v>575</v>
      </c>
      <c r="L614" s="425"/>
      <c r="M614" s="6" t="s">
        <v>4137</v>
      </c>
      <c r="N614" s="6">
        <v>830597.45</v>
      </c>
      <c r="O614" s="7"/>
      <c r="P614" s="479"/>
      <c r="Q614" s="5" t="s">
        <v>4138</v>
      </c>
      <c r="R614" s="187">
        <v>26864</v>
      </c>
      <c r="S614" s="20" t="s">
        <v>1774</v>
      </c>
      <c r="T614" s="5" t="s">
        <v>4139</v>
      </c>
      <c r="U614" s="474"/>
      <c r="V614" s="474"/>
      <c r="W614" s="101"/>
      <c r="X614" s="101"/>
      <c r="Y614" s="101"/>
    </row>
    <row r="615" spans="1:25" s="186" customFormat="1" ht="89.25">
      <c r="A615" s="467">
        <v>604</v>
      </c>
      <c r="B615" s="5" t="s">
        <v>1419</v>
      </c>
      <c r="C615" s="20" t="s">
        <v>4140</v>
      </c>
      <c r="D615" s="20" t="s">
        <v>4141</v>
      </c>
      <c r="E615" s="20" t="s">
        <v>3946</v>
      </c>
      <c r="F615" s="20" t="s">
        <v>4142</v>
      </c>
      <c r="G615" s="20">
        <v>34</v>
      </c>
      <c r="H615" s="20"/>
      <c r="I615" s="323">
        <v>44.99</v>
      </c>
      <c r="J615" s="20">
        <v>5</v>
      </c>
      <c r="K615" s="5" t="s">
        <v>575</v>
      </c>
      <c r="L615" s="425"/>
      <c r="M615" s="6" t="s">
        <v>4024</v>
      </c>
      <c r="N615" s="6">
        <v>872306.42</v>
      </c>
      <c r="O615" s="7"/>
      <c r="P615" s="479"/>
      <c r="Q615" s="5" t="s">
        <v>4143</v>
      </c>
      <c r="R615" s="187">
        <v>26823</v>
      </c>
      <c r="S615" s="20" t="s">
        <v>1774</v>
      </c>
      <c r="T615" s="5" t="s">
        <v>4144</v>
      </c>
      <c r="U615" s="474"/>
      <c r="V615" s="474"/>
      <c r="W615" s="101"/>
      <c r="X615" s="101"/>
      <c r="Y615" s="101"/>
    </row>
    <row r="616" spans="1:25" s="186" customFormat="1" ht="409.5">
      <c r="A616" s="475">
        <v>605</v>
      </c>
      <c r="B616" s="5" t="s">
        <v>1419</v>
      </c>
      <c r="C616" s="20" t="s">
        <v>4145</v>
      </c>
      <c r="D616" s="20" t="s">
        <v>4146</v>
      </c>
      <c r="E616" s="20" t="s">
        <v>3946</v>
      </c>
      <c r="F616" s="20" t="s">
        <v>4142</v>
      </c>
      <c r="G616" s="20">
        <v>49</v>
      </c>
      <c r="H616" s="20"/>
      <c r="I616" s="323">
        <v>44.72</v>
      </c>
      <c r="J616" s="20">
        <v>5</v>
      </c>
      <c r="K616" s="5" t="s">
        <v>575</v>
      </c>
      <c r="L616" s="425"/>
      <c r="M616" s="6" t="s">
        <v>4024</v>
      </c>
      <c r="N616" s="6">
        <v>823398.58</v>
      </c>
      <c r="O616" s="7"/>
      <c r="P616" s="479"/>
      <c r="Q616" s="5" t="s">
        <v>4147</v>
      </c>
      <c r="R616" s="38" t="s">
        <v>4148</v>
      </c>
      <c r="S616" s="5" t="s">
        <v>2397</v>
      </c>
      <c r="T616" s="5" t="s">
        <v>4149</v>
      </c>
      <c r="U616" s="481" t="s">
        <v>4150</v>
      </c>
      <c r="V616" s="481"/>
      <c r="W616" s="101"/>
      <c r="X616" s="101"/>
      <c r="Y616" s="101"/>
    </row>
    <row r="617" spans="1:25" s="186" customFormat="1" ht="89.25">
      <c r="A617" s="475">
        <v>606</v>
      </c>
      <c r="B617" s="5" t="s">
        <v>1419</v>
      </c>
      <c r="C617" s="20" t="s">
        <v>4151</v>
      </c>
      <c r="D617" s="20" t="s">
        <v>4152</v>
      </c>
      <c r="E617" s="20" t="s">
        <v>3946</v>
      </c>
      <c r="F617" s="20" t="s">
        <v>4142</v>
      </c>
      <c r="G617" s="20">
        <v>64</v>
      </c>
      <c r="H617" s="20"/>
      <c r="I617" s="323">
        <v>32.21</v>
      </c>
      <c r="J617" s="20">
        <v>4</v>
      </c>
      <c r="K617" s="5" t="s">
        <v>575</v>
      </c>
      <c r="L617" s="425"/>
      <c r="M617" s="6" t="s">
        <v>4153</v>
      </c>
      <c r="N617" s="6">
        <v>621688.31999999995</v>
      </c>
      <c r="O617" s="7"/>
      <c r="P617" s="479"/>
      <c r="Q617" s="5"/>
      <c r="R617" s="20"/>
      <c r="S617" s="20"/>
      <c r="T617" s="5"/>
      <c r="U617" s="474"/>
      <c r="V617" s="474"/>
      <c r="W617" s="101"/>
      <c r="X617" s="101"/>
      <c r="Y617" s="101"/>
    </row>
    <row r="618" spans="1:25" s="186" customFormat="1" ht="89.25">
      <c r="A618" s="467">
        <v>607</v>
      </c>
      <c r="B618" s="5" t="s">
        <v>1419</v>
      </c>
      <c r="C618" s="20" t="s">
        <v>4154</v>
      </c>
      <c r="D618" s="20" t="s">
        <v>4155</v>
      </c>
      <c r="E618" s="20" t="s">
        <v>3946</v>
      </c>
      <c r="F618" s="20" t="s">
        <v>4156</v>
      </c>
      <c r="G618" s="20">
        <v>18</v>
      </c>
      <c r="H618" s="20"/>
      <c r="I618" s="323">
        <v>54.58</v>
      </c>
      <c r="J618" s="20">
        <v>5</v>
      </c>
      <c r="K618" s="5" t="s">
        <v>575</v>
      </c>
      <c r="L618" s="425"/>
      <c r="M618" s="6" t="s">
        <v>4024</v>
      </c>
      <c r="N618" s="6">
        <v>1005762.03</v>
      </c>
      <c r="O618" s="7"/>
      <c r="P618" s="479"/>
      <c r="Q618" s="5" t="s">
        <v>4157</v>
      </c>
      <c r="R618" s="187">
        <v>26133</v>
      </c>
      <c r="S618" s="20" t="s">
        <v>1774</v>
      </c>
      <c r="T618" s="5" t="s">
        <v>4158</v>
      </c>
      <c r="U618" s="474"/>
      <c r="V618" s="474"/>
      <c r="W618" s="101"/>
      <c r="X618" s="101"/>
      <c r="Y618" s="101"/>
    </row>
    <row r="619" spans="1:25" s="186" customFormat="1" ht="191.25">
      <c r="A619" s="475">
        <v>608</v>
      </c>
      <c r="B619" s="5" t="s">
        <v>1419</v>
      </c>
      <c r="C619" s="20" t="s">
        <v>4159</v>
      </c>
      <c r="D619" s="20" t="s">
        <v>4160</v>
      </c>
      <c r="E619" s="20" t="s">
        <v>3946</v>
      </c>
      <c r="F619" s="20" t="s">
        <v>4156</v>
      </c>
      <c r="G619" s="20">
        <v>62</v>
      </c>
      <c r="H619" s="20"/>
      <c r="I619" s="323">
        <v>41.63</v>
      </c>
      <c r="J619" s="20">
        <v>3</v>
      </c>
      <c r="K619" s="5" t="s">
        <v>575</v>
      </c>
      <c r="L619" s="425"/>
      <c r="M619" s="6" t="s">
        <v>4024</v>
      </c>
      <c r="N619" s="6">
        <v>796148.7</v>
      </c>
      <c r="O619" s="7"/>
      <c r="P619" s="479"/>
      <c r="Q619" s="5" t="s">
        <v>4161</v>
      </c>
      <c r="R619" s="187">
        <v>42284</v>
      </c>
      <c r="S619" s="20" t="s">
        <v>1774</v>
      </c>
      <c r="T619" s="5" t="s">
        <v>4162</v>
      </c>
      <c r="U619" s="474">
        <v>41.63</v>
      </c>
      <c r="V619" s="474"/>
      <c r="W619" s="101"/>
      <c r="X619" s="101"/>
      <c r="Y619" s="101"/>
    </row>
    <row r="620" spans="1:25" s="186" customFormat="1" ht="89.25">
      <c r="A620" s="475">
        <v>609</v>
      </c>
      <c r="B620" s="5" t="s">
        <v>1419</v>
      </c>
      <c r="C620" s="20" t="s">
        <v>4163</v>
      </c>
      <c r="D620" s="20" t="s">
        <v>4164</v>
      </c>
      <c r="E620" s="20" t="s">
        <v>3946</v>
      </c>
      <c r="F620" s="20" t="s">
        <v>4156</v>
      </c>
      <c r="G620" s="20">
        <v>64</v>
      </c>
      <c r="H620" s="20"/>
      <c r="I620" s="323">
        <v>45.58</v>
      </c>
      <c r="J620" s="20">
        <v>4</v>
      </c>
      <c r="K620" s="5" t="s">
        <v>575</v>
      </c>
      <c r="L620" s="425"/>
      <c r="M620" s="6" t="s">
        <v>4024</v>
      </c>
      <c r="N620" s="6">
        <v>779189.26</v>
      </c>
      <c r="O620" s="7"/>
      <c r="P620" s="479"/>
      <c r="Q620" s="5"/>
      <c r="R620" s="20"/>
      <c r="S620" s="20"/>
      <c r="T620" s="5"/>
      <c r="U620" s="474"/>
      <c r="V620" s="474"/>
      <c r="W620" s="101"/>
      <c r="X620" s="101"/>
      <c r="Y620" s="101"/>
    </row>
    <row r="621" spans="1:25" s="186" customFormat="1" ht="114.75">
      <c r="A621" s="467">
        <v>610</v>
      </c>
      <c r="B621" s="5" t="s">
        <v>1419</v>
      </c>
      <c r="C621" s="20" t="s">
        <v>4165</v>
      </c>
      <c r="D621" s="20" t="s">
        <v>4166</v>
      </c>
      <c r="E621" s="20" t="s">
        <v>3946</v>
      </c>
      <c r="F621" s="20">
        <v>295</v>
      </c>
      <c r="G621" s="20">
        <v>4</v>
      </c>
      <c r="H621" s="20"/>
      <c r="I621" s="323">
        <v>47.79</v>
      </c>
      <c r="J621" s="20">
        <v>2</v>
      </c>
      <c r="K621" s="5" t="s">
        <v>575</v>
      </c>
      <c r="L621" s="425"/>
      <c r="M621" s="6" t="s">
        <v>4167</v>
      </c>
      <c r="N621" s="6">
        <v>914805.48</v>
      </c>
      <c r="O621" s="7"/>
      <c r="P621" s="479"/>
      <c r="Q621" s="5" t="s">
        <v>4168</v>
      </c>
      <c r="R621" s="187">
        <v>36312</v>
      </c>
      <c r="S621" s="20" t="s">
        <v>1774</v>
      </c>
      <c r="T621" s="5" t="s">
        <v>4169</v>
      </c>
      <c r="U621" s="474"/>
      <c r="V621" s="474"/>
      <c r="W621" s="101"/>
      <c r="X621" s="101"/>
      <c r="Y621" s="101"/>
    </row>
    <row r="622" spans="1:25" s="186" customFormat="1" ht="191.25">
      <c r="A622" s="475">
        <v>611</v>
      </c>
      <c r="B622" s="5" t="s">
        <v>1419</v>
      </c>
      <c r="C622" s="20" t="s">
        <v>4170</v>
      </c>
      <c r="D622" s="20" t="s">
        <v>4171</v>
      </c>
      <c r="E622" s="20" t="s">
        <v>3946</v>
      </c>
      <c r="F622" s="20">
        <v>297</v>
      </c>
      <c r="G622" s="20">
        <v>7</v>
      </c>
      <c r="H622" s="20"/>
      <c r="I622" s="323">
        <v>83</v>
      </c>
      <c r="J622" s="20">
        <v>2</v>
      </c>
      <c r="K622" s="5" t="s">
        <v>575</v>
      </c>
      <c r="L622" s="425"/>
      <c r="M622" s="6" t="s">
        <v>4172</v>
      </c>
      <c r="N622" s="6">
        <v>845908</v>
      </c>
      <c r="O622" s="7"/>
      <c r="P622" s="479"/>
      <c r="Q622" s="5" t="s">
        <v>4173</v>
      </c>
      <c r="R622" s="187">
        <v>34560</v>
      </c>
      <c r="S622" s="20" t="s">
        <v>1774</v>
      </c>
      <c r="T622" s="5" t="s">
        <v>4174</v>
      </c>
      <c r="U622" s="474"/>
      <c r="V622" s="474"/>
      <c r="W622" s="101"/>
      <c r="X622" s="101"/>
      <c r="Y622" s="101"/>
    </row>
    <row r="623" spans="1:25" s="186" customFormat="1" ht="89.25">
      <c r="A623" s="475">
        <v>612</v>
      </c>
      <c r="B623" s="5" t="s">
        <v>1419</v>
      </c>
      <c r="C623" s="20" t="s">
        <v>4175</v>
      </c>
      <c r="D623" s="20" t="s">
        <v>4176</v>
      </c>
      <c r="E623" s="20" t="s">
        <v>3946</v>
      </c>
      <c r="F623" s="20">
        <v>305</v>
      </c>
      <c r="G623" s="20">
        <v>57</v>
      </c>
      <c r="H623" s="20"/>
      <c r="I623" s="323">
        <v>42.65</v>
      </c>
      <c r="J623" s="20">
        <v>5</v>
      </c>
      <c r="K623" s="5" t="s">
        <v>575</v>
      </c>
      <c r="L623" s="425"/>
      <c r="M623" s="6" t="s">
        <v>4024</v>
      </c>
      <c r="N623" s="6">
        <v>815286.89</v>
      </c>
      <c r="O623" s="7"/>
      <c r="P623" s="479"/>
      <c r="Q623" s="5" t="s">
        <v>4177</v>
      </c>
      <c r="R623" s="187">
        <v>32898</v>
      </c>
      <c r="S623" s="20" t="s">
        <v>1774</v>
      </c>
      <c r="T623" s="5" t="s">
        <v>4178</v>
      </c>
      <c r="U623" s="474"/>
      <c r="V623" s="474"/>
      <c r="W623" s="101"/>
      <c r="X623" s="101"/>
      <c r="Y623" s="101"/>
    </row>
    <row r="624" spans="1:25" s="186" customFormat="1" ht="140.25">
      <c r="A624" s="467">
        <v>613</v>
      </c>
      <c r="B624" s="5" t="s">
        <v>1419</v>
      </c>
      <c r="C624" s="20" t="s">
        <v>4179</v>
      </c>
      <c r="D624" s="20" t="s">
        <v>4180</v>
      </c>
      <c r="E624" s="20" t="s">
        <v>3946</v>
      </c>
      <c r="F624" s="20">
        <v>309</v>
      </c>
      <c r="G624" s="20">
        <v>5</v>
      </c>
      <c r="H624" s="20"/>
      <c r="I624" s="323">
        <v>37.799999999999997</v>
      </c>
      <c r="J624" s="20">
        <v>2</v>
      </c>
      <c r="K624" s="5" t="s">
        <v>575</v>
      </c>
      <c r="L624" s="425"/>
      <c r="M624" s="6" t="s">
        <v>4181</v>
      </c>
      <c r="N624" s="6">
        <v>723423.58</v>
      </c>
      <c r="O624" s="7"/>
      <c r="P624" s="479"/>
      <c r="Q624" s="5"/>
      <c r="R624" s="20"/>
      <c r="S624" s="20"/>
      <c r="T624" s="5"/>
      <c r="U624" s="474"/>
      <c r="V624" s="474"/>
      <c r="W624" s="101"/>
      <c r="X624" s="101"/>
      <c r="Y624" s="101"/>
    </row>
    <row r="625" spans="1:25" s="186" customFormat="1" ht="229.5">
      <c r="A625" s="475">
        <v>614</v>
      </c>
      <c r="B625" s="5" t="s">
        <v>1419</v>
      </c>
      <c r="C625" s="20" t="s">
        <v>4182</v>
      </c>
      <c r="D625" s="20" t="s">
        <v>4183</v>
      </c>
      <c r="E625" s="20" t="s">
        <v>3946</v>
      </c>
      <c r="F625" s="20">
        <v>309</v>
      </c>
      <c r="G625" s="20">
        <v>11</v>
      </c>
      <c r="H625" s="20"/>
      <c r="I625" s="323">
        <v>38.299999999999997</v>
      </c>
      <c r="J625" s="20">
        <v>2</v>
      </c>
      <c r="K625" s="5" t="s">
        <v>575</v>
      </c>
      <c r="L625" s="425"/>
      <c r="M625" s="6" t="s">
        <v>4184</v>
      </c>
      <c r="N625" s="6">
        <v>732992.68</v>
      </c>
      <c r="O625" s="7"/>
      <c r="P625" s="479"/>
      <c r="Q625" s="5" t="s">
        <v>4185</v>
      </c>
      <c r="R625" s="187">
        <v>43180</v>
      </c>
      <c r="S625" s="20" t="s">
        <v>1774</v>
      </c>
      <c r="T625" s="5" t="s">
        <v>4186</v>
      </c>
      <c r="U625" s="474">
        <v>38.299999999999997</v>
      </c>
      <c r="V625" s="474"/>
      <c r="W625" s="101"/>
      <c r="X625" s="101"/>
      <c r="Y625" s="101"/>
    </row>
    <row r="626" spans="1:25" s="186" customFormat="1" ht="89.25">
      <c r="A626" s="475">
        <v>615</v>
      </c>
      <c r="B626" s="5" t="s">
        <v>1836</v>
      </c>
      <c r="C626" s="20"/>
      <c r="D626" s="20" t="s">
        <v>4187</v>
      </c>
      <c r="E626" s="20" t="s">
        <v>3946</v>
      </c>
      <c r="F626" s="20">
        <v>314</v>
      </c>
      <c r="G626" s="20"/>
      <c r="H626" s="20"/>
      <c r="I626" s="323">
        <v>75</v>
      </c>
      <c r="J626" s="20"/>
      <c r="K626" s="5" t="s">
        <v>575</v>
      </c>
      <c r="L626" s="425"/>
      <c r="M626" s="6" t="s">
        <v>4188</v>
      </c>
      <c r="N626" s="6"/>
      <c r="O626" s="7">
        <v>79000</v>
      </c>
      <c r="P626" s="479">
        <v>0</v>
      </c>
      <c r="Q626" s="5"/>
      <c r="R626" s="20"/>
      <c r="S626" s="20"/>
      <c r="T626" s="5"/>
      <c r="U626" s="474"/>
      <c r="V626" s="474"/>
      <c r="W626" s="101"/>
      <c r="X626" s="101"/>
      <c r="Y626" s="101"/>
    </row>
    <row r="627" spans="1:25" s="186" customFormat="1" ht="357">
      <c r="A627" s="467">
        <v>616</v>
      </c>
      <c r="B627" s="5" t="s">
        <v>1419</v>
      </c>
      <c r="C627" s="20" t="s">
        <v>4189</v>
      </c>
      <c r="D627" s="20" t="s">
        <v>4190</v>
      </c>
      <c r="E627" s="20" t="s">
        <v>3946</v>
      </c>
      <c r="F627" s="20">
        <v>315</v>
      </c>
      <c r="G627" s="20">
        <v>56</v>
      </c>
      <c r="H627" s="20"/>
      <c r="I627" s="323">
        <v>31.16</v>
      </c>
      <c r="J627" s="20">
        <v>4</v>
      </c>
      <c r="K627" s="5" t="s">
        <v>575</v>
      </c>
      <c r="L627" s="478">
        <v>39379</v>
      </c>
      <c r="M627" s="6" t="s">
        <v>4191</v>
      </c>
      <c r="N627" s="6">
        <v>586072.34</v>
      </c>
      <c r="O627" s="7"/>
      <c r="P627" s="479"/>
      <c r="Q627" s="5" t="s">
        <v>4192</v>
      </c>
      <c r="R627" s="187">
        <v>39398</v>
      </c>
      <c r="S627" s="20" t="s">
        <v>1774</v>
      </c>
      <c r="T627" s="5" t="s">
        <v>4193</v>
      </c>
      <c r="U627" s="474"/>
      <c r="V627" s="474"/>
      <c r="W627" s="101"/>
      <c r="X627" s="101"/>
      <c r="Y627" s="101"/>
    </row>
    <row r="628" spans="1:25" s="186" customFormat="1" ht="89.25">
      <c r="A628" s="475">
        <v>617</v>
      </c>
      <c r="B628" s="5" t="s">
        <v>1836</v>
      </c>
      <c r="C628" s="20"/>
      <c r="D628" s="20" t="s">
        <v>4194</v>
      </c>
      <c r="E628" s="20" t="s">
        <v>3946</v>
      </c>
      <c r="F628" s="20">
        <v>320</v>
      </c>
      <c r="G628" s="20"/>
      <c r="H628" s="20"/>
      <c r="I628" s="323">
        <v>25</v>
      </c>
      <c r="J628" s="20"/>
      <c r="K628" s="5" t="s">
        <v>575</v>
      </c>
      <c r="L628" s="425"/>
      <c r="M628" s="6" t="s">
        <v>4188</v>
      </c>
      <c r="N628" s="6"/>
      <c r="O628" s="7">
        <v>4210</v>
      </c>
      <c r="P628" s="479">
        <v>0</v>
      </c>
      <c r="Q628" s="5"/>
      <c r="R628" s="20"/>
      <c r="S628" s="20"/>
      <c r="T628" s="5"/>
      <c r="U628" s="474"/>
      <c r="V628" s="474"/>
      <c r="W628" s="101"/>
      <c r="X628" s="101"/>
      <c r="Y628" s="101"/>
    </row>
    <row r="629" spans="1:25" s="186" customFormat="1" ht="102">
      <c r="A629" s="475">
        <v>618</v>
      </c>
      <c r="B629" s="5" t="s">
        <v>1836</v>
      </c>
      <c r="C629" s="20" t="s">
        <v>4195</v>
      </c>
      <c r="D629" s="20" t="s">
        <v>4196</v>
      </c>
      <c r="E629" s="20" t="s">
        <v>3946</v>
      </c>
      <c r="F629" s="20">
        <v>324</v>
      </c>
      <c r="G629" s="5"/>
      <c r="H629" s="23" t="s">
        <v>4197</v>
      </c>
      <c r="I629" s="112">
        <f>159.7*173/1000</f>
        <v>27.6281</v>
      </c>
      <c r="J629" s="5"/>
      <c r="K629" s="5" t="s">
        <v>575</v>
      </c>
      <c r="L629" s="425"/>
      <c r="M629" s="6" t="s">
        <v>4188</v>
      </c>
      <c r="N629" s="6"/>
      <c r="O629" s="7">
        <v>12180</v>
      </c>
      <c r="P629" s="479">
        <v>0</v>
      </c>
      <c r="Q629" s="5"/>
      <c r="R629" s="20"/>
      <c r="S629" s="20"/>
      <c r="T629" s="5" t="s">
        <v>2564</v>
      </c>
      <c r="U629" s="474"/>
      <c r="V629" s="474"/>
      <c r="W629" s="101"/>
      <c r="X629" s="101"/>
      <c r="Y629" s="101"/>
    </row>
    <row r="630" spans="1:25" s="186" customFormat="1" ht="89.25">
      <c r="A630" s="467">
        <v>619</v>
      </c>
      <c r="B630" s="5" t="s">
        <v>1419</v>
      </c>
      <c r="C630" s="20" t="s">
        <v>4198</v>
      </c>
      <c r="D630" s="20" t="s">
        <v>4199</v>
      </c>
      <c r="E630" s="20" t="s">
        <v>3946</v>
      </c>
      <c r="F630" s="20">
        <v>325</v>
      </c>
      <c r="G630" s="20">
        <v>43</v>
      </c>
      <c r="H630" s="482"/>
      <c r="I630" s="323">
        <v>43.01</v>
      </c>
      <c r="J630" s="20">
        <v>1</v>
      </c>
      <c r="K630" s="5" t="s">
        <v>575</v>
      </c>
      <c r="L630" s="425"/>
      <c r="M630" s="6" t="s">
        <v>4024</v>
      </c>
      <c r="N630" s="6">
        <v>804309.26</v>
      </c>
      <c r="O630" s="7"/>
      <c r="P630" s="479"/>
      <c r="Q630" s="5"/>
      <c r="R630" s="20"/>
      <c r="S630" s="20"/>
      <c r="T630" s="20"/>
      <c r="U630" s="474"/>
      <c r="V630" s="474"/>
      <c r="W630" s="101"/>
      <c r="X630" s="101"/>
      <c r="Y630" s="101"/>
    </row>
    <row r="631" spans="1:25" s="186" customFormat="1" ht="102">
      <c r="A631" s="475">
        <v>620</v>
      </c>
      <c r="B631" s="5" t="s">
        <v>1419</v>
      </c>
      <c r="C631" s="20" t="s">
        <v>4200</v>
      </c>
      <c r="D631" s="20" t="s">
        <v>4201</v>
      </c>
      <c r="E631" s="20" t="s">
        <v>3946</v>
      </c>
      <c r="F631" s="20">
        <v>346</v>
      </c>
      <c r="G631" s="481"/>
      <c r="H631" s="23" t="s">
        <v>4202</v>
      </c>
      <c r="I631" s="112">
        <v>7.61</v>
      </c>
      <c r="J631" s="5"/>
      <c r="K631" s="5" t="s">
        <v>575</v>
      </c>
      <c r="L631" s="425"/>
      <c r="M631" s="6" t="s">
        <v>4188</v>
      </c>
      <c r="N631" s="6"/>
      <c r="O631" s="7">
        <v>2835</v>
      </c>
      <c r="P631" s="479">
        <v>0</v>
      </c>
      <c r="Q631" s="5"/>
      <c r="R631" s="20"/>
      <c r="S631" s="20"/>
      <c r="T631" s="5"/>
      <c r="U631" s="474"/>
      <c r="V631" s="474"/>
      <c r="W631" s="101"/>
      <c r="X631" s="101"/>
      <c r="Y631" s="101"/>
    </row>
    <row r="632" spans="1:25" s="186" customFormat="1" ht="102">
      <c r="A632" s="475">
        <v>621</v>
      </c>
      <c r="B632" s="5" t="s">
        <v>1836</v>
      </c>
      <c r="C632" s="20" t="s">
        <v>4203</v>
      </c>
      <c r="D632" s="20" t="s">
        <v>4204</v>
      </c>
      <c r="E632" s="20" t="s">
        <v>3946</v>
      </c>
      <c r="F632" s="20">
        <v>350</v>
      </c>
      <c r="G632" s="481"/>
      <c r="H632" s="23" t="s">
        <v>4205</v>
      </c>
      <c r="I632" s="112">
        <f>242.49*94/200</f>
        <v>113.97030000000001</v>
      </c>
      <c r="J632" s="5"/>
      <c r="K632" s="5" t="s">
        <v>575</v>
      </c>
      <c r="L632" s="425"/>
      <c r="M632" s="6" t="s">
        <v>4188</v>
      </c>
      <c r="N632" s="6"/>
      <c r="O632" s="7">
        <v>115154</v>
      </c>
      <c r="P632" s="479">
        <v>0</v>
      </c>
      <c r="Q632" s="5"/>
      <c r="R632" s="20"/>
      <c r="S632" s="20"/>
      <c r="U632" s="474"/>
      <c r="V632" s="474"/>
      <c r="W632" s="101"/>
      <c r="X632" s="101"/>
      <c r="Y632" s="101"/>
    </row>
    <row r="633" spans="1:25" s="186" customFormat="1" ht="114.75">
      <c r="A633" s="467">
        <v>622</v>
      </c>
      <c r="B633" s="5" t="s">
        <v>1419</v>
      </c>
      <c r="C633" s="20" t="s">
        <v>4206</v>
      </c>
      <c r="D633" s="20" t="s">
        <v>4207</v>
      </c>
      <c r="E633" s="20" t="s">
        <v>3946</v>
      </c>
      <c r="F633" s="20">
        <v>358</v>
      </c>
      <c r="G633" s="20">
        <v>4</v>
      </c>
      <c r="H633" s="20"/>
      <c r="I633" s="323">
        <v>42</v>
      </c>
      <c r="J633" s="20">
        <v>1</v>
      </c>
      <c r="K633" s="5" t="s">
        <v>575</v>
      </c>
      <c r="L633" s="425"/>
      <c r="M633" s="6" t="s">
        <v>4208</v>
      </c>
      <c r="N633" s="6">
        <v>780647.6</v>
      </c>
      <c r="O633" s="7">
        <v>43441</v>
      </c>
      <c r="P633" s="479">
        <v>0</v>
      </c>
      <c r="Q633" s="5"/>
      <c r="R633" s="20"/>
      <c r="S633" s="20"/>
      <c r="T633" s="5"/>
      <c r="U633" s="474"/>
      <c r="V633" s="474"/>
      <c r="W633" s="101"/>
      <c r="X633" s="101"/>
      <c r="Y633" s="101"/>
    </row>
    <row r="634" spans="1:25" s="186" customFormat="1" ht="178.5">
      <c r="A634" s="475">
        <v>623</v>
      </c>
      <c r="B634" s="5" t="s">
        <v>1836</v>
      </c>
      <c r="C634" s="20" t="s">
        <v>4209</v>
      </c>
      <c r="D634" s="20" t="s">
        <v>4210</v>
      </c>
      <c r="E634" s="20" t="s">
        <v>4211</v>
      </c>
      <c r="F634" s="20">
        <v>206</v>
      </c>
      <c r="G634" s="20"/>
      <c r="H634" s="20"/>
      <c r="I634" s="323">
        <v>91.5</v>
      </c>
      <c r="J634" s="20"/>
      <c r="K634" s="5" t="s">
        <v>575</v>
      </c>
      <c r="L634" s="478">
        <v>43726</v>
      </c>
      <c r="M634" s="6" t="s">
        <v>4212</v>
      </c>
      <c r="N634" s="6">
        <v>550006.5</v>
      </c>
      <c r="O634" s="7">
        <v>550006.5</v>
      </c>
      <c r="P634" s="479">
        <v>0</v>
      </c>
      <c r="Q634" s="5"/>
      <c r="R634" s="20"/>
      <c r="S634" s="20"/>
      <c r="T634" s="5"/>
      <c r="U634" s="474"/>
      <c r="V634" s="474"/>
      <c r="W634" s="101"/>
      <c r="X634" s="101"/>
      <c r="Y634" s="101"/>
    </row>
    <row r="635" spans="1:25" s="186" customFormat="1" ht="76.5">
      <c r="A635" s="475">
        <v>624</v>
      </c>
      <c r="B635" s="5" t="s">
        <v>1836</v>
      </c>
      <c r="C635" s="20"/>
      <c r="D635" s="20" t="s">
        <v>4213</v>
      </c>
      <c r="E635" s="20" t="s">
        <v>4211</v>
      </c>
      <c r="F635" s="20">
        <v>162</v>
      </c>
      <c r="G635" s="5"/>
      <c r="H635" s="5"/>
      <c r="I635" s="112">
        <v>93.3</v>
      </c>
      <c r="J635" s="5">
        <v>1</v>
      </c>
      <c r="K635" s="5" t="s">
        <v>575</v>
      </c>
      <c r="L635" s="425"/>
      <c r="M635" s="6" t="s">
        <v>2211</v>
      </c>
      <c r="N635" s="6"/>
      <c r="O635" s="7"/>
      <c r="P635" s="479"/>
      <c r="Q635" s="5"/>
      <c r="R635" s="20"/>
      <c r="S635" s="20"/>
      <c r="T635" s="20"/>
      <c r="U635" s="474"/>
      <c r="V635" s="474"/>
      <c r="W635" s="101"/>
      <c r="X635" s="101"/>
      <c r="Y635" s="101"/>
    </row>
    <row r="636" spans="1:25" s="186" customFormat="1" ht="89.25">
      <c r="A636" s="467">
        <v>625</v>
      </c>
      <c r="B636" s="5" t="s">
        <v>1419</v>
      </c>
      <c r="C636" s="20"/>
      <c r="D636" s="20" t="s">
        <v>4214</v>
      </c>
      <c r="E636" s="20" t="s">
        <v>4215</v>
      </c>
      <c r="F636" s="20">
        <v>4</v>
      </c>
      <c r="G636" s="20">
        <v>41</v>
      </c>
      <c r="H636" s="20"/>
      <c r="I636" s="323">
        <v>45.54</v>
      </c>
      <c r="J636" s="20">
        <v>2</v>
      </c>
      <c r="K636" s="5" t="s">
        <v>575</v>
      </c>
      <c r="L636" s="425"/>
      <c r="M636" s="6" t="s">
        <v>4216</v>
      </c>
      <c r="N636" s="6"/>
      <c r="O636" s="7"/>
      <c r="P636" s="479"/>
      <c r="Q636" s="5" t="s">
        <v>4217</v>
      </c>
      <c r="R636" s="187">
        <v>30213</v>
      </c>
      <c r="S636" s="20" t="s">
        <v>1774</v>
      </c>
      <c r="T636" s="5" t="s">
        <v>4218</v>
      </c>
      <c r="U636" s="474"/>
      <c r="V636" s="474"/>
      <c r="W636" s="101"/>
      <c r="X636" s="101"/>
      <c r="Y636" s="101"/>
    </row>
    <row r="637" spans="1:25" s="186" customFormat="1" ht="318.75">
      <c r="A637" s="475">
        <v>626</v>
      </c>
      <c r="B637" s="5" t="s">
        <v>1419</v>
      </c>
      <c r="C637" s="20" t="s">
        <v>4219</v>
      </c>
      <c r="D637" s="20" t="s">
        <v>4220</v>
      </c>
      <c r="E637" s="20" t="s">
        <v>4215</v>
      </c>
      <c r="F637" s="20">
        <v>6</v>
      </c>
      <c r="G637" s="20">
        <v>2</v>
      </c>
      <c r="H637" s="20"/>
      <c r="I637" s="323">
        <v>44.3</v>
      </c>
      <c r="J637" s="20">
        <v>1</v>
      </c>
      <c r="K637" s="5" t="s">
        <v>575</v>
      </c>
      <c r="L637" s="425"/>
      <c r="M637" s="6" t="s">
        <v>4221</v>
      </c>
      <c r="N637" s="6">
        <v>682419.79</v>
      </c>
      <c r="O637" s="7"/>
      <c r="P637" s="479"/>
      <c r="Q637" s="5" t="s">
        <v>4222</v>
      </c>
      <c r="R637" s="187">
        <v>33759</v>
      </c>
      <c r="S637" s="20" t="s">
        <v>1774</v>
      </c>
      <c r="T637" s="5" t="s">
        <v>4223</v>
      </c>
      <c r="U637" s="474"/>
      <c r="V637" s="474"/>
      <c r="W637" s="101"/>
      <c r="X637" s="101"/>
      <c r="Y637" s="101"/>
    </row>
    <row r="638" spans="1:25" s="186" customFormat="1" ht="318.75">
      <c r="A638" s="475">
        <v>627</v>
      </c>
      <c r="B638" s="5" t="s">
        <v>1419</v>
      </c>
      <c r="C638" s="20" t="s">
        <v>4224</v>
      </c>
      <c r="D638" s="20" t="s">
        <v>4225</v>
      </c>
      <c r="E638" s="20" t="s">
        <v>4215</v>
      </c>
      <c r="F638" s="20">
        <v>6</v>
      </c>
      <c r="G638" s="20">
        <v>49</v>
      </c>
      <c r="H638" s="23" t="s">
        <v>4226</v>
      </c>
      <c r="I638" s="323">
        <v>28.74</v>
      </c>
      <c r="J638" s="20">
        <v>4</v>
      </c>
      <c r="K638" s="5" t="s">
        <v>575</v>
      </c>
      <c r="L638" s="425"/>
      <c r="M638" s="6" t="s">
        <v>4221</v>
      </c>
      <c r="N638" s="6">
        <v>529590.81999999995</v>
      </c>
      <c r="O638" s="7"/>
      <c r="P638" s="479"/>
      <c r="Q638" s="5"/>
      <c r="R638" s="20"/>
      <c r="S638" s="20"/>
      <c r="T638" s="5"/>
      <c r="U638" s="474"/>
      <c r="V638" s="474"/>
      <c r="W638" s="101"/>
      <c r="X638" s="101"/>
      <c r="Y638" s="101"/>
    </row>
    <row r="639" spans="1:25" s="186" customFormat="1" ht="89.25">
      <c r="A639" s="467">
        <v>628</v>
      </c>
      <c r="B639" s="5" t="s">
        <v>1419</v>
      </c>
      <c r="C639" s="20"/>
      <c r="D639" s="20" t="s">
        <v>4227</v>
      </c>
      <c r="E639" s="20" t="s">
        <v>4215</v>
      </c>
      <c r="F639" s="20">
        <v>10</v>
      </c>
      <c r="G639" s="20">
        <v>2</v>
      </c>
      <c r="H639" s="20"/>
      <c r="I639" s="323">
        <v>64.75</v>
      </c>
      <c r="J639" s="20">
        <v>1</v>
      </c>
      <c r="K639" s="5" t="s">
        <v>575</v>
      </c>
      <c r="L639" s="425"/>
      <c r="M639" s="6" t="s">
        <v>4216</v>
      </c>
      <c r="N639" s="6"/>
      <c r="O639" s="7"/>
      <c r="P639" s="479"/>
      <c r="Q639" s="5" t="s">
        <v>4228</v>
      </c>
      <c r="R639" s="187">
        <v>35698</v>
      </c>
      <c r="S639" s="20" t="s">
        <v>1774</v>
      </c>
      <c r="T639" s="5" t="s">
        <v>4229</v>
      </c>
      <c r="U639" s="474"/>
      <c r="V639" s="474"/>
      <c r="W639" s="101"/>
      <c r="X639" s="101"/>
      <c r="Y639" s="101"/>
    </row>
    <row r="640" spans="1:25" s="186" customFormat="1" ht="89.25">
      <c r="A640" s="475">
        <v>629</v>
      </c>
      <c r="B640" s="5" t="s">
        <v>1419</v>
      </c>
      <c r="C640" s="20"/>
      <c r="D640" s="20" t="s">
        <v>4230</v>
      </c>
      <c r="E640" s="20" t="s">
        <v>4215</v>
      </c>
      <c r="F640" s="20">
        <v>10</v>
      </c>
      <c r="G640" s="20">
        <v>68</v>
      </c>
      <c r="H640" s="20"/>
      <c r="I640" s="323">
        <v>64.260000000000005</v>
      </c>
      <c r="J640" s="20">
        <v>5</v>
      </c>
      <c r="K640" s="5" t="s">
        <v>575</v>
      </c>
      <c r="L640" s="425"/>
      <c r="M640" s="6" t="s">
        <v>4216</v>
      </c>
      <c r="N640" s="6"/>
      <c r="O640" s="7"/>
      <c r="P640" s="479"/>
      <c r="Q640" s="5" t="s">
        <v>4231</v>
      </c>
      <c r="R640" s="187">
        <v>35271</v>
      </c>
      <c r="S640" s="20" t="s">
        <v>1774</v>
      </c>
      <c r="T640" s="5" t="s">
        <v>4232</v>
      </c>
      <c r="U640" s="474"/>
      <c r="V640" s="474"/>
      <c r="W640" s="101"/>
      <c r="X640" s="101"/>
      <c r="Y640" s="101"/>
    </row>
    <row r="641" spans="1:25" s="186" customFormat="1" ht="178.5">
      <c r="A641" s="475">
        <v>630</v>
      </c>
      <c r="B641" s="5" t="s">
        <v>1419</v>
      </c>
      <c r="C641" s="20" t="s">
        <v>4233</v>
      </c>
      <c r="D641" s="20" t="s">
        <v>4234</v>
      </c>
      <c r="E641" s="20" t="s">
        <v>4215</v>
      </c>
      <c r="F641" s="20" t="s">
        <v>4235</v>
      </c>
      <c r="G641" s="20">
        <v>26</v>
      </c>
      <c r="H641" s="20"/>
      <c r="I641" s="323">
        <v>62.6</v>
      </c>
      <c r="J641" s="20">
        <v>2</v>
      </c>
      <c r="K641" s="5" t="s">
        <v>575</v>
      </c>
      <c r="L641" s="478">
        <v>43825</v>
      </c>
      <c r="M641" s="6" t="s">
        <v>4236</v>
      </c>
      <c r="N641" s="6">
        <v>1140307.2</v>
      </c>
      <c r="O641" s="7"/>
      <c r="P641" s="479"/>
      <c r="Q641" s="5" t="s">
        <v>4237</v>
      </c>
      <c r="R641" s="187">
        <v>36669</v>
      </c>
      <c r="S641" s="20" t="s">
        <v>1774</v>
      </c>
      <c r="T641" s="5" t="s">
        <v>4238</v>
      </c>
      <c r="U641" s="474"/>
      <c r="V641" s="474"/>
      <c r="W641" s="101"/>
      <c r="X641" s="101"/>
      <c r="Y641" s="101"/>
    </row>
    <row r="642" spans="1:25" s="186" customFormat="1" ht="204">
      <c r="A642" s="467">
        <v>631</v>
      </c>
      <c r="B642" s="5" t="s">
        <v>1419</v>
      </c>
      <c r="C642" s="20"/>
      <c r="D642" s="20" t="s">
        <v>4239</v>
      </c>
      <c r="E642" s="20" t="s">
        <v>4215</v>
      </c>
      <c r="F642" s="20" t="s">
        <v>4235</v>
      </c>
      <c r="G642" s="20">
        <v>86</v>
      </c>
      <c r="H642" s="20"/>
      <c r="I642" s="323">
        <v>42.6</v>
      </c>
      <c r="J642" s="20">
        <v>2</v>
      </c>
      <c r="K642" s="5" t="s">
        <v>575</v>
      </c>
      <c r="L642" s="425"/>
      <c r="M642" s="6" t="s">
        <v>4216</v>
      </c>
      <c r="N642" s="6"/>
      <c r="O642" s="7"/>
      <c r="P642" s="479"/>
      <c r="Q642" s="5" t="s">
        <v>4240</v>
      </c>
      <c r="R642" s="187">
        <v>41059</v>
      </c>
      <c r="S642" s="20" t="s">
        <v>1774</v>
      </c>
      <c r="T642" s="5" t="s">
        <v>4241</v>
      </c>
      <c r="U642" s="474" t="s">
        <v>3162</v>
      </c>
      <c r="V642" s="474"/>
      <c r="W642" s="101"/>
      <c r="X642" s="101"/>
      <c r="Y642" s="101"/>
    </row>
    <row r="643" spans="1:25" s="186" customFormat="1" ht="89.25">
      <c r="A643" s="475">
        <v>632</v>
      </c>
      <c r="B643" s="5" t="s">
        <v>1419</v>
      </c>
      <c r="C643" s="20" t="s">
        <v>4242</v>
      </c>
      <c r="D643" s="20" t="s">
        <v>4243</v>
      </c>
      <c r="E643" s="20" t="s">
        <v>4215</v>
      </c>
      <c r="F643" s="20" t="s">
        <v>4244</v>
      </c>
      <c r="G643" s="20">
        <v>39</v>
      </c>
      <c r="H643" s="20"/>
      <c r="I643" s="323">
        <v>42.73</v>
      </c>
      <c r="J643" s="20">
        <v>5</v>
      </c>
      <c r="K643" s="5" t="s">
        <v>575</v>
      </c>
      <c r="L643" s="425"/>
      <c r="M643" s="6" t="s">
        <v>4216</v>
      </c>
      <c r="N643" s="6">
        <v>786557.49</v>
      </c>
      <c r="O643" s="7"/>
      <c r="P643" s="479"/>
      <c r="Q643" s="5" t="s">
        <v>4245</v>
      </c>
      <c r="R643" s="187">
        <v>30490</v>
      </c>
      <c r="S643" s="20" t="s">
        <v>1774</v>
      </c>
      <c r="T643" s="5" t="s">
        <v>4246</v>
      </c>
      <c r="U643" s="474"/>
      <c r="V643" s="474"/>
      <c r="W643" s="101"/>
      <c r="X643" s="101"/>
      <c r="Y643" s="101"/>
    </row>
    <row r="644" spans="1:25" s="186" customFormat="1" ht="191.25">
      <c r="A644" s="475">
        <v>633</v>
      </c>
      <c r="B644" s="5" t="s">
        <v>1419</v>
      </c>
      <c r="C644" s="20" t="s">
        <v>4247</v>
      </c>
      <c r="D644" s="20" t="s">
        <v>4248</v>
      </c>
      <c r="E644" s="20" t="s">
        <v>4215</v>
      </c>
      <c r="F644" s="20">
        <v>12</v>
      </c>
      <c r="G644" s="20">
        <v>33</v>
      </c>
      <c r="H644" s="20"/>
      <c r="I644" s="323">
        <v>51.19</v>
      </c>
      <c r="J644" s="20">
        <v>5</v>
      </c>
      <c r="K644" s="5" t="s">
        <v>575</v>
      </c>
      <c r="L644" s="425"/>
      <c r="M644" s="6" t="s">
        <v>3014</v>
      </c>
      <c r="N644" s="6">
        <v>839977.08</v>
      </c>
      <c r="O644" s="7"/>
      <c r="P644" s="479"/>
      <c r="Q644" s="5" t="s">
        <v>4249</v>
      </c>
      <c r="R644" s="187">
        <v>43308</v>
      </c>
      <c r="S644" s="20" t="s">
        <v>1774</v>
      </c>
      <c r="T644" s="5" t="s">
        <v>4250</v>
      </c>
      <c r="U644" s="474">
        <v>45.8</v>
      </c>
      <c r="V644" s="474"/>
      <c r="W644" s="101"/>
      <c r="X644" s="101"/>
      <c r="Y644" s="101"/>
    </row>
    <row r="645" spans="1:25" s="186" customFormat="1" ht="102">
      <c r="A645" s="467">
        <v>634</v>
      </c>
      <c r="B645" s="5" t="s">
        <v>1419</v>
      </c>
      <c r="C645" s="20" t="s">
        <v>4251</v>
      </c>
      <c r="D645" s="20" t="s">
        <v>4252</v>
      </c>
      <c r="E645" s="20" t="s">
        <v>4215</v>
      </c>
      <c r="F645" s="20">
        <v>12</v>
      </c>
      <c r="G645" s="20">
        <v>36</v>
      </c>
      <c r="H645" s="20"/>
      <c r="I645" s="323">
        <v>48.28</v>
      </c>
      <c r="J645" s="20">
        <v>1</v>
      </c>
      <c r="K645" s="5" t="s">
        <v>575</v>
      </c>
      <c r="L645" s="425"/>
      <c r="M645" s="6" t="s">
        <v>3014</v>
      </c>
      <c r="N645" s="6">
        <v>887870.51</v>
      </c>
      <c r="O645" s="7"/>
      <c r="P645" s="479"/>
      <c r="Q645" s="5"/>
      <c r="R645" s="20"/>
      <c r="S645" s="20"/>
      <c r="T645" s="5"/>
      <c r="U645" s="474"/>
      <c r="V645" s="474"/>
      <c r="W645" s="101"/>
      <c r="X645" s="101"/>
      <c r="Y645" s="101"/>
    </row>
    <row r="646" spans="1:25" s="186" customFormat="1" ht="191.25">
      <c r="A646" s="475">
        <v>635</v>
      </c>
      <c r="B646" s="5" t="s">
        <v>1419</v>
      </c>
      <c r="C646" s="20" t="s">
        <v>4253</v>
      </c>
      <c r="D646" s="20" t="s">
        <v>4254</v>
      </c>
      <c r="E646" s="20" t="s">
        <v>4215</v>
      </c>
      <c r="F646" s="20">
        <v>14</v>
      </c>
      <c r="G646" s="20">
        <v>40</v>
      </c>
      <c r="H646" s="20"/>
      <c r="I646" s="323">
        <v>30.64</v>
      </c>
      <c r="J646" s="20">
        <v>2</v>
      </c>
      <c r="K646" s="5" t="s">
        <v>575</v>
      </c>
      <c r="L646" s="425"/>
      <c r="M646" s="6" t="s">
        <v>4255</v>
      </c>
      <c r="N646" s="6">
        <v>5703.04</v>
      </c>
      <c r="O646" s="7"/>
      <c r="P646" s="479"/>
      <c r="Q646" s="5" t="s">
        <v>4256</v>
      </c>
      <c r="R646" s="38">
        <v>35681</v>
      </c>
      <c r="S646" s="5" t="s">
        <v>1774</v>
      </c>
      <c r="T646" s="5" t="s">
        <v>4257</v>
      </c>
      <c r="U646" s="481"/>
      <c r="V646" s="481"/>
      <c r="W646" s="101"/>
      <c r="X646" s="101"/>
      <c r="Y646" s="101"/>
    </row>
    <row r="647" spans="1:25" s="186" customFormat="1" ht="89.25">
      <c r="A647" s="475">
        <v>636</v>
      </c>
      <c r="B647" s="5" t="s">
        <v>1419</v>
      </c>
      <c r="C647" s="20" t="s">
        <v>4258</v>
      </c>
      <c r="D647" s="20" t="s">
        <v>4259</v>
      </c>
      <c r="E647" s="20" t="s">
        <v>4215</v>
      </c>
      <c r="F647" s="20">
        <v>16</v>
      </c>
      <c r="G647" s="20">
        <v>60</v>
      </c>
      <c r="H647" s="20"/>
      <c r="I647" s="323">
        <v>31.3</v>
      </c>
      <c r="J647" s="20">
        <v>3</v>
      </c>
      <c r="K647" s="5" t="s">
        <v>575</v>
      </c>
      <c r="L647" s="425"/>
      <c r="M647" s="6" t="s">
        <v>4260</v>
      </c>
      <c r="N647" s="6">
        <v>576563.21</v>
      </c>
      <c r="O647" s="7"/>
      <c r="P647" s="479"/>
      <c r="Q647" s="5" t="s">
        <v>4261</v>
      </c>
      <c r="R647" s="187">
        <v>25869</v>
      </c>
      <c r="S647" s="20" t="s">
        <v>1774</v>
      </c>
      <c r="T647" s="5" t="s">
        <v>4262</v>
      </c>
      <c r="U647" s="474"/>
      <c r="V647" s="474"/>
      <c r="W647" s="101"/>
      <c r="X647" s="101"/>
      <c r="Y647" s="101"/>
    </row>
    <row r="648" spans="1:25" s="186" customFormat="1" ht="89.25">
      <c r="A648" s="467">
        <v>637</v>
      </c>
      <c r="B648" s="5" t="s">
        <v>1419</v>
      </c>
      <c r="C648" s="20" t="s">
        <v>4263</v>
      </c>
      <c r="D648" s="20" t="s">
        <v>4264</v>
      </c>
      <c r="E648" s="20" t="s">
        <v>4215</v>
      </c>
      <c r="F648" s="20">
        <v>16</v>
      </c>
      <c r="G648" s="20">
        <v>70</v>
      </c>
      <c r="H648" s="20"/>
      <c r="I648" s="323">
        <v>51.69</v>
      </c>
      <c r="J648" s="20">
        <v>5</v>
      </c>
      <c r="K648" s="5" t="s">
        <v>575</v>
      </c>
      <c r="L648" s="425"/>
      <c r="M648" s="6" t="s">
        <v>4216</v>
      </c>
      <c r="N648" s="6">
        <v>954184.49</v>
      </c>
      <c r="O648" s="7"/>
      <c r="P648" s="479"/>
      <c r="Q648" s="5"/>
      <c r="R648" s="20"/>
      <c r="S648" s="20"/>
      <c r="U648" s="474"/>
      <c r="V648" s="474"/>
      <c r="W648" s="101"/>
      <c r="X648" s="101"/>
      <c r="Y648" s="101"/>
    </row>
    <row r="649" spans="1:25" s="186" customFormat="1" ht="165.75">
      <c r="A649" s="475">
        <v>638</v>
      </c>
      <c r="B649" s="5" t="s">
        <v>1419</v>
      </c>
      <c r="C649" s="20" t="s">
        <v>4265</v>
      </c>
      <c r="D649" s="20" t="s">
        <v>4266</v>
      </c>
      <c r="E649" s="20" t="s">
        <v>4215</v>
      </c>
      <c r="F649" s="20">
        <v>18</v>
      </c>
      <c r="G649" s="20">
        <v>53</v>
      </c>
      <c r="H649" s="20"/>
      <c r="I649" s="323">
        <v>63.8</v>
      </c>
      <c r="J649" s="20">
        <v>1</v>
      </c>
      <c r="K649" s="5" t="s">
        <v>575</v>
      </c>
      <c r="L649" s="425"/>
      <c r="M649" s="6" t="s">
        <v>4267</v>
      </c>
      <c r="N649" s="6">
        <v>1215756.3</v>
      </c>
      <c r="O649" s="7"/>
      <c r="P649" s="479"/>
      <c r="Q649" s="5"/>
      <c r="R649" s="20"/>
      <c r="S649" s="20"/>
      <c r="T649" s="20"/>
      <c r="U649" s="474"/>
      <c r="V649" s="474"/>
      <c r="W649" s="101"/>
      <c r="X649" s="101"/>
      <c r="Y649" s="101"/>
    </row>
    <row r="650" spans="1:25" s="186" customFormat="1" ht="165.75">
      <c r="A650" s="475">
        <v>639</v>
      </c>
      <c r="B650" s="5" t="s">
        <v>1419</v>
      </c>
      <c r="C650" s="20" t="s">
        <v>4268</v>
      </c>
      <c r="D650" s="20" t="s">
        <v>4269</v>
      </c>
      <c r="E650" s="20" t="s">
        <v>4215</v>
      </c>
      <c r="F650" s="20">
        <v>18</v>
      </c>
      <c r="G650" s="20">
        <v>69</v>
      </c>
      <c r="H650" s="20"/>
      <c r="I650" s="323">
        <v>64.010000000000005</v>
      </c>
      <c r="J650" s="20">
        <v>5</v>
      </c>
      <c r="K650" s="5" t="s">
        <v>575</v>
      </c>
      <c r="L650" s="425"/>
      <c r="M650" s="6" t="s">
        <v>4267</v>
      </c>
      <c r="N650" s="6">
        <v>1178915.2</v>
      </c>
      <c r="O650" s="7"/>
      <c r="P650" s="479"/>
      <c r="Q650" s="5"/>
      <c r="R650" s="20"/>
      <c r="S650" s="20"/>
      <c r="U650" s="474"/>
      <c r="V650" s="474"/>
      <c r="W650" s="101"/>
      <c r="X650" s="101"/>
      <c r="Y650" s="101"/>
    </row>
    <row r="651" spans="1:25" s="186" customFormat="1" ht="191.25">
      <c r="A651" s="467">
        <v>640</v>
      </c>
      <c r="B651" s="5" t="s">
        <v>1419</v>
      </c>
      <c r="C651" s="20" t="s">
        <v>4270</v>
      </c>
      <c r="D651" s="20" t="s">
        <v>4271</v>
      </c>
      <c r="E651" s="20" t="s">
        <v>4215</v>
      </c>
      <c r="F651" s="20">
        <v>18</v>
      </c>
      <c r="G651" s="20">
        <v>70</v>
      </c>
      <c r="H651" s="20"/>
      <c r="I651" s="323">
        <v>52.03</v>
      </c>
      <c r="J651" s="20">
        <v>5</v>
      </c>
      <c r="K651" s="5" t="s">
        <v>575</v>
      </c>
      <c r="L651" s="425"/>
      <c r="M651" s="6" t="s">
        <v>4267</v>
      </c>
      <c r="N651" s="6">
        <v>957868.6</v>
      </c>
      <c r="O651" s="7"/>
      <c r="P651" s="479"/>
      <c r="Q651" s="5" t="s">
        <v>4272</v>
      </c>
      <c r="R651" s="187">
        <v>42298</v>
      </c>
      <c r="S651" s="20" t="s">
        <v>1774</v>
      </c>
      <c r="T651" s="5" t="s">
        <v>4273</v>
      </c>
      <c r="U651" s="474">
        <v>52.03</v>
      </c>
      <c r="V651" s="474"/>
      <c r="W651" s="101"/>
      <c r="X651" s="101"/>
      <c r="Y651" s="101"/>
    </row>
    <row r="652" spans="1:25" s="186" customFormat="1" ht="89.25">
      <c r="A652" s="475">
        <v>641</v>
      </c>
      <c r="B652" s="5" t="s">
        <v>1419</v>
      </c>
      <c r="C652" s="20" t="s">
        <v>4274</v>
      </c>
      <c r="D652" s="20" t="s">
        <v>4275</v>
      </c>
      <c r="E652" s="20" t="s">
        <v>4215</v>
      </c>
      <c r="F652" s="20">
        <v>20</v>
      </c>
      <c r="G652" s="20">
        <v>10</v>
      </c>
      <c r="H652" s="20"/>
      <c r="I652" s="323">
        <v>51.56</v>
      </c>
      <c r="J652" s="20">
        <v>3</v>
      </c>
      <c r="K652" s="5" t="s">
        <v>575</v>
      </c>
      <c r="L652" s="425"/>
      <c r="M652" s="6" t="s">
        <v>4216</v>
      </c>
      <c r="N652" s="6">
        <v>1009415.2</v>
      </c>
      <c r="O652" s="7"/>
      <c r="P652" s="479"/>
      <c r="Q652" s="5"/>
      <c r="R652" s="20"/>
      <c r="S652" s="20"/>
      <c r="U652" s="474"/>
      <c r="V652" s="474"/>
      <c r="W652" s="101"/>
      <c r="X652" s="101"/>
      <c r="Y652" s="101"/>
    </row>
    <row r="653" spans="1:25" s="186" customFormat="1" ht="89.25">
      <c r="A653" s="475">
        <v>642</v>
      </c>
      <c r="B653" s="5" t="s">
        <v>1419</v>
      </c>
      <c r="C653" s="20" t="s">
        <v>4276</v>
      </c>
      <c r="D653" s="20" t="s">
        <v>4277</v>
      </c>
      <c r="E653" s="20" t="s">
        <v>4215</v>
      </c>
      <c r="F653" s="20">
        <v>20</v>
      </c>
      <c r="G653" s="20">
        <v>63</v>
      </c>
      <c r="H653" s="23" t="s">
        <v>4278</v>
      </c>
      <c r="I653" s="323">
        <v>11.31</v>
      </c>
      <c r="J653" s="20">
        <v>5</v>
      </c>
      <c r="K653" s="5" t="s">
        <v>575</v>
      </c>
      <c r="L653" s="425"/>
      <c r="M653" s="6" t="s">
        <v>4216</v>
      </c>
      <c r="N653" s="6">
        <v>220980.65</v>
      </c>
      <c r="O653" s="7"/>
      <c r="P653" s="479"/>
      <c r="Q653" s="5"/>
      <c r="R653" s="20"/>
      <c r="S653" s="20"/>
      <c r="T653" s="5" t="s">
        <v>2564</v>
      </c>
      <c r="U653" s="474"/>
      <c r="V653" s="474"/>
      <c r="W653" s="101"/>
      <c r="X653" s="101"/>
      <c r="Y653" s="101"/>
    </row>
    <row r="654" spans="1:25" s="186" customFormat="1" ht="89.25">
      <c r="A654" s="467">
        <v>643</v>
      </c>
      <c r="B654" s="5" t="s">
        <v>1419</v>
      </c>
      <c r="C654" s="20" t="s">
        <v>4279</v>
      </c>
      <c r="D654" s="20" t="s">
        <v>4280</v>
      </c>
      <c r="E654" s="20" t="s">
        <v>4215</v>
      </c>
      <c r="F654" s="20">
        <v>20</v>
      </c>
      <c r="G654" s="20">
        <v>91</v>
      </c>
      <c r="H654" s="20"/>
      <c r="I654" s="323">
        <v>40.92</v>
      </c>
      <c r="J654" s="20">
        <v>3</v>
      </c>
      <c r="K654" s="5" t="s">
        <v>575</v>
      </c>
      <c r="L654" s="425"/>
      <c r="M654" s="6" t="s">
        <v>4216</v>
      </c>
      <c r="N654" s="6">
        <v>800098.48</v>
      </c>
      <c r="O654" s="7"/>
      <c r="P654" s="479"/>
      <c r="Q654" s="5"/>
      <c r="R654" s="20"/>
      <c r="S654" s="20"/>
      <c r="T654" s="5" t="s">
        <v>2564</v>
      </c>
      <c r="U654" s="474"/>
      <c r="V654" s="474"/>
      <c r="W654" s="101"/>
      <c r="X654" s="101"/>
      <c r="Y654" s="101"/>
    </row>
    <row r="655" spans="1:25" s="186" customFormat="1" ht="89.25">
      <c r="A655" s="475">
        <v>644</v>
      </c>
      <c r="B655" s="5" t="s">
        <v>1419</v>
      </c>
      <c r="C655" s="20" t="s">
        <v>4281</v>
      </c>
      <c r="D655" s="20" t="s">
        <v>4282</v>
      </c>
      <c r="E655" s="20" t="s">
        <v>4215</v>
      </c>
      <c r="F655" s="20">
        <v>22</v>
      </c>
      <c r="G655" s="20">
        <v>33</v>
      </c>
      <c r="H655" s="20"/>
      <c r="I655" s="323">
        <v>45.43</v>
      </c>
      <c r="J655" s="20">
        <v>5</v>
      </c>
      <c r="K655" s="5" t="s">
        <v>575</v>
      </c>
      <c r="L655" s="425"/>
      <c r="M655" s="6" t="s">
        <v>4216</v>
      </c>
      <c r="N655" s="6">
        <v>836292.97</v>
      </c>
      <c r="O655" s="7"/>
      <c r="P655" s="479"/>
      <c r="Q655" s="5" t="s">
        <v>4283</v>
      </c>
      <c r="R655" s="187">
        <v>35480</v>
      </c>
      <c r="S655" s="20" t="s">
        <v>1774</v>
      </c>
      <c r="T655" s="5" t="s">
        <v>4284</v>
      </c>
      <c r="U655" s="474"/>
      <c r="V655" s="474"/>
      <c r="W655" s="101"/>
      <c r="X655" s="101"/>
      <c r="Y655" s="101"/>
    </row>
    <row r="656" spans="1:25" s="186" customFormat="1" ht="216.75">
      <c r="A656" s="475">
        <v>645</v>
      </c>
      <c r="B656" s="5" t="s">
        <v>1419</v>
      </c>
      <c r="C656" s="20" t="s">
        <v>4285</v>
      </c>
      <c r="D656" s="20" t="s">
        <v>4286</v>
      </c>
      <c r="E656" s="20" t="s">
        <v>4215</v>
      </c>
      <c r="F656" s="20">
        <v>22</v>
      </c>
      <c r="G656" s="20">
        <v>35</v>
      </c>
      <c r="H656" s="20"/>
      <c r="I656" s="323">
        <v>47.61</v>
      </c>
      <c r="J656" s="20">
        <v>5</v>
      </c>
      <c r="K656" s="5" t="s">
        <v>575</v>
      </c>
      <c r="L656" s="425"/>
      <c r="M656" s="6" t="s">
        <v>4216</v>
      </c>
      <c r="N656" s="6">
        <v>876818.18</v>
      </c>
      <c r="O656" s="7"/>
      <c r="P656" s="479"/>
      <c r="Q656" s="5" t="s">
        <v>4287</v>
      </c>
      <c r="R656" s="187">
        <v>42355</v>
      </c>
      <c r="S656" s="187">
        <v>43450</v>
      </c>
      <c r="T656" s="5" t="s">
        <v>4288</v>
      </c>
      <c r="U656" s="474" t="s">
        <v>4289</v>
      </c>
      <c r="V656" s="481" t="s">
        <v>2362</v>
      </c>
      <c r="W656" s="101"/>
      <c r="X656" s="101"/>
      <c r="Y656" s="101"/>
    </row>
    <row r="657" spans="1:25" s="186" customFormat="1" ht="229.5">
      <c r="A657" s="467">
        <v>646</v>
      </c>
      <c r="B657" s="5" t="s">
        <v>1419</v>
      </c>
      <c r="C657" s="20" t="s">
        <v>4290</v>
      </c>
      <c r="D657" s="20" t="s">
        <v>4291</v>
      </c>
      <c r="E657" s="20" t="s">
        <v>4215</v>
      </c>
      <c r="F657" s="20">
        <v>24</v>
      </c>
      <c r="G657" s="20">
        <v>54</v>
      </c>
      <c r="H657" s="20"/>
      <c r="I657" s="323">
        <v>50.6</v>
      </c>
      <c r="J657" s="20">
        <v>5</v>
      </c>
      <c r="K657" s="5" t="s">
        <v>575</v>
      </c>
      <c r="L657" s="478">
        <v>40362</v>
      </c>
      <c r="M657" s="6" t="s">
        <v>4292</v>
      </c>
      <c r="N657" s="6">
        <v>989523.99</v>
      </c>
      <c r="O657" s="7"/>
      <c r="P657" s="479"/>
      <c r="Q657" s="5" t="s">
        <v>4293</v>
      </c>
      <c r="R657" s="187">
        <v>40471</v>
      </c>
      <c r="S657" s="20" t="s">
        <v>1774</v>
      </c>
      <c r="T657" s="5" t="s">
        <v>4294</v>
      </c>
      <c r="U657" s="474"/>
      <c r="V657" s="474"/>
      <c r="W657" s="101"/>
      <c r="X657" s="101"/>
      <c r="Y657" s="101"/>
    </row>
    <row r="658" spans="1:25" s="186" customFormat="1" ht="89.25">
      <c r="A658" s="475">
        <v>647</v>
      </c>
      <c r="B658" s="5" t="s">
        <v>1419</v>
      </c>
      <c r="C658" s="20" t="s">
        <v>4295</v>
      </c>
      <c r="D658" s="20" t="s">
        <v>4296</v>
      </c>
      <c r="E658" s="20" t="s">
        <v>4215</v>
      </c>
      <c r="F658" s="20" t="s">
        <v>2104</v>
      </c>
      <c r="G658" s="20">
        <v>3</v>
      </c>
      <c r="H658" s="20"/>
      <c r="I658" s="323">
        <v>30.28</v>
      </c>
      <c r="J658" s="20">
        <v>1</v>
      </c>
      <c r="K658" s="5" t="s">
        <v>575</v>
      </c>
      <c r="L658" s="425"/>
      <c r="M658" s="6" t="s">
        <v>4216</v>
      </c>
      <c r="N658" s="6">
        <v>4633.4799999999996</v>
      </c>
      <c r="O658" s="7"/>
      <c r="P658" s="479"/>
      <c r="Q658" s="5"/>
      <c r="R658" s="20"/>
      <c r="S658" s="20"/>
      <c r="T658" s="20"/>
      <c r="U658" s="474"/>
      <c r="V658" s="474"/>
      <c r="W658" s="101"/>
      <c r="X658" s="101"/>
      <c r="Y658" s="101"/>
    </row>
    <row r="659" spans="1:25" s="186" customFormat="1" ht="89.25">
      <c r="A659" s="475">
        <v>648</v>
      </c>
      <c r="B659" s="5" t="s">
        <v>1419</v>
      </c>
      <c r="C659" s="20" t="s">
        <v>4297</v>
      </c>
      <c r="D659" s="20" t="s">
        <v>4298</v>
      </c>
      <c r="E659" s="20" t="s">
        <v>4215</v>
      </c>
      <c r="F659" s="20" t="s">
        <v>2104</v>
      </c>
      <c r="G659" s="20">
        <v>69</v>
      </c>
      <c r="H659" s="20"/>
      <c r="I659" s="323">
        <v>47.89</v>
      </c>
      <c r="J659" s="20">
        <v>2</v>
      </c>
      <c r="K659" s="5" t="s">
        <v>575</v>
      </c>
      <c r="L659" s="425"/>
      <c r="M659" s="6" t="s">
        <v>4216</v>
      </c>
      <c r="N659" s="6">
        <v>7324.87</v>
      </c>
      <c r="O659" s="7"/>
      <c r="P659" s="479"/>
      <c r="Q659" s="5"/>
      <c r="R659" s="20"/>
      <c r="S659" s="20"/>
      <c r="T659" s="20"/>
      <c r="U659" s="474"/>
      <c r="V659" s="474"/>
      <c r="W659" s="101"/>
      <c r="X659" s="101"/>
      <c r="Y659" s="101"/>
    </row>
    <row r="660" spans="1:25" s="186" customFormat="1" ht="89.25">
      <c r="A660" s="467">
        <v>649</v>
      </c>
      <c r="B660" s="5" t="s">
        <v>1419</v>
      </c>
      <c r="C660" s="20"/>
      <c r="D660" s="20" t="s">
        <v>4299</v>
      </c>
      <c r="E660" s="20" t="s">
        <v>4215</v>
      </c>
      <c r="F660" s="20">
        <v>28</v>
      </c>
      <c r="G660" s="20">
        <v>32</v>
      </c>
      <c r="H660" s="20"/>
      <c r="I660" s="323">
        <v>62.2</v>
      </c>
      <c r="J660" s="20">
        <v>4</v>
      </c>
      <c r="K660" s="5" t="s">
        <v>575</v>
      </c>
      <c r="L660" s="425"/>
      <c r="M660" s="6" t="s">
        <v>4216</v>
      </c>
      <c r="N660" s="6"/>
      <c r="O660" s="7"/>
      <c r="P660" s="479"/>
      <c r="Q660" s="5"/>
      <c r="R660" s="20"/>
      <c r="S660" s="20"/>
      <c r="T660" s="20"/>
      <c r="U660" s="474"/>
      <c r="V660" s="474"/>
      <c r="W660" s="101"/>
      <c r="X660" s="101"/>
      <c r="Y660" s="101"/>
    </row>
    <row r="661" spans="1:25" s="186" customFormat="1" ht="89.25">
      <c r="A661" s="475">
        <v>650</v>
      </c>
      <c r="B661" s="5" t="s">
        <v>1419</v>
      </c>
      <c r="C661" s="20"/>
      <c r="D661" s="20" t="s">
        <v>4300</v>
      </c>
      <c r="E661" s="20" t="s">
        <v>4215</v>
      </c>
      <c r="F661" s="20">
        <v>28</v>
      </c>
      <c r="G661" s="20">
        <v>38</v>
      </c>
      <c r="H661" s="20"/>
      <c r="I661" s="323">
        <v>45.5</v>
      </c>
      <c r="J661" s="20">
        <v>1</v>
      </c>
      <c r="K661" s="5" t="s">
        <v>575</v>
      </c>
      <c r="L661" s="425"/>
      <c r="M661" s="6" t="s">
        <v>4216</v>
      </c>
      <c r="N661" s="6"/>
      <c r="O661" s="7"/>
      <c r="P661" s="479"/>
      <c r="Q661" s="5"/>
      <c r="R661" s="20"/>
      <c r="S661" s="20"/>
      <c r="T661" s="20"/>
      <c r="U661" s="474"/>
      <c r="V661" s="474"/>
      <c r="W661" s="101"/>
      <c r="X661" s="101"/>
      <c r="Y661" s="101"/>
    </row>
    <row r="662" spans="1:25" s="186" customFormat="1" ht="153">
      <c r="A662" s="475">
        <v>651</v>
      </c>
      <c r="B662" s="5" t="s">
        <v>1419</v>
      </c>
      <c r="C662" s="20"/>
      <c r="D662" s="20" t="s">
        <v>4301</v>
      </c>
      <c r="E662" s="20" t="s">
        <v>4215</v>
      </c>
      <c r="F662" s="20">
        <v>28</v>
      </c>
      <c r="G662" s="20">
        <v>43</v>
      </c>
      <c r="H662" s="20"/>
      <c r="I662" s="323">
        <v>30.7</v>
      </c>
      <c r="J662" s="20">
        <v>3</v>
      </c>
      <c r="K662" s="5" t="s">
        <v>575</v>
      </c>
      <c r="L662" s="425"/>
      <c r="M662" s="6" t="s">
        <v>4216</v>
      </c>
      <c r="N662" s="6"/>
      <c r="O662" s="7"/>
      <c r="P662" s="479"/>
      <c r="Q662" s="5" t="s">
        <v>4302</v>
      </c>
      <c r="R662" s="187">
        <v>30133</v>
      </c>
      <c r="S662" s="20" t="s">
        <v>1774</v>
      </c>
      <c r="T662" s="5" t="s">
        <v>4303</v>
      </c>
      <c r="U662" s="474">
        <v>16.8</v>
      </c>
      <c r="V662" s="474"/>
      <c r="W662" s="101"/>
      <c r="X662" s="101"/>
      <c r="Y662" s="101"/>
    </row>
    <row r="663" spans="1:25" s="186" customFormat="1" ht="89.25">
      <c r="A663" s="467">
        <v>652</v>
      </c>
      <c r="B663" s="5" t="s">
        <v>1419</v>
      </c>
      <c r="C663" s="20"/>
      <c r="D663" s="20" t="s">
        <v>4304</v>
      </c>
      <c r="E663" s="20" t="s">
        <v>4215</v>
      </c>
      <c r="F663" s="20">
        <v>28</v>
      </c>
      <c r="G663" s="20">
        <v>51</v>
      </c>
      <c r="H663" s="20"/>
      <c r="I663" s="323">
        <v>45.6</v>
      </c>
      <c r="J663" s="20">
        <v>1</v>
      </c>
      <c r="K663" s="5" t="s">
        <v>575</v>
      </c>
      <c r="L663" s="425"/>
      <c r="M663" s="6" t="s">
        <v>4216</v>
      </c>
      <c r="N663" s="6"/>
      <c r="O663" s="7"/>
      <c r="P663" s="479"/>
      <c r="Q663" s="5"/>
      <c r="R663" s="20"/>
      <c r="S663" s="20"/>
      <c r="T663" s="20"/>
      <c r="U663" s="474"/>
      <c r="V663" s="474"/>
      <c r="W663" s="101"/>
      <c r="X663" s="101"/>
      <c r="Y663" s="101"/>
    </row>
    <row r="664" spans="1:25" s="186" customFormat="1" ht="89.25">
      <c r="A664" s="475">
        <v>653</v>
      </c>
      <c r="B664" s="5" t="s">
        <v>1419</v>
      </c>
      <c r="C664" s="20"/>
      <c r="D664" s="20" t="s">
        <v>4305</v>
      </c>
      <c r="E664" s="20" t="s">
        <v>4215</v>
      </c>
      <c r="F664" s="20">
        <v>28</v>
      </c>
      <c r="G664" s="20">
        <v>99</v>
      </c>
      <c r="H664" s="20"/>
      <c r="I664" s="323">
        <v>40.799999999999997</v>
      </c>
      <c r="J664" s="20">
        <v>5</v>
      </c>
      <c r="K664" s="5" t="s">
        <v>575</v>
      </c>
      <c r="L664" s="425"/>
      <c r="M664" s="6" t="s">
        <v>4216</v>
      </c>
      <c r="N664" s="6"/>
      <c r="O664" s="7"/>
      <c r="P664" s="479"/>
      <c r="Q664" s="5"/>
      <c r="R664" s="20"/>
      <c r="S664" s="20"/>
      <c r="U664" s="474"/>
      <c r="V664" s="474"/>
      <c r="W664" s="101"/>
      <c r="X664" s="101"/>
      <c r="Y664" s="101"/>
    </row>
    <row r="665" spans="1:25" s="186" customFormat="1" ht="114.75">
      <c r="A665" s="475">
        <v>654</v>
      </c>
      <c r="B665" s="5" t="s">
        <v>1419</v>
      </c>
      <c r="C665" s="20" t="s">
        <v>4306</v>
      </c>
      <c r="D665" s="20" t="s">
        <v>4307</v>
      </c>
      <c r="E665" s="20" t="s">
        <v>4215</v>
      </c>
      <c r="F665" s="20" t="s">
        <v>3971</v>
      </c>
      <c r="G665" s="20">
        <v>23</v>
      </c>
      <c r="H665" s="20"/>
      <c r="I665" s="323">
        <v>62.62</v>
      </c>
      <c r="J665" s="20">
        <v>1</v>
      </c>
      <c r="K665" s="5" t="s">
        <v>575</v>
      </c>
      <c r="L665" s="425"/>
      <c r="M665" s="6" t="s">
        <v>4308</v>
      </c>
      <c r="N665" s="6">
        <v>1224193.71</v>
      </c>
      <c r="O665" s="7"/>
      <c r="P665" s="479"/>
      <c r="Q665" s="5" t="s">
        <v>4309</v>
      </c>
      <c r="R665" s="187">
        <v>28491</v>
      </c>
      <c r="S665" s="20" t="s">
        <v>1774</v>
      </c>
      <c r="T665" s="5" t="s">
        <v>4310</v>
      </c>
      <c r="U665" s="474"/>
      <c r="V665" s="474"/>
      <c r="W665" s="101"/>
      <c r="X665" s="101"/>
      <c r="Y665" s="101"/>
    </row>
    <row r="666" spans="1:25" s="186" customFormat="1" ht="140.25">
      <c r="A666" s="467">
        <v>655</v>
      </c>
      <c r="B666" s="5" t="s">
        <v>1419</v>
      </c>
      <c r="C666" s="20"/>
      <c r="D666" s="20" t="s">
        <v>4311</v>
      </c>
      <c r="E666" s="20" t="s">
        <v>4215</v>
      </c>
      <c r="F666" s="20" t="s">
        <v>3971</v>
      </c>
      <c r="G666" s="20">
        <v>79</v>
      </c>
      <c r="H666" s="20"/>
      <c r="I666" s="323">
        <v>45.33</v>
      </c>
      <c r="J666" s="20">
        <v>5</v>
      </c>
      <c r="K666" s="5" t="s">
        <v>575</v>
      </c>
      <c r="L666" s="425"/>
      <c r="M666" s="6" t="s">
        <v>4312</v>
      </c>
      <c r="N666" s="6"/>
      <c r="O666" s="7"/>
      <c r="P666" s="479"/>
      <c r="Q666" s="5" t="s">
        <v>4313</v>
      </c>
      <c r="R666" s="187">
        <v>32702</v>
      </c>
      <c r="S666" s="20" t="s">
        <v>1774</v>
      </c>
      <c r="T666" s="101" t="s">
        <v>4314</v>
      </c>
      <c r="U666" s="474">
        <v>29.92</v>
      </c>
      <c r="V666" s="474"/>
      <c r="W666" s="101"/>
      <c r="X666" s="101"/>
      <c r="Y666" s="101"/>
    </row>
    <row r="667" spans="1:25" s="186" customFormat="1" ht="89.25">
      <c r="A667" s="475">
        <v>656</v>
      </c>
      <c r="B667" s="5" t="s">
        <v>1419</v>
      </c>
      <c r="C667" s="20" t="s">
        <v>4315</v>
      </c>
      <c r="D667" s="20" t="s">
        <v>4316</v>
      </c>
      <c r="E667" s="20" t="s">
        <v>4215</v>
      </c>
      <c r="F667" s="20">
        <v>30</v>
      </c>
      <c r="G667" s="20">
        <v>24</v>
      </c>
      <c r="H667" s="20"/>
      <c r="I667" s="323">
        <v>45.7</v>
      </c>
      <c r="J667" s="20">
        <v>2</v>
      </c>
      <c r="K667" s="5" t="s">
        <v>575</v>
      </c>
      <c r="L667" s="425"/>
      <c r="M667" s="6" t="s">
        <v>4216</v>
      </c>
      <c r="N667" s="6">
        <v>841819.14</v>
      </c>
      <c r="O667" s="7"/>
      <c r="P667" s="479"/>
      <c r="Q667" s="5" t="s">
        <v>4317</v>
      </c>
      <c r="R667" s="187">
        <v>29277</v>
      </c>
      <c r="S667" s="20" t="s">
        <v>1774</v>
      </c>
      <c r="T667" s="5" t="s">
        <v>4318</v>
      </c>
      <c r="U667" s="474">
        <v>30.2</v>
      </c>
      <c r="V667" s="474"/>
      <c r="W667" s="101"/>
      <c r="X667" s="101"/>
      <c r="Y667" s="101"/>
    </row>
    <row r="668" spans="1:25" s="186" customFormat="1" ht="191.25">
      <c r="A668" s="475">
        <v>657</v>
      </c>
      <c r="B668" s="5" t="s">
        <v>1419</v>
      </c>
      <c r="C668" s="20" t="s">
        <v>4319</v>
      </c>
      <c r="D668" s="20" t="s">
        <v>4320</v>
      </c>
      <c r="E668" s="20" t="s">
        <v>4215</v>
      </c>
      <c r="F668" s="20">
        <v>30</v>
      </c>
      <c r="G668" s="20">
        <v>65</v>
      </c>
      <c r="H668" s="20"/>
      <c r="I668" s="323">
        <v>48.2</v>
      </c>
      <c r="J668" s="20">
        <v>5</v>
      </c>
      <c r="K668" s="5" t="s">
        <v>575</v>
      </c>
      <c r="L668" s="425"/>
      <c r="M668" s="6" t="s">
        <v>4216</v>
      </c>
      <c r="N668" s="6">
        <v>887870.51</v>
      </c>
      <c r="O668" s="7"/>
      <c r="P668" s="479"/>
      <c r="Q668" s="5" t="s">
        <v>4321</v>
      </c>
      <c r="R668" s="187">
        <v>42832</v>
      </c>
      <c r="S668" s="20" t="s">
        <v>1774</v>
      </c>
      <c r="T668" s="5" t="s">
        <v>4322</v>
      </c>
      <c r="U668" s="474">
        <v>48.2</v>
      </c>
      <c r="V668" s="474"/>
      <c r="W668" s="101"/>
      <c r="X668" s="101"/>
      <c r="Y668" s="101"/>
    </row>
    <row r="669" spans="1:25" s="186" customFormat="1" ht="102">
      <c r="A669" s="467">
        <v>658</v>
      </c>
      <c r="B669" s="5" t="s">
        <v>1419</v>
      </c>
      <c r="C669" s="20" t="s">
        <v>4323</v>
      </c>
      <c r="D669" s="20" t="s">
        <v>4324</v>
      </c>
      <c r="E669" s="20" t="s">
        <v>4215</v>
      </c>
      <c r="F669" s="20">
        <v>30</v>
      </c>
      <c r="G669" s="20">
        <v>82</v>
      </c>
      <c r="H669" s="20"/>
      <c r="I669" s="323">
        <v>41.4</v>
      </c>
      <c r="J669" s="20">
        <v>1</v>
      </c>
      <c r="K669" s="5" t="s">
        <v>575</v>
      </c>
      <c r="L669" s="425"/>
      <c r="M669" s="6" t="s">
        <v>4216</v>
      </c>
      <c r="N669" s="6">
        <v>762610.77</v>
      </c>
      <c r="O669" s="7"/>
      <c r="P669" s="479"/>
      <c r="Q669" s="5" t="s">
        <v>4325</v>
      </c>
      <c r="R669" s="187">
        <v>35697</v>
      </c>
      <c r="S669" s="20" t="s">
        <v>1774</v>
      </c>
      <c r="T669" s="5" t="s">
        <v>4326</v>
      </c>
      <c r="U669" s="474"/>
      <c r="V669" s="474"/>
      <c r="W669" s="101"/>
      <c r="X669" s="101"/>
      <c r="Y669" s="101"/>
    </row>
    <row r="670" spans="1:25" s="186" customFormat="1" ht="89.25">
      <c r="A670" s="475">
        <v>659</v>
      </c>
      <c r="B670" s="5" t="s">
        <v>1419</v>
      </c>
      <c r="C670" s="20"/>
      <c r="D670" s="20" t="s">
        <v>4327</v>
      </c>
      <c r="E670" s="20" t="s">
        <v>4215</v>
      </c>
      <c r="F670" s="20" t="s">
        <v>4328</v>
      </c>
      <c r="G670" s="20">
        <v>100</v>
      </c>
      <c r="H670" s="20"/>
      <c r="I670" s="323">
        <v>41.6</v>
      </c>
      <c r="J670" s="20">
        <v>5</v>
      </c>
      <c r="K670" s="5" t="s">
        <v>575</v>
      </c>
      <c r="L670" s="425"/>
      <c r="M670" s="6" t="s">
        <v>4216</v>
      </c>
      <c r="N670" s="6"/>
      <c r="O670" s="7"/>
      <c r="P670" s="479"/>
      <c r="Q670" s="5"/>
      <c r="R670" s="20"/>
      <c r="S670" s="20"/>
      <c r="T670" s="5"/>
      <c r="U670" s="474"/>
      <c r="V670" s="474"/>
      <c r="W670" s="101"/>
      <c r="X670" s="101"/>
      <c r="Y670" s="101"/>
    </row>
    <row r="671" spans="1:25" s="186" customFormat="1" ht="89.25">
      <c r="A671" s="475">
        <v>660</v>
      </c>
      <c r="B671" s="5" t="s">
        <v>1419</v>
      </c>
      <c r="C671" s="20" t="s">
        <v>4329</v>
      </c>
      <c r="D671" s="20" t="s">
        <v>4330</v>
      </c>
      <c r="E671" s="20" t="s">
        <v>4215</v>
      </c>
      <c r="F671" s="20" t="s">
        <v>4331</v>
      </c>
      <c r="G671" s="20">
        <v>33</v>
      </c>
      <c r="H671" s="20"/>
      <c r="I671" s="323">
        <v>46</v>
      </c>
      <c r="J671" s="20">
        <v>5</v>
      </c>
      <c r="K671" s="5" t="s">
        <v>575</v>
      </c>
      <c r="L671" s="425"/>
      <c r="M671" s="6" t="s">
        <v>4216</v>
      </c>
      <c r="N671" s="6">
        <v>847345.3</v>
      </c>
      <c r="O671" s="7"/>
      <c r="P671" s="479"/>
      <c r="Q671" s="5" t="s">
        <v>4332</v>
      </c>
      <c r="R671" s="187">
        <v>36006</v>
      </c>
      <c r="S671" s="20" t="s">
        <v>1774</v>
      </c>
      <c r="T671" s="5" t="s">
        <v>4333</v>
      </c>
      <c r="U671" s="474"/>
      <c r="V671" s="474"/>
      <c r="W671" s="101"/>
      <c r="X671" s="101"/>
      <c r="Y671" s="101"/>
    </row>
    <row r="672" spans="1:25" s="186" customFormat="1" ht="89.25">
      <c r="A672" s="467">
        <v>661</v>
      </c>
      <c r="B672" s="5" t="s">
        <v>1419</v>
      </c>
      <c r="C672" s="20" t="s">
        <v>4334</v>
      </c>
      <c r="D672" s="20" t="s">
        <v>4335</v>
      </c>
      <c r="E672" s="20" t="s">
        <v>4215</v>
      </c>
      <c r="F672" s="20" t="s">
        <v>4331</v>
      </c>
      <c r="G672" s="20">
        <v>63</v>
      </c>
      <c r="H672" s="20"/>
      <c r="I672" s="323">
        <v>46.2</v>
      </c>
      <c r="J672" s="20">
        <v>5</v>
      </c>
      <c r="K672" s="5" t="s">
        <v>575</v>
      </c>
      <c r="L672" s="425"/>
      <c r="M672" s="6" t="s">
        <v>4216</v>
      </c>
      <c r="N672" s="6">
        <v>851029.41</v>
      </c>
      <c r="O672" s="7"/>
      <c r="P672" s="479"/>
      <c r="Q672" s="5" t="s">
        <v>4336</v>
      </c>
      <c r="R672" s="187">
        <v>32527</v>
      </c>
      <c r="S672" s="20" t="s">
        <v>1774</v>
      </c>
      <c r="T672" s="5" t="s">
        <v>4337</v>
      </c>
      <c r="U672" s="474"/>
      <c r="V672" s="474"/>
      <c r="W672" s="101"/>
      <c r="X672" s="101"/>
      <c r="Y672" s="101"/>
    </row>
    <row r="673" spans="1:25" s="186" customFormat="1" ht="89.25">
      <c r="A673" s="475">
        <v>662</v>
      </c>
      <c r="B673" s="5" t="s">
        <v>1419</v>
      </c>
      <c r="C673" s="20" t="s">
        <v>4338</v>
      </c>
      <c r="D673" s="20" t="s">
        <v>4339</v>
      </c>
      <c r="E673" s="20" t="s">
        <v>4215</v>
      </c>
      <c r="F673" s="20" t="s">
        <v>4331</v>
      </c>
      <c r="G673" s="20">
        <v>65</v>
      </c>
      <c r="H673" s="20"/>
      <c r="I673" s="323">
        <v>48.9</v>
      </c>
      <c r="J673" s="20">
        <v>5</v>
      </c>
      <c r="K673" s="5" t="s">
        <v>575</v>
      </c>
      <c r="L673" s="425"/>
      <c r="M673" s="6" t="s">
        <v>4216</v>
      </c>
      <c r="N673" s="6">
        <v>900764.9</v>
      </c>
      <c r="O673" s="7"/>
      <c r="P673" s="479"/>
      <c r="Q673" s="5"/>
      <c r="R673" s="20"/>
      <c r="S673" s="20"/>
      <c r="T673" s="20"/>
      <c r="U673" s="474"/>
      <c r="V673" s="474"/>
      <c r="W673" s="101"/>
      <c r="X673" s="101"/>
      <c r="Y673" s="101"/>
    </row>
    <row r="674" spans="1:25" s="186" customFormat="1" ht="89.25">
      <c r="A674" s="475">
        <v>663</v>
      </c>
      <c r="B674" s="5" t="s">
        <v>1419</v>
      </c>
      <c r="C674" s="20" t="s">
        <v>4340</v>
      </c>
      <c r="D674" s="20" t="s">
        <v>4341</v>
      </c>
      <c r="E674" s="20" t="s">
        <v>4215</v>
      </c>
      <c r="F674" s="20" t="s">
        <v>4331</v>
      </c>
      <c r="G674" s="20">
        <v>83</v>
      </c>
      <c r="H674" s="20"/>
      <c r="I674" s="323">
        <v>41.7</v>
      </c>
      <c r="J674" s="20">
        <v>1</v>
      </c>
      <c r="K674" s="5" t="s">
        <v>575</v>
      </c>
      <c r="L674" s="425"/>
      <c r="M674" s="6" t="s">
        <v>4216</v>
      </c>
      <c r="N674" s="6">
        <v>768136.94</v>
      </c>
      <c r="O674" s="7"/>
      <c r="P674" s="479"/>
      <c r="Q674" s="5"/>
      <c r="R674" s="20"/>
      <c r="S674" s="20"/>
      <c r="T674" s="20"/>
      <c r="U674" s="474"/>
      <c r="V674" s="474"/>
      <c r="W674" s="101"/>
      <c r="X674" s="101"/>
      <c r="Y674" s="101"/>
    </row>
    <row r="675" spans="1:25" s="186" customFormat="1" ht="89.25">
      <c r="A675" s="467">
        <v>664</v>
      </c>
      <c r="B675" s="5" t="s">
        <v>1419</v>
      </c>
      <c r="C675" s="20"/>
      <c r="D675" s="20" t="s">
        <v>4342</v>
      </c>
      <c r="E675" s="20" t="s">
        <v>4215</v>
      </c>
      <c r="F675" s="20">
        <v>32</v>
      </c>
      <c r="G675" s="20">
        <v>35</v>
      </c>
      <c r="H675" s="20"/>
      <c r="I675" s="323">
        <v>62.3</v>
      </c>
      <c r="J675" s="20">
        <v>5</v>
      </c>
      <c r="K675" s="5" t="s">
        <v>575</v>
      </c>
      <c r="L675" s="425"/>
      <c r="M675" s="6" t="s">
        <v>4216</v>
      </c>
      <c r="N675" s="6"/>
      <c r="O675" s="7"/>
      <c r="P675" s="479"/>
      <c r="Q675" s="5"/>
      <c r="R675" s="20"/>
      <c r="S675" s="20"/>
      <c r="T675" s="20"/>
      <c r="U675" s="474"/>
      <c r="V675" s="474"/>
      <c r="W675" s="101"/>
      <c r="X675" s="101"/>
      <c r="Y675" s="101"/>
    </row>
    <row r="676" spans="1:25" s="186" customFormat="1" ht="89.25">
      <c r="A676" s="475">
        <v>665</v>
      </c>
      <c r="B676" s="5" t="s">
        <v>1419</v>
      </c>
      <c r="C676" s="20"/>
      <c r="D676" s="20" t="s">
        <v>4343</v>
      </c>
      <c r="E676" s="20" t="s">
        <v>4215</v>
      </c>
      <c r="F676" s="20">
        <v>32</v>
      </c>
      <c r="G676" s="20">
        <v>61</v>
      </c>
      <c r="H676" s="20"/>
      <c r="I676" s="323">
        <v>45.7</v>
      </c>
      <c r="J676" s="20">
        <v>4</v>
      </c>
      <c r="K676" s="5" t="s">
        <v>575</v>
      </c>
      <c r="L676" s="425"/>
      <c r="M676" s="6" t="s">
        <v>4216</v>
      </c>
      <c r="N676" s="6"/>
      <c r="O676" s="7"/>
      <c r="P676" s="479"/>
      <c r="Q676" s="5" t="s">
        <v>4344</v>
      </c>
      <c r="R676" s="187">
        <v>32049</v>
      </c>
      <c r="S676" s="20" t="s">
        <v>1774</v>
      </c>
      <c r="T676" s="5" t="s">
        <v>4345</v>
      </c>
      <c r="U676" s="474"/>
      <c r="V676" s="474"/>
      <c r="W676" s="101"/>
      <c r="X676" s="101"/>
      <c r="Y676" s="101"/>
    </row>
    <row r="677" spans="1:25" s="186" customFormat="1" ht="89.25">
      <c r="A677" s="475">
        <v>666</v>
      </c>
      <c r="B677" s="5" t="s">
        <v>1419</v>
      </c>
      <c r="C677" s="20"/>
      <c r="D677" s="20" t="s">
        <v>4346</v>
      </c>
      <c r="E677" s="20" t="s">
        <v>4215</v>
      </c>
      <c r="F677" s="20">
        <v>32</v>
      </c>
      <c r="G677" s="20">
        <v>90</v>
      </c>
      <c r="H677" s="20"/>
      <c r="I677" s="323">
        <v>41.2</v>
      </c>
      <c r="J677" s="20">
        <v>3</v>
      </c>
      <c r="K677" s="5" t="s">
        <v>575</v>
      </c>
      <c r="L677" s="425"/>
      <c r="M677" s="6" t="s">
        <v>4216</v>
      </c>
      <c r="N677" s="6"/>
      <c r="O677" s="7"/>
      <c r="P677" s="479"/>
      <c r="Q677" s="5"/>
      <c r="R677" s="20"/>
      <c r="S677" s="20"/>
      <c r="T677" s="20"/>
      <c r="U677" s="474"/>
      <c r="V677" s="474"/>
      <c r="W677" s="101"/>
      <c r="X677" s="101"/>
      <c r="Y677" s="101"/>
    </row>
    <row r="678" spans="1:25" s="186" customFormat="1" ht="242.25">
      <c r="A678" s="467">
        <v>667</v>
      </c>
      <c r="B678" s="5" t="s">
        <v>1419</v>
      </c>
      <c r="C678" s="20" t="s">
        <v>4347</v>
      </c>
      <c r="D678" s="20" t="s">
        <v>4348</v>
      </c>
      <c r="E678" s="20" t="s">
        <v>4215</v>
      </c>
      <c r="F678" s="20">
        <v>34</v>
      </c>
      <c r="G678" s="20">
        <v>25</v>
      </c>
      <c r="H678" s="20"/>
      <c r="I678" s="323">
        <v>29.82</v>
      </c>
      <c r="J678" s="20">
        <v>4</v>
      </c>
      <c r="K678" s="5" t="s">
        <v>575</v>
      </c>
      <c r="L678" s="425"/>
      <c r="M678" s="6" t="s">
        <v>4349</v>
      </c>
      <c r="N678" s="6">
        <v>382617.4</v>
      </c>
      <c r="O678" s="7"/>
      <c r="P678" s="479"/>
      <c r="Q678" s="5"/>
      <c r="R678" s="20"/>
      <c r="S678" s="20"/>
      <c r="U678" s="474"/>
      <c r="V678" s="474"/>
      <c r="W678" s="101"/>
      <c r="X678" s="101"/>
      <c r="Y678" s="101"/>
    </row>
    <row r="679" spans="1:25" s="186" customFormat="1" ht="242.25">
      <c r="A679" s="475">
        <v>668</v>
      </c>
      <c r="B679" s="5" t="s">
        <v>1419</v>
      </c>
      <c r="C679" s="20" t="s">
        <v>4350</v>
      </c>
      <c r="D679" s="20" t="s">
        <v>4351</v>
      </c>
      <c r="E679" s="20" t="s">
        <v>4215</v>
      </c>
      <c r="F679" s="20">
        <v>34</v>
      </c>
      <c r="G679" s="20">
        <v>38</v>
      </c>
      <c r="H679" s="20"/>
      <c r="I679" s="323">
        <v>35.97</v>
      </c>
      <c r="J679" s="20">
        <v>5</v>
      </c>
      <c r="K679" s="5" t="s">
        <v>575</v>
      </c>
      <c r="L679" s="425"/>
      <c r="M679" s="6" t="s">
        <v>4349</v>
      </c>
      <c r="N679" s="6">
        <v>462222.36</v>
      </c>
      <c r="O679" s="7"/>
      <c r="P679" s="479"/>
      <c r="Q679" s="5" t="s">
        <v>4352</v>
      </c>
      <c r="R679" s="187">
        <v>36240</v>
      </c>
      <c r="S679" s="20" t="s">
        <v>1774</v>
      </c>
      <c r="T679" s="5" t="s">
        <v>4353</v>
      </c>
      <c r="U679" s="474"/>
      <c r="V679" s="474"/>
      <c r="W679" s="101"/>
      <c r="X679" s="101"/>
      <c r="Y679" s="101"/>
    </row>
    <row r="680" spans="1:25" s="186" customFormat="1" ht="242.25">
      <c r="A680" s="475">
        <v>669</v>
      </c>
      <c r="B680" s="5" t="s">
        <v>1419</v>
      </c>
      <c r="C680" s="20" t="s">
        <v>4354</v>
      </c>
      <c r="D680" s="20" t="s">
        <v>4355</v>
      </c>
      <c r="E680" s="20" t="s">
        <v>4215</v>
      </c>
      <c r="F680" s="20">
        <v>34</v>
      </c>
      <c r="G680" s="20">
        <v>40</v>
      </c>
      <c r="H680" s="20"/>
      <c r="I680" s="323">
        <v>29.82</v>
      </c>
      <c r="J680" s="20">
        <v>5</v>
      </c>
      <c r="K680" s="5" t="s">
        <v>575</v>
      </c>
      <c r="L680" s="425"/>
      <c r="M680" s="6" t="s">
        <v>4349</v>
      </c>
      <c r="N680" s="6">
        <v>548932.39</v>
      </c>
      <c r="O680" s="7"/>
      <c r="P680" s="479"/>
      <c r="Q680" s="5"/>
      <c r="R680" s="20"/>
      <c r="S680" s="20"/>
      <c r="T680" s="5"/>
      <c r="U680" s="474"/>
      <c r="V680" s="474"/>
      <c r="W680" s="101"/>
      <c r="X680" s="101"/>
      <c r="Y680" s="101"/>
    </row>
    <row r="681" spans="1:25" s="186" customFormat="1" ht="242.25">
      <c r="A681" s="467">
        <v>670</v>
      </c>
      <c r="B681" s="5" t="s">
        <v>1419</v>
      </c>
      <c r="C681" s="20" t="s">
        <v>4356</v>
      </c>
      <c r="D681" s="20" t="s">
        <v>4357</v>
      </c>
      <c r="E681" s="20" t="s">
        <v>4215</v>
      </c>
      <c r="F681" s="20">
        <v>34</v>
      </c>
      <c r="G681" s="20">
        <v>73</v>
      </c>
      <c r="H681" s="20"/>
      <c r="I681" s="323">
        <v>29.08</v>
      </c>
      <c r="J681" s="20">
        <v>1</v>
      </c>
      <c r="K681" s="5" t="s">
        <v>575</v>
      </c>
      <c r="L681" s="425"/>
      <c r="M681" s="6" t="s">
        <v>4349</v>
      </c>
      <c r="N681" s="6">
        <v>373629.74</v>
      </c>
      <c r="O681" s="7"/>
      <c r="P681" s="479"/>
      <c r="Q681" s="5" t="s">
        <v>4358</v>
      </c>
      <c r="R681" s="187">
        <v>42571</v>
      </c>
      <c r="S681" s="20" t="s">
        <v>1774</v>
      </c>
      <c r="T681" s="5" t="s">
        <v>4359</v>
      </c>
      <c r="U681" s="474">
        <v>29.08</v>
      </c>
      <c r="V681" s="474"/>
      <c r="W681" s="101"/>
      <c r="X681" s="101"/>
      <c r="Y681" s="101"/>
    </row>
    <row r="682" spans="1:25" s="186" customFormat="1" ht="242.25">
      <c r="A682" s="475">
        <v>671</v>
      </c>
      <c r="B682" s="5" t="s">
        <v>1419</v>
      </c>
      <c r="C682" s="20" t="s">
        <v>4360</v>
      </c>
      <c r="D682" s="20" t="s">
        <v>4361</v>
      </c>
      <c r="E682" s="20" t="s">
        <v>4215</v>
      </c>
      <c r="F682" s="20">
        <v>34</v>
      </c>
      <c r="G682" s="20">
        <v>75</v>
      </c>
      <c r="H682" s="20"/>
      <c r="I682" s="323">
        <v>35.840000000000003</v>
      </c>
      <c r="J682" s="20">
        <v>1</v>
      </c>
      <c r="K682" s="5" t="s">
        <v>575</v>
      </c>
      <c r="L682" s="425"/>
      <c r="M682" s="6" t="s">
        <v>4349</v>
      </c>
      <c r="N682" s="6">
        <v>459654.45</v>
      </c>
      <c r="O682" s="7"/>
      <c r="P682" s="479"/>
      <c r="Q682" s="5" t="s">
        <v>4362</v>
      </c>
      <c r="R682" s="187">
        <v>42571</v>
      </c>
      <c r="S682" s="20" t="s">
        <v>1774</v>
      </c>
      <c r="T682" s="5" t="s">
        <v>4363</v>
      </c>
      <c r="U682" s="474">
        <v>35.840000000000003</v>
      </c>
      <c r="V682" s="474"/>
      <c r="W682" s="101"/>
      <c r="X682" s="101"/>
      <c r="Y682" s="101"/>
    </row>
    <row r="683" spans="1:25" s="186" customFormat="1" ht="242.25">
      <c r="A683" s="475">
        <v>672</v>
      </c>
      <c r="B683" s="5" t="s">
        <v>1419</v>
      </c>
      <c r="C683" s="20" t="s">
        <v>4364</v>
      </c>
      <c r="D683" s="20" t="s">
        <v>4365</v>
      </c>
      <c r="E683" s="20" t="s">
        <v>4215</v>
      </c>
      <c r="F683" s="20">
        <v>34</v>
      </c>
      <c r="G683" s="20">
        <v>78</v>
      </c>
      <c r="H683" s="20"/>
      <c r="I683" s="323">
        <v>35.58</v>
      </c>
      <c r="J683" s="20">
        <v>1</v>
      </c>
      <c r="K683" s="5" t="s">
        <v>575</v>
      </c>
      <c r="L683" s="425"/>
      <c r="M683" s="6" t="s">
        <v>4349</v>
      </c>
      <c r="N683" s="6">
        <v>457086.55</v>
      </c>
      <c r="O683" s="7"/>
      <c r="P683" s="479"/>
      <c r="Q683" s="5" t="s">
        <v>4366</v>
      </c>
      <c r="R683" s="187">
        <v>34128</v>
      </c>
      <c r="S683" s="20" t="s">
        <v>1774</v>
      </c>
      <c r="T683" s="5" t="s">
        <v>4367</v>
      </c>
      <c r="U683" s="474"/>
      <c r="V683" s="474"/>
      <c r="W683" s="101"/>
      <c r="X683" s="101"/>
      <c r="Y683" s="101"/>
    </row>
    <row r="684" spans="1:25" s="186" customFormat="1" ht="242.25">
      <c r="A684" s="467">
        <v>673</v>
      </c>
      <c r="B684" s="5" t="s">
        <v>1419</v>
      </c>
      <c r="C684" s="20" t="s">
        <v>4368</v>
      </c>
      <c r="D684" s="20" t="s">
        <v>4369</v>
      </c>
      <c r="E684" s="20" t="s">
        <v>4215</v>
      </c>
      <c r="F684" s="20">
        <v>34</v>
      </c>
      <c r="G684" s="20">
        <v>90</v>
      </c>
      <c r="H684" s="20"/>
      <c r="I684" s="323">
        <v>50.2</v>
      </c>
      <c r="J684" s="20">
        <v>3</v>
      </c>
      <c r="K684" s="5" t="s">
        <v>575</v>
      </c>
      <c r="L684" s="425"/>
      <c r="M684" s="6" t="s">
        <v>4349</v>
      </c>
      <c r="N684" s="6">
        <v>644543.4</v>
      </c>
      <c r="O684" s="7"/>
      <c r="P684" s="479"/>
      <c r="Q684" s="5"/>
      <c r="R684" s="20"/>
      <c r="S684" s="20"/>
      <c r="T684" s="5"/>
      <c r="U684" s="474"/>
      <c r="V684" s="474"/>
      <c r="W684" s="101"/>
      <c r="X684" s="101"/>
      <c r="Y684" s="101"/>
    </row>
    <row r="685" spans="1:25" s="186" customFormat="1" ht="242.25">
      <c r="A685" s="475">
        <v>674</v>
      </c>
      <c r="B685" s="5" t="s">
        <v>1419</v>
      </c>
      <c r="C685" s="20" t="s">
        <v>4370</v>
      </c>
      <c r="D685" s="20" t="s">
        <v>4371</v>
      </c>
      <c r="E685" s="20" t="s">
        <v>4215</v>
      </c>
      <c r="F685" s="20">
        <v>34</v>
      </c>
      <c r="G685" s="20">
        <v>109</v>
      </c>
      <c r="H685" s="20"/>
      <c r="I685" s="323">
        <v>35.92</v>
      </c>
      <c r="J685" s="20">
        <v>5</v>
      </c>
      <c r="K685" s="5" t="s">
        <v>575</v>
      </c>
      <c r="L685" s="425"/>
      <c r="M685" s="6" t="s">
        <v>4349</v>
      </c>
      <c r="N685" s="6">
        <v>460938.41</v>
      </c>
      <c r="O685" s="7"/>
      <c r="P685" s="479"/>
      <c r="Q685" s="5" t="s">
        <v>4372</v>
      </c>
      <c r="R685" s="187">
        <v>32982</v>
      </c>
      <c r="S685" s="20" t="s">
        <v>1774</v>
      </c>
      <c r="T685" s="5" t="s">
        <v>4373</v>
      </c>
      <c r="U685" s="474"/>
      <c r="V685" s="474"/>
      <c r="W685" s="101"/>
      <c r="X685" s="101"/>
      <c r="Y685" s="101"/>
    </row>
    <row r="686" spans="1:25" s="186" customFormat="1" ht="242.25">
      <c r="A686" s="475">
        <v>675</v>
      </c>
      <c r="B686" s="5" t="s">
        <v>1419</v>
      </c>
      <c r="C686" s="20"/>
      <c r="D686" s="20" t="s">
        <v>4374</v>
      </c>
      <c r="E686" s="20" t="s">
        <v>4215</v>
      </c>
      <c r="F686" s="20">
        <v>34</v>
      </c>
      <c r="G686" s="20">
        <v>112</v>
      </c>
      <c r="H686" s="20"/>
      <c r="I686" s="323">
        <v>29.7</v>
      </c>
      <c r="J686" s="20">
        <v>5</v>
      </c>
      <c r="K686" s="5" t="s">
        <v>575</v>
      </c>
      <c r="L686" s="425"/>
      <c r="M686" s="6" t="s">
        <v>4349</v>
      </c>
      <c r="N686" s="6"/>
      <c r="O686" s="7"/>
      <c r="P686" s="479"/>
      <c r="Q686" s="5" t="s">
        <v>4375</v>
      </c>
      <c r="R686" s="187">
        <v>34606</v>
      </c>
      <c r="S686" s="20" t="s">
        <v>1774</v>
      </c>
      <c r="T686" s="5" t="s">
        <v>4376</v>
      </c>
      <c r="U686" s="474"/>
      <c r="V686" s="474"/>
      <c r="W686" s="101"/>
      <c r="X686" s="101"/>
      <c r="Y686" s="101"/>
    </row>
    <row r="687" spans="1:25" s="186" customFormat="1" ht="242.25">
      <c r="A687" s="467">
        <v>676</v>
      </c>
      <c r="B687" s="5" t="s">
        <v>1419</v>
      </c>
      <c r="C687" s="20" t="s">
        <v>4377</v>
      </c>
      <c r="D687" s="20" t="s">
        <v>4378</v>
      </c>
      <c r="E687" s="20" t="s">
        <v>4215</v>
      </c>
      <c r="F687" s="20">
        <v>34</v>
      </c>
      <c r="G687" s="20">
        <v>122</v>
      </c>
      <c r="H687" s="20"/>
      <c r="I687" s="323">
        <v>50.2</v>
      </c>
      <c r="J687" s="20">
        <v>7</v>
      </c>
      <c r="K687" s="5" t="s">
        <v>575</v>
      </c>
      <c r="L687" s="425"/>
      <c r="M687" s="6" t="s">
        <v>4349</v>
      </c>
      <c r="N687" s="6">
        <v>924711.61</v>
      </c>
      <c r="O687" s="7"/>
      <c r="P687" s="479"/>
      <c r="Q687" s="5" t="s">
        <v>4379</v>
      </c>
      <c r="R687" s="187">
        <v>42803</v>
      </c>
      <c r="S687" s="20" t="s">
        <v>1774</v>
      </c>
      <c r="T687" s="5" t="s">
        <v>4380</v>
      </c>
      <c r="U687" s="474">
        <v>50.2</v>
      </c>
      <c r="V687" s="474"/>
      <c r="W687" s="101"/>
      <c r="X687" s="101"/>
      <c r="Y687" s="101"/>
    </row>
    <row r="688" spans="1:25" s="186" customFormat="1" ht="89.25">
      <c r="A688" s="475">
        <v>677</v>
      </c>
      <c r="B688" s="5" t="s">
        <v>1419</v>
      </c>
      <c r="C688" s="20" t="s">
        <v>4381</v>
      </c>
      <c r="D688" s="20" t="s">
        <v>4382</v>
      </c>
      <c r="E688" s="20" t="s">
        <v>4215</v>
      </c>
      <c r="F688" s="20" t="s">
        <v>3033</v>
      </c>
      <c r="G688" s="20">
        <v>4</v>
      </c>
      <c r="H688" s="20"/>
      <c r="I688" s="323">
        <v>35.4</v>
      </c>
      <c r="J688" s="20">
        <v>1</v>
      </c>
      <c r="K688" s="5" t="s">
        <v>575</v>
      </c>
      <c r="L688" s="425"/>
      <c r="M688" s="6" t="s">
        <v>4216</v>
      </c>
      <c r="N688" s="6">
        <v>652087.47</v>
      </c>
      <c r="O688" s="7"/>
      <c r="P688" s="479"/>
      <c r="Q688" s="5"/>
      <c r="R688" s="20"/>
      <c r="S688" s="20"/>
      <c r="T688" s="20"/>
      <c r="U688" s="474"/>
      <c r="V688" s="474"/>
      <c r="W688" s="101"/>
      <c r="X688" s="101"/>
      <c r="Y688" s="101"/>
    </row>
    <row r="689" spans="1:25" s="186" customFormat="1" ht="89.25">
      <c r="A689" s="475">
        <v>678</v>
      </c>
      <c r="B689" s="5" t="s">
        <v>1419</v>
      </c>
      <c r="C689" s="20" t="s">
        <v>4383</v>
      </c>
      <c r="D689" s="20" t="s">
        <v>4384</v>
      </c>
      <c r="E689" s="20" t="s">
        <v>4215</v>
      </c>
      <c r="F689" s="20">
        <v>38</v>
      </c>
      <c r="G689" s="20">
        <v>6</v>
      </c>
      <c r="H689" s="20"/>
      <c r="I689" s="323">
        <v>34.9</v>
      </c>
      <c r="J689" s="20">
        <v>1</v>
      </c>
      <c r="K689" s="5" t="s">
        <v>575</v>
      </c>
      <c r="L689" s="425"/>
      <c r="M689" s="6" t="s">
        <v>4216</v>
      </c>
      <c r="N689" s="6">
        <v>642877.19999999995</v>
      </c>
      <c r="O689" s="7"/>
      <c r="P689" s="479"/>
      <c r="Q689" s="5"/>
      <c r="R689" s="20"/>
      <c r="S689" s="20"/>
      <c r="T689" s="20"/>
      <c r="U689" s="474"/>
      <c r="V689" s="474"/>
      <c r="W689" s="101"/>
      <c r="X689" s="101"/>
      <c r="Y689" s="101"/>
    </row>
    <row r="690" spans="1:25" s="186" customFormat="1" ht="89.25">
      <c r="A690" s="467">
        <v>679</v>
      </c>
      <c r="B690" s="5" t="s">
        <v>1419</v>
      </c>
      <c r="C690" s="20" t="s">
        <v>4385</v>
      </c>
      <c r="D690" s="20" t="s">
        <v>4386</v>
      </c>
      <c r="E690" s="20" t="s">
        <v>4215</v>
      </c>
      <c r="F690" s="20">
        <v>38</v>
      </c>
      <c r="G690" s="20">
        <v>52</v>
      </c>
      <c r="H690" s="20"/>
      <c r="I690" s="323">
        <v>35.6</v>
      </c>
      <c r="J690" s="20">
        <v>7</v>
      </c>
      <c r="K690" s="5" t="s">
        <v>575</v>
      </c>
      <c r="L690" s="425"/>
      <c r="M690" s="6" t="s">
        <v>4216</v>
      </c>
      <c r="N690" s="6">
        <v>652087.47</v>
      </c>
      <c r="O690" s="7"/>
      <c r="P690" s="479"/>
      <c r="Q690" s="5"/>
      <c r="R690" s="20"/>
      <c r="S690" s="20"/>
      <c r="T690" s="20"/>
      <c r="U690" s="474"/>
      <c r="V690" s="474"/>
      <c r="W690" s="101"/>
      <c r="X690" s="101"/>
      <c r="Y690" s="101"/>
    </row>
    <row r="691" spans="1:25" s="186" customFormat="1" ht="191.25">
      <c r="A691" s="475">
        <v>680</v>
      </c>
      <c r="B691" s="5" t="s">
        <v>1419</v>
      </c>
      <c r="C691" s="20" t="s">
        <v>4387</v>
      </c>
      <c r="D691" s="20" t="s">
        <v>4388</v>
      </c>
      <c r="E691" s="20" t="s">
        <v>4215</v>
      </c>
      <c r="F691" s="20">
        <v>38</v>
      </c>
      <c r="G691" s="20">
        <v>57</v>
      </c>
      <c r="H691" s="20"/>
      <c r="I691" s="323">
        <v>29.1</v>
      </c>
      <c r="J691" s="20">
        <v>8</v>
      </c>
      <c r="K691" s="5" t="s">
        <v>575</v>
      </c>
      <c r="L691" s="425"/>
      <c r="M691" s="6" t="s">
        <v>4216</v>
      </c>
      <c r="N691" s="6">
        <v>536038.01</v>
      </c>
      <c r="O691" s="7"/>
      <c r="P691" s="479"/>
      <c r="Q691" s="5" t="s">
        <v>4389</v>
      </c>
      <c r="R691" s="187">
        <v>43000</v>
      </c>
      <c r="S691" s="20" t="s">
        <v>1774</v>
      </c>
      <c r="T691" s="5" t="s">
        <v>4390</v>
      </c>
      <c r="U691" s="474">
        <v>65.3</v>
      </c>
      <c r="V691" s="474"/>
      <c r="W691" s="101"/>
      <c r="X691" s="101"/>
      <c r="Y691" s="101"/>
    </row>
    <row r="692" spans="1:25" s="186" customFormat="1" ht="89.25">
      <c r="A692" s="475">
        <v>681</v>
      </c>
      <c r="B692" s="5" t="s">
        <v>1419</v>
      </c>
      <c r="C692" s="20" t="s">
        <v>4391</v>
      </c>
      <c r="D692" s="20" t="s">
        <v>4392</v>
      </c>
      <c r="E692" s="20" t="s">
        <v>4215</v>
      </c>
      <c r="F692" s="20">
        <v>38</v>
      </c>
      <c r="G692" s="20">
        <v>135</v>
      </c>
      <c r="H692" s="20"/>
      <c r="I692" s="323">
        <v>50.1</v>
      </c>
      <c r="J692" s="20">
        <v>8</v>
      </c>
      <c r="K692" s="5" t="s">
        <v>575</v>
      </c>
      <c r="L692" s="425"/>
      <c r="M692" s="6" t="s">
        <v>4216</v>
      </c>
      <c r="N692" s="6">
        <v>922869.56</v>
      </c>
      <c r="O692" s="7"/>
      <c r="P692" s="479"/>
      <c r="Q692" s="5"/>
      <c r="R692" s="20"/>
      <c r="S692" s="20"/>
      <c r="T692" s="20"/>
      <c r="U692" s="20"/>
      <c r="V692" s="474"/>
      <c r="W692" s="101"/>
      <c r="X692" s="101"/>
      <c r="Y692" s="101"/>
    </row>
    <row r="693" spans="1:25" s="186" customFormat="1" ht="89.25">
      <c r="A693" s="467">
        <v>682</v>
      </c>
      <c r="B693" s="5" t="s">
        <v>1419</v>
      </c>
      <c r="C693" s="20"/>
      <c r="D693" s="20" t="s">
        <v>4393</v>
      </c>
      <c r="E693" s="20" t="s">
        <v>4215</v>
      </c>
      <c r="F693" s="20">
        <v>42</v>
      </c>
      <c r="G693" s="20">
        <v>82</v>
      </c>
      <c r="H693" s="20"/>
      <c r="I693" s="323">
        <v>51.1</v>
      </c>
      <c r="J693" s="20">
        <v>2</v>
      </c>
      <c r="K693" s="5" t="s">
        <v>575</v>
      </c>
      <c r="L693" s="425"/>
      <c r="M693" s="6" t="s">
        <v>4216</v>
      </c>
      <c r="N693" s="6"/>
      <c r="O693" s="7"/>
      <c r="P693" s="479"/>
      <c r="Q693" s="5"/>
      <c r="R693" s="20"/>
      <c r="S693" s="20"/>
      <c r="T693" s="20"/>
      <c r="U693" s="20"/>
      <c r="V693" s="474"/>
      <c r="W693" s="101"/>
      <c r="X693" s="101"/>
      <c r="Y693" s="101"/>
    </row>
    <row r="694" spans="1:25" s="186" customFormat="1" ht="89.25">
      <c r="A694" s="475">
        <v>683</v>
      </c>
      <c r="B694" s="5" t="s">
        <v>1419</v>
      </c>
      <c r="C694" s="20"/>
      <c r="D694" s="20" t="s">
        <v>4394</v>
      </c>
      <c r="E694" s="20" t="s">
        <v>4215</v>
      </c>
      <c r="F694" s="20">
        <v>42</v>
      </c>
      <c r="G694" s="20">
        <v>87</v>
      </c>
      <c r="H694" s="20"/>
      <c r="I694" s="323">
        <v>50.9</v>
      </c>
      <c r="J694" s="20">
        <v>2</v>
      </c>
      <c r="K694" s="5" t="s">
        <v>575</v>
      </c>
      <c r="L694" s="425"/>
      <c r="M694" s="6" t="s">
        <v>4216</v>
      </c>
      <c r="N694" s="6"/>
      <c r="O694" s="7"/>
      <c r="P694" s="479"/>
      <c r="Q694" s="5"/>
      <c r="R694" s="20"/>
      <c r="S694" s="20"/>
      <c r="T694" s="5"/>
      <c r="U694" s="20"/>
      <c r="V694" s="474"/>
      <c r="W694" s="101"/>
      <c r="X694" s="101"/>
      <c r="Y694" s="101"/>
    </row>
    <row r="695" spans="1:25" s="186" customFormat="1" ht="89.25">
      <c r="A695" s="475">
        <v>684</v>
      </c>
      <c r="B695" s="5" t="s">
        <v>1419</v>
      </c>
      <c r="C695" s="20" t="s">
        <v>4395</v>
      </c>
      <c r="D695" s="20" t="s">
        <v>4396</v>
      </c>
      <c r="E695" s="20" t="s">
        <v>4215</v>
      </c>
      <c r="F695" s="20">
        <v>42</v>
      </c>
      <c r="G695" s="20">
        <v>116</v>
      </c>
      <c r="H695" s="20"/>
      <c r="I695" s="323">
        <v>36.6</v>
      </c>
      <c r="J695" s="20">
        <v>6</v>
      </c>
      <c r="K695" s="5" t="s">
        <v>575</v>
      </c>
      <c r="L695" s="425"/>
      <c r="M695" s="6" t="s">
        <v>4216</v>
      </c>
      <c r="N695" s="6">
        <v>659455.68999999994</v>
      </c>
      <c r="O695" s="7"/>
      <c r="P695" s="479"/>
      <c r="Q695" s="5"/>
      <c r="R695" s="20"/>
      <c r="S695" s="20"/>
      <c r="T695" s="20"/>
      <c r="U695" s="20"/>
      <c r="V695" s="474"/>
      <c r="W695" s="101"/>
      <c r="X695" s="101"/>
      <c r="Y695" s="101"/>
    </row>
    <row r="696" spans="1:25" s="186" customFormat="1" ht="89.25">
      <c r="A696" s="467">
        <v>685</v>
      </c>
      <c r="B696" s="5" t="s">
        <v>1419</v>
      </c>
      <c r="C696" s="20"/>
      <c r="D696" s="20" t="s">
        <v>4397</v>
      </c>
      <c r="E696" s="20" t="s">
        <v>4215</v>
      </c>
      <c r="F696" s="20">
        <v>42</v>
      </c>
      <c r="G696" s="20">
        <v>140</v>
      </c>
      <c r="H696" s="20"/>
      <c r="I696" s="323">
        <v>36.6</v>
      </c>
      <c r="J696" s="20">
        <v>9</v>
      </c>
      <c r="K696" s="5" t="s">
        <v>575</v>
      </c>
      <c r="L696" s="425"/>
      <c r="M696" s="6" t="s">
        <v>4216</v>
      </c>
      <c r="N696" s="6"/>
      <c r="O696" s="7"/>
      <c r="P696" s="479"/>
      <c r="Q696" s="5" t="s">
        <v>4398</v>
      </c>
      <c r="R696" s="187">
        <v>36405</v>
      </c>
      <c r="S696" s="20" t="s">
        <v>1774</v>
      </c>
      <c r="T696" s="5" t="s">
        <v>4399</v>
      </c>
      <c r="U696" s="474"/>
      <c r="V696" s="474"/>
      <c r="W696" s="101"/>
      <c r="X696" s="101"/>
      <c r="Y696" s="101"/>
    </row>
    <row r="697" spans="1:25" s="186" customFormat="1" ht="89.25">
      <c r="A697" s="475">
        <v>686</v>
      </c>
      <c r="B697" s="5" t="s">
        <v>1419</v>
      </c>
      <c r="C697" s="20"/>
      <c r="D697" s="20" t="s">
        <v>4400</v>
      </c>
      <c r="E697" s="20" t="s">
        <v>4215</v>
      </c>
      <c r="F697" s="20">
        <v>42</v>
      </c>
      <c r="G697" s="20">
        <v>144</v>
      </c>
      <c r="H697" s="20"/>
      <c r="I697" s="323">
        <v>30</v>
      </c>
      <c r="J697" s="20">
        <v>9</v>
      </c>
      <c r="K697" s="5" t="s">
        <v>575</v>
      </c>
      <c r="L697" s="425"/>
      <c r="M697" s="6" t="s">
        <v>4216</v>
      </c>
      <c r="N697" s="6"/>
      <c r="O697" s="7"/>
      <c r="P697" s="479"/>
      <c r="Q697" s="5"/>
      <c r="R697" s="20"/>
      <c r="S697" s="20"/>
      <c r="T697" s="5"/>
      <c r="U697" s="474"/>
      <c r="V697" s="474"/>
      <c r="W697" s="101"/>
      <c r="X697" s="101"/>
      <c r="Y697" s="101"/>
    </row>
    <row r="698" spans="1:25" s="186" customFormat="1" ht="102">
      <c r="A698" s="475">
        <v>687</v>
      </c>
      <c r="B698" s="5" t="s">
        <v>1419</v>
      </c>
      <c r="C698" s="20" t="s">
        <v>4401</v>
      </c>
      <c r="D698" s="20" t="s">
        <v>4402</v>
      </c>
      <c r="E698" s="20" t="s">
        <v>4403</v>
      </c>
      <c r="F698" s="20">
        <v>69</v>
      </c>
      <c r="G698" s="20">
        <v>6</v>
      </c>
      <c r="H698" s="20"/>
      <c r="I698" s="323">
        <v>53.9</v>
      </c>
      <c r="J698" s="20">
        <v>1</v>
      </c>
      <c r="K698" s="5" t="s">
        <v>575</v>
      </c>
      <c r="L698" s="425"/>
      <c r="M698" s="6" t="s">
        <v>2823</v>
      </c>
      <c r="N698" s="6">
        <v>1051922.6399999999</v>
      </c>
      <c r="O698" s="7"/>
      <c r="P698" s="479"/>
      <c r="Q698" s="5" t="s">
        <v>4404</v>
      </c>
      <c r="R698" s="187">
        <v>33981</v>
      </c>
      <c r="S698" s="20" t="s">
        <v>1774</v>
      </c>
      <c r="T698" s="5" t="s">
        <v>4405</v>
      </c>
      <c r="U698" s="474"/>
      <c r="V698" s="474"/>
      <c r="W698" s="101"/>
      <c r="X698" s="101"/>
      <c r="Y698" s="101"/>
    </row>
    <row r="699" spans="1:25" s="186" customFormat="1" ht="409.5">
      <c r="A699" s="467">
        <v>688</v>
      </c>
      <c r="B699" s="5" t="s">
        <v>1419</v>
      </c>
      <c r="C699" s="20" t="s">
        <v>4406</v>
      </c>
      <c r="D699" s="20" t="s">
        <v>4407</v>
      </c>
      <c r="E699" s="20" t="s">
        <v>1420</v>
      </c>
      <c r="F699" s="20">
        <v>3</v>
      </c>
      <c r="G699" s="20">
        <v>1</v>
      </c>
      <c r="H699" s="23" t="s">
        <v>4408</v>
      </c>
      <c r="I699" s="112">
        <v>52.54</v>
      </c>
      <c r="J699" s="20">
        <v>1</v>
      </c>
      <c r="K699" s="5" t="s">
        <v>575</v>
      </c>
      <c r="L699" s="485">
        <v>42380</v>
      </c>
      <c r="M699" s="6" t="s">
        <v>4409</v>
      </c>
      <c r="N699" s="7">
        <v>1004820.04</v>
      </c>
      <c r="O699" s="7"/>
      <c r="P699" s="479"/>
      <c r="Q699" s="5" t="s">
        <v>4410</v>
      </c>
      <c r="R699" s="38" t="s">
        <v>4411</v>
      </c>
      <c r="S699" s="5" t="s">
        <v>2397</v>
      </c>
      <c r="T699" s="5" t="s">
        <v>4412</v>
      </c>
      <c r="U699" s="481" t="s">
        <v>4413</v>
      </c>
      <c r="V699" s="474"/>
      <c r="W699" s="101"/>
      <c r="X699" s="101"/>
      <c r="Y699" s="101"/>
    </row>
    <row r="700" spans="1:25" s="186" customFormat="1" ht="255">
      <c r="A700" s="475">
        <v>689</v>
      </c>
      <c r="B700" s="5" t="s">
        <v>1419</v>
      </c>
      <c r="C700" s="20" t="s">
        <v>4414</v>
      </c>
      <c r="D700" s="20" t="s">
        <v>1430</v>
      </c>
      <c r="E700" s="20" t="s">
        <v>1420</v>
      </c>
      <c r="F700" s="20">
        <v>3</v>
      </c>
      <c r="G700" s="20">
        <v>2</v>
      </c>
      <c r="H700" s="23" t="s">
        <v>4415</v>
      </c>
      <c r="I700" s="112">
        <v>58.73</v>
      </c>
      <c r="J700" s="20">
        <v>2</v>
      </c>
      <c r="K700" s="5" t="s">
        <v>575</v>
      </c>
      <c r="L700" s="485">
        <v>39442</v>
      </c>
      <c r="M700" s="6" t="s">
        <v>4416</v>
      </c>
      <c r="N700" s="7">
        <v>1554901.39</v>
      </c>
      <c r="O700" s="7"/>
      <c r="P700" s="479"/>
      <c r="Q700" s="5"/>
      <c r="R700" s="20"/>
      <c r="S700" s="20"/>
      <c r="T700" s="5"/>
      <c r="U700" s="474"/>
      <c r="V700" s="474"/>
      <c r="W700" s="101"/>
      <c r="X700" s="101"/>
      <c r="Y700" s="101"/>
    </row>
    <row r="701" spans="1:25" s="186" customFormat="1" ht="280.5">
      <c r="A701" s="475">
        <v>690</v>
      </c>
      <c r="B701" s="5" t="s">
        <v>1419</v>
      </c>
      <c r="C701" s="20" t="s">
        <v>1427</v>
      </c>
      <c r="D701" s="20" t="s">
        <v>1426</v>
      </c>
      <c r="E701" s="20" t="s">
        <v>1420</v>
      </c>
      <c r="F701" s="20">
        <v>3</v>
      </c>
      <c r="G701" s="20">
        <v>3</v>
      </c>
      <c r="H701" s="23" t="s">
        <v>4417</v>
      </c>
      <c r="I701" s="112" t="s">
        <v>4418</v>
      </c>
      <c r="J701" s="20">
        <v>3</v>
      </c>
      <c r="K701" s="5" t="s">
        <v>575</v>
      </c>
      <c r="L701" s="485">
        <v>42095</v>
      </c>
      <c r="M701" s="6" t="s">
        <v>4419</v>
      </c>
      <c r="N701" s="7">
        <v>3038111.11</v>
      </c>
      <c r="O701" s="7"/>
      <c r="P701" s="479"/>
      <c r="Q701" s="5" t="s">
        <v>4420</v>
      </c>
      <c r="R701" s="187">
        <v>42026</v>
      </c>
      <c r="S701" s="20" t="s">
        <v>1774</v>
      </c>
      <c r="T701" s="5" t="s">
        <v>4421</v>
      </c>
      <c r="U701" s="481" t="s">
        <v>4422</v>
      </c>
      <c r="V701" s="481" t="s">
        <v>4423</v>
      </c>
      <c r="W701" s="101"/>
      <c r="X701" s="101"/>
      <c r="Y701" s="101"/>
    </row>
    <row r="702" spans="1:25" s="186" customFormat="1" ht="409.5">
      <c r="A702" s="467">
        <v>691</v>
      </c>
      <c r="B702" s="5" t="s">
        <v>1419</v>
      </c>
      <c r="C702" s="20" t="s">
        <v>4424</v>
      </c>
      <c r="D702" s="20" t="s">
        <v>4425</v>
      </c>
      <c r="E702" s="20" t="s">
        <v>1420</v>
      </c>
      <c r="F702" s="20">
        <v>3</v>
      </c>
      <c r="G702" s="20">
        <v>4</v>
      </c>
      <c r="H702" s="23" t="s">
        <v>4426</v>
      </c>
      <c r="I702" s="112">
        <f>468*277/1000</f>
        <v>129.636</v>
      </c>
      <c r="J702" s="20">
        <v>4</v>
      </c>
      <c r="K702" s="5" t="s">
        <v>575</v>
      </c>
      <c r="L702" s="485">
        <v>41941</v>
      </c>
      <c r="M702" s="6" t="s">
        <v>4427</v>
      </c>
      <c r="N702" s="7">
        <v>2480998.3999999999</v>
      </c>
      <c r="O702" s="7"/>
      <c r="P702" s="479"/>
      <c r="Q702" s="5" t="s">
        <v>4428</v>
      </c>
      <c r="R702" s="38" t="s">
        <v>4429</v>
      </c>
      <c r="S702" s="5" t="s">
        <v>4430</v>
      </c>
      <c r="T702" s="5" t="s">
        <v>4431</v>
      </c>
      <c r="U702" s="481" t="s">
        <v>4432</v>
      </c>
      <c r="V702" s="481" t="s">
        <v>4433</v>
      </c>
      <c r="W702" s="101"/>
      <c r="X702" s="101"/>
      <c r="Y702" s="101"/>
    </row>
    <row r="703" spans="1:25" s="186" customFormat="1" ht="409.5">
      <c r="A703" s="475">
        <v>692</v>
      </c>
      <c r="B703" s="5" t="s">
        <v>1419</v>
      </c>
      <c r="C703" s="20" t="s">
        <v>4434</v>
      </c>
      <c r="D703" s="20" t="s">
        <v>4435</v>
      </c>
      <c r="E703" s="20" t="s">
        <v>1420</v>
      </c>
      <c r="F703" s="20">
        <v>3</v>
      </c>
      <c r="G703" s="20">
        <v>5</v>
      </c>
      <c r="H703" s="5" t="s">
        <v>4436</v>
      </c>
      <c r="I703" s="112">
        <v>110.94</v>
      </c>
      <c r="J703" s="20">
        <v>2</v>
      </c>
      <c r="K703" s="5" t="s">
        <v>575</v>
      </c>
      <c r="L703" s="485">
        <v>42475</v>
      </c>
      <c r="M703" s="6" t="s">
        <v>4437</v>
      </c>
      <c r="N703" s="7">
        <v>2123229.0699999998</v>
      </c>
      <c r="O703" s="7"/>
      <c r="P703" s="479"/>
      <c r="Q703" s="5" t="s">
        <v>4438</v>
      </c>
      <c r="R703" s="38" t="s">
        <v>4439</v>
      </c>
      <c r="S703" s="5" t="s">
        <v>4440</v>
      </c>
      <c r="T703" s="5" t="s">
        <v>4441</v>
      </c>
      <c r="U703" s="500" t="s">
        <v>4442</v>
      </c>
      <c r="V703" s="481"/>
      <c r="W703" s="101"/>
      <c r="X703" s="101"/>
      <c r="Y703" s="101"/>
    </row>
    <row r="704" spans="1:25" s="186" customFormat="1" ht="409.5">
      <c r="A704" s="475">
        <v>693</v>
      </c>
      <c r="B704" s="5" t="s">
        <v>1419</v>
      </c>
      <c r="C704" s="20" t="s">
        <v>4443</v>
      </c>
      <c r="D704" s="20" t="s">
        <v>4444</v>
      </c>
      <c r="E704" s="20" t="s">
        <v>1420</v>
      </c>
      <c r="F704" s="20">
        <v>3</v>
      </c>
      <c r="G704" s="20">
        <v>7</v>
      </c>
      <c r="H704" s="5" t="s">
        <v>4445</v>
      </c>
      <c r="I704" s="112">
        <v>157.25</v>
      </c>
      <c r="J704" s="20">
        <v>4</v>
      </c>
      <c r="K704" s="5" t="s">
        <v>575</v>
      </c>
      <c r="L704" s="485">
        <v>42164</v>
      </c>
      <c r="M704" s="6" t="s">
        <v>4446</v>
      </c>
      <c r="N704" s="7">
        <v>3003815.47</v>
      </c>
      <c r="O704" s="7"/>
      <c r="P704" s="479"/>
      <c r="Q704" s="5" t="s">
        <v>4447</v>
      </c>
      <c r="R704" s="38" t="s">
        <v>4448</v>
      </c>
      <c r="S704" s="5" t="s">
        <v>4449</v>
      </c>
      <c r="T704" s="5" t="s">
        <v>4450</v>
      </c>
      <c r="U704" s="500" t="s">
        <v>4451</v>
      </c>
      <c r="V704" s="481" t="s">
        <v>4452</v>
      </c>
      <c r="W704" s="101"/>
      <c r="X704" s="101"/>
      <c r="Y704" s="101"/>
    </row>
    <row r="705" spans="1:25" s="186" customFormat="1" ht="102">
      <c r="A705" s="467">
        <v>694</v>
      </c>
      <c r="B705" s="5" t="s">
        <v>1419</v>
      </c>
      <c r="C705" s="20" t="s">
        <v>4453</v>
      </c>
      <c r="D705" s="20" t="s">
        <v>4454</v>
      </c>
      <c r="E705" s="20" t="s">
        <v>1420</v>
      </c>
      <c r="F705" s="20">
        <v>4</v>
      </c>
      <c r="G705" s="20">
        <v>1</v>
      </c>
      <c r="H705" s="20"/>
      <c r="I705" s="323">
        <v>93.1</v>
      </c>
      <c r="J705" s="20">
        <v>1</v>
      </c>
      <c r="K705" s="5" t="s">
        <v>575</v>
      </c>
      <c r="L705" s="425"/>
      <c r="M705" s="6" t="s">
        <v>4455</v>
      </c>
      <c r="N705" s="6">
        <v>1813389.7</v>
      </c>
      <c r="O705" s="7"/>
      <c r="P705" s="479"/>
      <c r="Q705" s="5" t="s">
        <v>4456</v>
      </c>
      <c r="R705" s="187">
        <v>29265</v>
      </c>
      <c r="S705" s="20" t="s">
        <v>1774</v>
      </c>
      <c r="T705" s="5" t="s">
        <v>4457</v>
      </c>
      <c r="U705" s="474">
        <v>31.98</v>
      </c>
      <c r="V705" s="474"/>
      <c r="W705" s="101"/>
      <c r="X705" s="101"/>
      <c r="Y705" s="101"/>
    </row>
    <row r="706" spans="1:25" s="186" customFormat="1" ht="102">
      <c r="A706" s="475">
        <v>695</v>
      </c>
      <c r="B706" s="5" t="s">
        <v>1419</v>
      </c>
      <c r="C706" s="20" t="s">
        <v>4458</v>
      </c>
      <c r="D706" s="20" t="s">
        <v>4459</v>
      </c>
      <c r="E706" s="20" t="s">
        <v>1420</v>
      </c>
      <c r="F706" s="20">
        <v>4</v>
      </c>
      <c r="G706" s="20">
        <v>26</v>
      </c>
      <c r="H706" s="20"/>
      <c r="I706" s="323">
        <v>36.89</v>
      </c>
      <c r="J706" s="20">
        <v>1</v>
      </c>
      <c r="K706" s="5" t="s">
        <v>575</v>
      </c>
      <c r="L706" s="425"/>
      <c r="M706" s="6" t="s">
        <v>4455</v>
      </c>
      <c r="N706" s="6">
        <v>718733.4</v>
      </c>
      <c r="O706" s="7"/>
      <c r="P706" s="479"/>
      <c r="Q706" s="5"/>
      <c r="R706" s="20"/>
      <c r="S706" s="20"/>
      <c r="T706" s="5"/>
      <c r="U706" s="474"/>
      <c r="V706" s="474"/>
      <c r="W706" s="101"/>
      <c r="X706" s="101"/>
      <c r="Y706" s="101"/>
    </row>
    <row r="707" spans="1:25" s="186" customFormat="1" ht="178.5">
      <c r="A707" s="475">
        <v>696</v>
      </c>
      <c r="B707" s="5" t="s">
        <v>1419</v>
      </c>
      <c r="C707" s="20" t="s">
        <v>4460</v>
      </c>
      <c r="D707" s="20"/>
      <c r="E707" s="20" t="s">
        <v>4461</v>
      </c>
      <c r="F707" s="20">
        <v>7</v>
      </c>
      <c r="G707" s="20">
        <v>1</v>
      </c>
      <c r="H707" s="23" t="s">
        <v>4462</v>
      </c>
      <c r="I707" s="323">
        <v>31.42</v>
      </c>
      <c r="J707" s="20">
        <v>1</v>
      </c>
      <c r="K707" s="5" t="s">
        <v>575</v>
      </c>
      <c r="L707" s="478">
        <v>39561</v>
      </c>
      <c r="M707" s="6" t="s">
        <v>4463</v>
      </c>
      <c r="N707" s="6">
        <v>579075.78</v>
      </c>
      <c r="O707" s="7"/>
      <c r="P707" s="479"/>
      <c r="Q707" s="5"/>
      <c r="R707" s="20"/>
      <c r="S707" s="20"/>
      <c r="T707" s="5"/>
      <c r="U707" s="474"/>
      <c r="V707" s="474"/>
      <c r="W707" s="101"/>
      <c r="X707" s="101"/>
      <c r="Y707" s="101"/>
    </row>
    <row r="708" spans="1:25" s="186" customFormat="1" ht="204">
      <c r="A708" s="467">
        <v>697</v>
      </c>
      <c r="B708" s="5" t="s">
        <v>1419</v>
      </c>
      <c r="C708" s="20" t="s">
        <v>4464</v>
      </c>
      <c r="D708" s="20"/>
      <c r="E708" s="20" t="s">
        <v>4461</v>
      </c>
      <c r="F708" s="20">
        <v>7</v>
      </c>
      <c r="G708" s="5" t="s">
        <v>4465</v>
      </c>
      <c r="H708" s="23" t="s">
        <v>4466</v>
      </c>
      <c r="I708" s="323">
        <v>51.15</v>
      </c>
      <c r="J708" s="20">
        <v>2</v>
      </c>
      <c r="K708" s="5" t="s">
        <v>575</v>
      </c>
      <c r="L708" s="478">
        <v>42380</v>
      </c>
      <c r="M708" s="6" t="s">
        <v>4467</v>
      </c>
      <c r="N708" s="6">
        <v>980832.24</v>
      </c>
      <c r="O708" s="7"/>
      <c r="P708" s="479"/>
      <c r="Q708" s="5" t="s">
        <v>4468</v>
      </c>
      <c r="R708" s="187">
        <v>41978</v>
      </c>
      <c r="S708" s="20" t="s">
        <v>1774</v>
      </c>
      <c r="T708" s="5" t="s">
        <v>4469</v>
      </c>
      <c r="U708" s="481" t="s">
        <v>4470</v>
      </c>
      <c r="V708" s="474"/>
      <c r="W708" s="101"/>
      <c r="X708" s="101"/>
      <c r="Y708" s="101"/>
    </row>
    <row r="709" spans="1:25" s="186" customFormat="1" ht="255">
      <c r="A709" s="475">
        <v>698</v>
      </c>
      <c r="B709" s="5" t="s">
        <v>1419</v>
      </c>
      <c r="C709" s="20" t="s">
        <v>4471</v>
      </c>
      <c r="D709" s="20" t="s">
        <v>4472</v>
      </c>
      <c r="E709" s="20" t="s">
        <v>1420</v>
      </c>
      <c r="F709" s="20">
        <v>7</v>
      </c>
      <c r="G709" s="20">
        <v>9</v>
      </c>
      <c r="H709" s="5" t="s">
        <v>4473</v>
      </c>
      <c r="I709" s="112">
        <f>514.1*296/1000</f>
        <v>152.17359999999999</v>
      </c>
      <c r="J709" s="20">
        <v>3</v>
      </c>
      <c r="K709" s="5" t="s">
        <v>575</v>
      </c>
      <c r="L709" s="485">
        <v>39426</v>
      </c>
      <c r="M709" s="6" t="s">
        <v>4474</v>
      </c>
      <c r="N709" s="7">
        <v>2916859.19</v>
      </c>
      <c r="O709" s="7"/>
      <c r="P709" s="479"/>
      <c r="Q709" s="5" t="s">
        <v>4475</v>
      </c>
      <c r="R709" s="187">
        <v>42054</v>
      </c>
      <c r="S709" s="20" t="s">
        <v>1774</v>
      </c>
      <c r="T709" s="5" t="s">
        <v>4476</v>
      </c>
      <c r="U709" s="474">
        <v>25.8</v>
      </c>
      <c r="V709" s="474"/>
      <c r="W709" s="101"/>
      <c r="X709" s="101"/>
      <c r="Y709" s="101"/>
    </row>
    <row r="710" spans="1:25" s="186" customFormat="1" ht="409.5">
      <c r="A710" s="475">
        <v>699</v>
      </c>
      <c r="B710" s="5" t="s">
        <v>1419</v>
      </c>
      <c r="C710" s="20" t="s">
        <v>1422</v>
      </c>
      <c r="D710" s="20" t="s">
        <v>4477</v>
      </c>
      <c r="E710" s="20" t="s">
        <v>1420</v>
      </c>
      <c r="F710" s="20">
        <v>7</v>
      </c>
      <c r="G710" s="20">
        <v>10</v>
      </c>
      <c r="H710" s="23" t="s">
        <v>4478</v>
      </c>
      <c r="I710" s="112">
        <v>181.48</v>
      </c>
      <c r="J710" s="20">
        <v>4</v>
      </c>
      <c r="K710" s="5" t="s">
        <v>575</v>
      </c>
      <c r="L710" s="485">
        <v>42019</v>
      </c>
      <c r="M710" s="6" t="s">
        <v>4479</v>
      </c>
      <c r="N710" s="7">
        <v>3471795.89</v>
      </c>
      <c r="O710" s="7"/>
      <c r="P710" s="479"/>
      <c r="Q710" s="5" t="s">
        <v>4480</v>
      </c>
      <c r="R710" s="38" t="s">
        <v>4481</v>
      </c>
      <c r="S710" s="5" t="s">
        <v>4482</v>
      </c>
      <c r="T710" s="5" t="s">
        <v>4483</v>
      </c>
      <c r="U710" s="481" t="s">
        <v>4484</v>
      </c>
      <c r="V710" s="474"/>
      <c r="W710" s="101"/>
      <c r="X710" s="101"/>
      <c r="Y710" s="101"/>
    </row>
    <row r="711" spans="1:25" s="186" customFormat="1" ht="255">
      <c r="A711" s="467">
        <v>700</v>
      </c>
      <c r="B711" s="5" t="s">
        <v>1419</v>
      </c>
      <c r="C711" s="20" t="s">
        <v>4485</v>
      </c>
      <c r="D711" s="20" t="s">
        <v>4486</v>
      </c>
      <c r="E711" s="20" t="s">
        <v>1420</v>
      </c>
      <c r="F711" s="20">
        <v>7</v>
      </c>
      <c r="G711" s="20">
        <v>12</v>
      </c>
      <c r="H711" s="5" t="s">
        <v>4487</v>
      </c>
      <c r="I711" s="112">
        <f>382.62*140/1000</f>
        <v>53.566800000000001</v>
      </c>
      <c r="J711" s="20">
        <v>2</v>
      </c>
      <c r="K711" s="5" t="s">
        <v>575</v>
      </c>
      <c r="L711" s="485">
        <v>39461</v>
      </c>
      <c r="M711" s="6" t="s">
        <v>4488</v>
      </c>
      <c r="N711" s="7">
        <v>1025653.88</v>
      </c>
      <c r="O711" s="7"/>
      <c r="P711" s="479"/>
      <c r="Q711" s="5"/>
      <c r="R711" s="20"/>
      <c r="S711" s="20"/>
      <c r="T711" s="5"/>
      <c r="U711" s="474"/>
      <c r="V711" s="474"/>
      <c r="W711" s="101"/>
      <c r="X711" s="101"/>
      <c r="Y711" s="101"/>
    </row>
    <row r="712" spans="1:25" s="186" customFormat="1" ht="280.5">
      <c r="A712" s="475">
        <v>701</v>
      </c>
      <c r="B712" s="5" t="s">
        <v>1419</v>
      </c>
      <c r="C712" s="20" t="s">
        <v>4489</v>
      </c>
      <c r="D712" s="20" t="s">
        <v>4490</v>
      </c>
      <c r="E712" s="20" t="s">
        <v>1420</v>
      </c>
      <c r="F712" s="20">
        <v>7</v>
      </c>
      <c r="G712" s="20">
        <v>13</v>
      </c>
      <c r="H712" s="5" t="s">
        <v>4491</v>
      </c>
      <c r="I712" s="112">
        <v>31.39</v>
      </c>
      <c r="J712" s="20">
        <v>3</v>
      </c>
      <c r="K712" s="5" t="s">
        <v>575</v>
      </c>
      <c r="L712" s="485">
        <v>42324</v>
      </c>
      <c r="M712" s="6" t="s">
        <v>4492</v>
      </c>
      <c r="N712" s="7">
        <v>596973.73</v>
      </c>
      <c r="O712" s="7"/>
      <c r="P712" s="479"/>
      <c r="Q712" s="5" t="s">
        <v>4493</v>
      </c>
      <c r="R712" s="187">
        <v>42054</v>
      </c>
      <c r="S712" s="20" t="s">
        <v>1774</v>
      </c>
      <c r="T712" s="5" t="s">
        <v>4494</v>
      </c>
      <c r="U712" s="474">
        <v>9.42</v>
      </c>
      <c r="V712" s="474"/>
      <c r="W712" s="101"/>
      <c r="X712" s="101"/>
      <c r="Y712" s="101"/>
    </row>
    <row r="713" spans="1:25" s="186" customFormat="1" ht="178.5">
      <c r="A713" s="475">
        <v>702</v>
      </c>
      <c r="B713" s="5" t="s">
        <v>1419</v>
      </c>
      <c r="C713" s="20" t="s">
        <v>4495</v>
      </c>
      <c r="D713" s="20" t="s">
        <v>4496</v>
      </c>
      <c r="E713" s="20" t="s">
        <v>1420</v>
      </c>
      <c r="F713" s="20">
        <v>7</v>
      </c>
      <c r="G713" s="20">
        <v>14</v>
      </c>
      <c r="H713" s="23" t="s">
        <v>4497</v>
      </c>
      <c r="I713" s="112">
        <v>27.36</v>
      </c>
      <c r="J713" s="20">
        <v>4</v>
      </c>
      <c r="K713" s="5" t="s">
        <v>575</v>
      </c>
      <c r="L713" s="485">
        <v>39492</v>
      </c>
      <c r="M713" s="6" t="s">
        <v>4498</v>
      </c>
      <c r="N713" s="7">
        <v>523142.42</v>
      </c>
      <c r="O713" s="7"/>
      <c r="P713" s="479"/>
      <c r="Q713" s="5"/>
      <c r="R713" s="187"/>
      <c r="S713" s="187"/>
      <c r="T713" s="5"/>
      <c r="U713" s="474"/>
      <c r="V713" s="481"/>
      <c r="W713" s="101"/>
      <c r="X713" s="101"/>
      <c r="Y713" s="101"/>
    </row>
    <row r="714" spans="1:25" s="186" customFormat="1" ht="89.25">
      <c r="A714" s="467">
        <v>703</v>
      </c>
      <c r="B714" s="5" t="s">
        <v>1419</v>
      </c>
      <c r="C714" s="20" t="s">
        <v>4499</v>
      </c>
      <c r="D714" s="20" t="s">
        <v>4500</v>
      </c>
      <c r="E714" s="20" t="s">
        <v>1420</v>
      </c>
      <c r="F714" s="20">
        <v>9</v>
      </c>
      <c r="G714" s="20">
        <v>11</v>
      </c>
      <c r="H714" s="20"/>
      <c r="I714" s="323">
        <v>45.31</v>
      </c>
      <c r="J714" s="20">
        <v>3</v>
      </c>
      <c r="K714" s="5" t="s">
        <v>575</v>
      </c>
      <c r="L714" s="425"/>
      <c r="M714" s="6" t="s">
        <v>4501</v>
      </c>
      <c r="N714" s="6">
        <v>866960.01</v>
      </c>
      <c r="O714" s="7"/>
      <c r="P714" s="479"/>
      <c r="Q714" s="5"/>
      <c r="R714" s="20"/>
      <c r="S714" s="20"/>
      <c r="T714" s="5"/>
      <c r="U714" s="474"/>
      <c r="V714" s="474"/>
      <c r="W714" s="101"/>
      <c r="X714" s="101"/>
      <c r="Y714" s="101"/>
    </row>
    <row r="715" spans="1:25" s="186" customFormat="1" ht="89.25">
      <c r="A715" s="475">
        <v>704</v>
      </c>
      <c r="B715" s="5" t="s">
        <v>1419</v>
      </c>
      <c r="C715" s="20" t="s">
        <v>4502</v>
      </c>
      <c r="D715" s="20" t="s">
        <v>4503</v>
      </c>
      <c r="E715" s="20" t="s">
        <v>1420</v>
      </c>
      <c r="F715" s="20">
        <v>9</v>
      </c>
      <c r="G715" s="20">
        <v>33</v>
      </c>
      <c r="H715" s="20"/>
      <c r="I715" s="323">
        <v>50.35</v>
      </c>
      <c r="J715" s="20">
        <v>7</v>
      </c>
      <c r="K715" s="5" t="s">
        <v>575</v>
      </c>
      <c r="L715" s="425"/>
      <c r="M715" s="6" t="s">
        <v>4501</v>
      </c>
      <c r="N715" s="6">
        <v>964564.78</v>
      </c>
      <c r="O715" s="7"/>
      <c r="P715" s="479"/>
      <c r="Q715" s="5"/>
      <c r="R715" s="20"/>
      <c r="S715" s="20"/>
      <c r="T715" s="20"/>
      <c r="U715" s="474"/>
      <c r="V715" s="474"/>
      <c r="W715" s="101"/>
      <c r="X715" s="101"/>
      <c r="Y715" s="101"/>
    </row>
    <row r="716" spans="1:25" s="186" customFormat="1" ht="89.25">
      <c r="A716" s="475">
        <v>705</v>
      </c>
      <c r="B716" s="5" t="s">
        <v>1419</v>
      </c>
      <c r="C716" s="20" t="s">
        <v>4504</v>
      </c>
      <c r="D716" s="20" t="s">
        <v>4505</v>
      </c>
      <c r="E716" s="20" t="s">
        <v>1420</v>
      </c>
      <c r="F716" s="20">
        <v>9</v>
      </c>
      <c r="G716" s="20">
        <v>43</v>
      </c>
      <c r="H716" s="20"/>
      <c r="I716" s="323">
        <v>49.94</v>
      </c>
      <c r="J716" s="20">
        <v>9</v>
      </c>
      <c r="K716" s="5" t="s">
        <v>575</v>
      </c>
      <c r="L716" s="425"/>
      <c r="M716" s="6" t="s">
        <v>4501</v>
      </c>
      <c r="N716" s="6">
        <v>954995.68</v>
      </c>
      <c r="O716" s="7"/>
      <c r="P716" s="479"/>
      <c r="Q716" s="5" t="s">
        <v>4506</v>
      </c>
      <c r="R716" s="187">
        <v>32730</v>
      </c>
      <c r="S716" s="20" t="s">
        <v>1774</v>
      </c>
      <c r="T716" s="101" t="s">
        <v>4507</v>
      </c>
      <c r="U716" s="474">
        <v>31.83</v>
      </c>
      <c r="V716" s="474"/>
      <c r="W716" s="101"/>
      <c r="X716" s="101"/>
      <c r="Y716" s="101"/>
    </row>
    <row r="717" spans="1:25" s="186" customFormat="1" ht="76.5">
      <c r="A717" s="467">
        <v>706</v>
      </c>
      <c r="B717" s="5" t="s">
        <v>1419</v>
      </c>
      <c r="C717" s="20" t="s">
        <v>4508</v>
      </c>
      <c r="D717" s="20" t="s">
        <v>4509</v>
      </c>
      <c r="E717" s="20" t="s">
        <v>1420</v>
      </c>
      <c r="F717" s="20" t="s">
        <v>3902</v>
      </c>
      <c r="G717" s="20">
        <v>41</v>
      </c>
      <c r="H717" s="20"/>
      <c r="I717" s="323">
        <v>44.1</v>
      </c>
      <c r="J717" s="20">
        <v>1</v>
      </c>
      <c r="K717" s="5" t="s">
        <v>575</v>
      </c>
      <c r="L717" s="425"/>
      <c r="M717" s="6" t="s">
        <v>4510</v>
      </c>
      <c r="N717" s="6">
        <v>856764.22</v>
      </c>
      <c r="O717" s="7"/>
      <c r="P717" s="479"/>
      <c r="Q717" s="5"/>
      <c r="R717" s="20"/>
      <c r="S717" s="20"/>
      <c r="T717" s="5"/>
      <c r="U717" s="474"/>
      <c r="V717" s="474"/>
      <c r="W717" s="101"/>
      <c r="X717" s="101"/>
      <c r="Y717" s="101"/>
    </row>
    <row r="718" spans="1:25" s="186" customFormat="1" ht="178.5">
      <c r="A718" s="475">
        <v>707</v>
      </c>
      <c r="B718" s="5" t="s">
        <v>1419</v>
      </c>
      <c r="C718" s="20" t="s">
        <v>4511</v>
      </c>
      <c r="D718" s="20" t="s">
        <v>4512</v>
      </c>
      <c r="E718" s="20" t="s">
        <v>1420</v>
      </c>
      <c r="F718" s="20">
        <v>10</v>
      </c>
      <c r="G718" s="20">
        <v>2</v>
      </c>
      <c r="H718" s="20"/>
      <c r="I718" s="323">
        <v>41.96</v>
      </c>
      <c r="J718" s="20">
        <v>1</v>
      </c>
      <c r="K718" s="5" t="s">
        <v>575</v>
      </c>
      <c r="L718" s="425"/>
      <c r="M718" s="6" t="s">
        <v>4513</v>
      </c>
      <c r="N718" s="6">
        <v>803803.98</v>
      </c>
      <c r="O718" s="7"/>
      <c r="P718" s="479"/>
      <c r="Q718" s="5" t="s">
        <v>4514</v>
      </c>
      <c r="R718" s="187">
        <v>41402</v>
      </c>
      <c r="S718" s="20" t="s">
        <v>1774</v>
      </c>
      <c r="T718" s="5" t="s">
        <v>4515</v>
      </c>
      <c r="U718" s="474">
        <v>41.96</v>
      </c>
      <c r="V718" s="474"/>
      <c r="W718" s="101"/>
      <c r="X718" s="101"/>
      <c r="Y718" s="101"/>
    </row>
    <row r="719" spans="1:25" s="186" customFormat="1" ht="153">
      <c r="A719" s="475">
        <v>708</v>
      </c>
      <c r="B719" s="5" t="s">
        <v>1419</v>
      </c>
      <c r="C719" s="20" t="s">
        <v>4516</v>
      </c>
      <c r="D719" s="20" t="s">
        <v>4517</v>
      </c>
      <c r="E719" s="20" t="s">
        <v>1420</v>
      </c>
      <c r="F719" s="20">
        <v>10</v>
      </c>
      <c r="G719" s="20">
        <v>17</v>
      </c>
      <c r="H719" s="20"/>
      <c r="I719" s="323">
        <v>55.73</v>
      </c>
      <c r="J719" s="20">
        <v>1</v>
      </c>
      <c r="K719" s="5" t="s">
        <v>575</v>
      </c>
      <c r="L719" s="425"/>
      <c r="M719" s="6" t="s">
        <v>4513</v>
      </c>
      <c r="N719" s="6">
        <v>1065997.18</v>
      </c>
      <c r="O719" s="7"/>
      <c r="P719" s="479"/>
      <c r="Q719" s="5" t="s">
        <v>4518</v>
      </c>
      <c r="R719" s="187">
        <v>33129</v>
      </c>
      <c r="S719" s="20" t="s">
        <v>1774</v>
      </c>
      <c r="T719" s="5" t="s">
        <v>4519</v>
      </c>
      <c r="U719" s="474"/>
      <c r="V719" s="474"/>
      <c r="W719" s="101"/>
      <c r="X719" s="101"/>
      <c r="Y719" s="101"/>
    </row>
    <row r="720" spans="1:25" s="186" customFormat="1" ht="153">
      <c r="A720" s="467">
        <v>709</v>
      </c>
      <c r="B720" s="5" t="s">
        <v>1419</v>
      </c>
      <c r="C720" s="20" t="s">
        <v>4520</v>
      </c>
      <c r="D720" s="20" t="s">
        <v>4521</v>
      </c>
      <c r="E720" s="20" t="s">
        <v>1420</v>
      </c>
      <c r="F720" s="20">
        <v>10</v>
      </c>
      <c r="G720" s="20">
        <v>37</v>
      </c>
      <c r="H720" s="20"/>
      <c r="I720" s="323">
        <v>43.83</v>
      </c>
      <c r="J720" s="20">
        <v>2</v>
      </c>
      <c r="K720" s="5" t="s">
        <v>575</v>
      </c>
      <c r="L720" s="425"/>
      <c r="M720" s="6" t="s">
        <v>4513</v>
      </c>
      <c r="N720" s="6">
        <v>838252.72</v>
      </c>
      <c r="O720" s="7"/>
      <c r="P720" s="479"/>
      <c r="Q720" s="5" t="s">
        <v>4522</v>
      </c>
      <c r="R720" s="187">
        <v>23567</v>
      </c>
      <c r="S720" s="20" t="s">
        <v>1774</v>
      </c>
      <c r="T720" s="5" t="s">
        <v>4523</v>
      </c>
      <c r="U720" s="474"/>
      <c r="V720" s="474"/>
      <c r="W720" s="101"/>
      <c r="X720" s="101"/>
      <c r="Y720" s="101"/>
    </row>
    <row r="721" spans="1:25" s="186" customFormat="1" ht="153">
      <c r="A721" s="475">
        <v>710</v>
      </c>
      <c r="B721" s="5" t="s">
        <v>1419</v>
      </c>
      <c r="C721" s="20" t="s">
        <v>4524</v>
      </c>
      <c r="D721" s="20" t="s">
        <v>4525</v>
      </c>
      <c r="E721" s="20" t="s">
        <v>1420</v>
      </c>
      <c r="F721" s="20">
        <v>10</v>
      </c>
      <c r="G721" s="20">
        <v>42</v>
      </c>
      <c r="H721" s="20"/>
      <c r="I721" s="323">
        <v>29.13</v>
      </c>
      <c r="J721" s="20">
        <v>3</v>
      </c>
      <c r="K721" s="5" t="s">
        <v>575</v>
      </c>
      <c r="L721" s="425"/>
      <c r="M721" s="6" t="s">
        <v>4513</v>
      </c>
      <c r="N721" s="6">
        <v>556921.32999999996</v>
      </c>
      <c r="O721" s="7"/>
      <c r="P721" s="479"/>
      <c r="Q721" s="5"/>
      <c r="R721" s="20"/>
      <c r="S721" s="20"/>
      <c r="T721" s="5"/>
      <c r="U721" s="474"/>
      <c r="V721" s="474"/>
      <c r="W721" s="101"/>
      <c r="X721" s="101"/>
      <c r="Y721" s="101"/>
    </row>
    <row r="722" spans="1:25" s="186" customFormat="1" ht="102">
      <c r="A722" s="475">
        <v>711</v>
      </c>
      <c r="B722" s="5" t="s">
        <v>1419</v>
      </c>
      <c r="C722" s="20" t="s">
        <v>4526</v>
      </c>
      <c r="D722" s="20" t="s">
        <v>4527</v>
      </c>
      <c r="E722" s="20" t="s">
        <v>1420</v>
      </c>
      <c r="F722" s="20" t="s">
        <v>4244</v>
      </c>
      <c r="G722" s="20">
        <v>14</v>
      </c>
      <c r="H722" s="20"/>
      <c r="I722" s="323">
        <v>50.5</v>
      </c>
      <c r="J722" s="20">
        <v>4</v>
      </c>
      <c r="K722" s="5" t="s">
        <v>575</v>
      </c>
      <c r="L722" s="425"/>
      <c r="M722" s="6" t="s">
        <v>4528</v>
      </c>
      <c r="N722" s="6">
        <v>998515.8</v>
      </c>
      <c r="O722" s="7"/>
      <c r="P722" s="479"/>
      <c r="Q722" s="5"/>
      <c r="R722" s="20"/>
      <c r="S722" s="20"/>
      <c r="T722" s="20"/>
      <c r="U722" s="474"/>
      <c r="V722" s="474"/>
      <c r="W722" s="101"/>
      <c r="X722" s="101"/>
      <c r="Y722" s="101"/>
    </row>
    <row r="723" spans="1:25" s="186" customFormat="1" ht="76.5">
      <c r="A723" s="467">
        <v>712</v>
      </c>
      <c r="B723" s="5" t="s">
        <v>1419</v>
      </c>
      <c r="C723" s="20" t="s">
        <v>4529</v>
      </c>
      <c r="D723" s="20" t="s">
        <v>4530</v>
      </c>
      <c r="E723" s="20" t="s">
        <v>1420</v>
      </c>
      <c r="F723" s="20">
        <v>11</v>
      </c>
      <c r="G723" s="20">
        <v>36</v>
      </c>
      <c r="H723" s="20"/>
      <c r="I723" s="323">
        <v>47.24</v>
      </c>
      <c r="J723" s="20">
        <v>8</v>
      </c>
      <c r="K723" s="5" t="s">
        <v>575</v>
      </c>
      <c r="L723" s="425"/>
      <c r="M723" s="6" t="s">
        <v>4510</v>
      </c>
      <c r="N723" s="6">
        <v>903322.57</v>
      </c>
      <c r="O723" s="7"/>
      <c r="P723" s="479"/>
      <c r="Q723" s="5"/>
      <c r="R723" s="20"/>
      <c r="S723" s="20"/>
      <c r="T723" s="20"/>
      <c r="U723" s="474"/>
      <c r="V723" s="474"/>
      <c r="W723" s="101"/>
      <c r="X723" s="101"/>
      <c r="Y723" s="101"/>
    </row>
    <row r="724" spans="1:25" s="186" customFormat="1" ht="76.5">
      <c r="A724" s="475">
        <v>713</v>
      </c>
      <c r="B724" s="5" t="s">
        <v>1419</v>
      </c>
      <c r="C724" s="20" t="s">
        <v>4531</v>
      </c>
      <c r="D724" s="20" t="s">
        <v>4532</v>
      </c>
      <c r="E724" s="20" t="s">
        <v>1420</v>
      </c>
      <c r="F724" s="20" t="s">
        <v>4533</v>
      </c>
      <c r="G724" s="20">
        <v>41</v>
      </c>
      <c r="H724" s="20"/>
      <c r="I724" s="323">
        <v>43.03</v>
      </c>
      <c r="J724" s="20">
        <v>1</v>
      </c>
      <c r="K724" s="5" t="s">
        <v>575</v>
      </c>
      <c r="L724" s="425"/>
      <c r="M724" s="6" t="s">
        <v>4510</v>
      </c>
      <c r="N724" s="6">
        <v>835393.68</v>
      </c>
      <c r="O724" s="7"/>
      <c r="P724" s="479"/>
      <c r="Q724" s="5"/>
      <c r="R724" s="20"/>
      <c r="S724" s="20"/>
      <c r="T724" s="20"/>
      <c r="U724" s="474"/>
      <c r="V724" s="474"/>
      <c r="W724" s="101"/>
      <c r="X724" s="101"/>
      <c r="Y724" s="101"/>
    </row>
    <row r="725" spans="1:25" s="186" customFormat="1" ht="153">
      <c r="A725" s="475">
        <v>714</v>
      </c>
      <c r="B725" s="5" t="s">
        <v>1419</v>
      </c>
      <c r="C725" s="20" t="s">
        <v>4534</v>
      </c>
      <c r="D725" s="20" t="s">
        <v>4535</v>
      </c>
      <c r="E725" s="20" t="s">
        <v>1420</v>
      </c>
      <c r="F725" s="20" t="s">
        <v>4533</v>
      </c>
      <c r="G725" s="20">
        <v>94</v>
      </c>
      <c r="H725" s="20"/>
      <c r="I725" s="323">
        <v>49.83</v>
      </c>
      <c r="J725" s="20">
        <v>4</v>
      </c>
      <c r="K725" s="5" t="s">
        <v>575</v>
      </c>
      <c r="L725" s="425"/>
      <c r="M725" s="6" t="s">
        <v>4510</v>
      </c>
      <c r="N725" s="6">
        <v>967502.45</v>
      </c>
      <c r="O725" s="7"/>
      <c r="P725" s="479"/>
      <c r="Q725" s="5" t="s">
        <v>4536</v>
      </c>
      <c r="R725" s="187">
        <v>43181</v>
      </c>
      <c r="S725" s="20" t="s">
        <v>1774</v>
      </c>
      <c r="T725" s="5" t="s">
        <v>4537</v>
      </c>
      <c r="U725" s="474">
        <v>49.83</v>
      </c>
      <c r="V725" s="474"/>
      <c r="W725" s="101"/>
      <c r="X725" s="101"/>
      <c r="Y725" s="101"/>
    </row>
    <row r="726" spans="1:25" s="186" customFormat="1" ht="127.5">
      <c r="A726" s="467">
        <v>715</v>
      </c>
      <c r="B726" s="5" t="s">
        <v>1419</v>
      </c>
      <c r="C726" s="20" t="s">
        <v>4538</v>
      </c>
      <c r="D726" s="20" t="s">
        <v>4539</v>
      </c>
      <c r="E726" s="20" t="s">
        <v>1420</v>
      </c>
      <c r="F726" s="20">
        <v>12</v>
      </c>
      <c r="G726" s="20">
        <v>9</v>
      </c>
      <c r="H726" s="20"/>
      <c r="I726" s="323">
        <v>67.27</v>
      </c>
      <c r="J726" s="20">
        <v>3</v>
      </c>
      <c r="K726" s="5" t="s">
        <v>575</v>
      </c>
      <c r="L726" s="425"/>
      <c r="M726" s="6" t="s">
        <v>4540</v>
      </c>
      <c r="N726" s="6">
        <v>1195941.22</v>
      </c>
      <c r="O726" s="7"/>
      <c r="P726" s="479"/>
      <c r="Q726" s="5"/>
      <c r="R726" s="20"/>
      <c r="S726" s="20"/>
      <c r="T726" s="5" t="s">
        <v>2564</v>
      </c>
      <c r="U726" s="474"/>
      <c r="V726" s="474"/>
      <c r="W726" s="101"/>
      <c r="X726" s="101"/>
      <c r="Y726" s="101"/>
    </row>
    <row r="727" spans="1:25" s="186" customFormat="1" ht="191.25">
      <c r="A727" s="475">
        <v>716</v>
      </c>
      <c r="B727" s="5" t="s">
        <v>1419</v>
      </c>
      <c r="C727" s="20" t="s">
        <v>4541</v>
      </c>
      <c r="D727" s="20" t="s">
        <v>4542</v>
      </c>
      <c r="E727" s="20" t="s">
        <v>1420</v>
      </c>
      <c r="F727" s="20" t="s">
        <v>4543</v>
      </c>
      <c r="G727" s="20">
        <v>48</v>
      </c>
      <c r="H727" s="20"/>
      <c r="I727" s="323">
        <v>58.76</v>
      </c>
      <c r="J727" s="20">
        <v>2</v>
      </c>
      <c r="K727" s="5" t="s">
        <v>575</v>
      </c>
      <c r="L727" s="478">
        <v>43193</v>
      </c>
      <c r="M727" s="6" t="s">
        <v>4544</v>
      </c>
      <c r="N727" s="6">
        <v>1125325.57</v>
      </c>
      <c r="O727" s="7"/>
      <c r="P727" s="479"/>
      <c r="Q727" s="5" t="s">
        <v>4545</v>
      </c>
      <c r="R727" s="187">
        <v>43034</v>
      </c>
      <c r="S727" s="20" t="s">
        <v>1774</v>
      </c>
      <c r="T727" s="5" t="s">
        <v>4546</v>
      </c>
      <c r="U727" s="474">
        <v>39</v>
      </c>
      <c r="V727" s="474"/>
      <c r="W727" s="101"/>
      <c r="X727" s="101"/>
      <c r="Y727" s="101"/>
    </row>
    <row r="728" spans="1:25" s="186" customFormat="1" ht="165.75">
      <c r="A728" s="475">
        <v>717</v>
      </c>
      <c r="B728" s="5" t="s">
        <v>1419</v>
      </c>
      <c r="C728" s="20" t="s">
        <v>4547</v>
      </c>
      <c r="D728" s="20" t="s">
        <v>4548</v>
      </c>
      <c r="E728" s="20" t="s">
        <v>1420</v>
      </c>
      <c r="F728" s="20" t="s">
        <v>4543</v>
      </c>
      <c r="G728" s="20">
        <v>73</v>
      </c>
      <c r="H728" s="20"/>
      <c r="I728" s="323">
        <v>58.8</v>
      </c>
      <c r="J728" s="20">
        <v>4</v>
      </c>
      <c r="K728" s="5" t="s">
        <v>575</v>
      </c>
      <c r="L728" s="478">
        <v>43193</v>
      </c>
      <c r="M728" s="6" t="s">
        <v>4549</v>
      </c>
      <c r="N728" s="6">
        <v>1125325.57</v>
      </c>
      <c r="O728" s="7"/>
      <c r="P728" s="479"/>
      <c r="Q728" s="5"/>
      <c r="R728" s="20"/>
      <c r="S728" s="20"/>
      <c r="T728" s="5"/>
      <c r="U728" s="474"/>
      <c r="V728" s="474"/>
      <c r="W728" s="101"/>
      <c r="X728" s="101"/>
      <c r="Y728" s="101"/>
    </row>
    <row r="729" spans="1:25" s="186" customFormat="1" ht="191.25">
      <c r="A729" s="467">
        <v>718</v>
      </c>
      <c r="B729" s="5" t="s">
        <v>1419</v>
      </c>
      <c r="C729" s="20" t="s">
        <v>4550</v>
      </c>
      <c r="D729" s="20" t="s">
        <v>4551</v>
      </c>
      <c r="E729" s="20" t="s">
        <v>1420</v>
      </c>
      <c r="F729" s="20" t="s">
        <v>4543</v>
      </c>
      <c r="G729" s="20">
        <v>80</v>
      </c>
      <c r="H729" s="20"/>
      <c r="I729" s="323">
        <v>59.12</v>
      </c>
      <c r="J729" s="20">
        <v>5</v>
      </c>
      <c r="K729" s="5" t="s">
        <v>575</v>
      </c>
      <c r="L729" s="478">
        <v>43181</v>
      </c>
      <c r="M729" s="6" t="s">
        <v>4552</v>
      </c>
      <c r="N729" s="6">
        <v>1131067.03</v>
      </c>
      <c r="O729" s="7"/>
      <c r="P729" s="479"/>
      <c r="Q729" s="5" t="s">
        <v>4553</v>
      </c>
      <c r="R729" s="187">
        <v>43271</v>
      </c>
      <c r="S729" s="20" t="s">
        <v>1774</v>
      </c>
      <c r="T729" s="5" t="s">
        <v>4554</v>
      </c>
      <c r="U729" s="474">
        <v>59.12</v>
      </c>
      <c r="V729" s="474"/>
      <c r="W729" s="101"/>
      <c r="X729" s="101"/>
      <c r="Y729" s="101"/>
    </row>
    <row r="730" spans="1:25" s="186" customFormat="1" ht="102">
      <c r="A730" s="475">
        <v>719</v>
      </c>
      <c r="B730" s="5" t="s">
        <v>1419</v>
      </c>
      <c r="C730" s="20" t="s">
        <v>4555</v>
      </c>
      <c r="D730" s="20" t="s">
        <v>4556</v>
      </c>
      <c r="E730" s="20" t="s">
        <v>1420</v>
      </c>
      <c r="F730" s="20">
        <v>14</v>
      </c>
      <c r="G730" s="20">
        <v>98</v>
      </c>
      <c r="H730" s="20"/>
      <c r="I730" s="323">
        <v>55.36</v>
      </c>
      <c r="J730" s="20">
        <v>4</v>
      </c>
      <c r="K730" s="5" t="s">
        <v>575</v>
      </c>
      <c r="L730" s="425"/>
      <c r="M730" s="6" t="s">
        <v>4557</v>
      </c>
      <c r="N730" s="6">
        <v>1081436.29</v>
      </c>
      <c r="O730" s="7"/>
      <c r="P730" s="479"/>
      <c r="Q730" s="5"/>
      <c r="R730" s="20"/>
      <c r="S730" s="20"/>
      <c r="U730" s="474"/>
      <c r="V730" s="474"/>
      <c r="W730" s="101"/>
      <c r="X730" s="101"/>
      <c r="Y730" s="101"/>
    </row>
    <row r="731" spans="1:25" s="186" customFormat="1" ht="102">
      <c r="A731" s="475">
        <v>720</v>
      </c>
      <c r="B731" s="5" t="s">
        <v>1419</v>
      </c>
      <c r="C731" s="20" t="s">
        <v>4558</v>
      </c>
      <c r="D731" s="20" t="s">
        <v>4559</v>
      </c>
      <c r="E731" s="20" t="s">
        <v>1420</v>
      </c>
      <c r="F731" s="20">
        <v>14</v>
      </c>
      <c r="G731" s="20">
        <v>172</v>
      </c>
      <c r="H731" s="20"/>
      <c r="I731" s="323">
        <v>61.84</v>
      </c>
      <c r="J731" s="20">
        <v>5</v>
      </c>
      <c r="K731" s="5" t="s">
        <v>575</v>
      </c>
      <c r="L731" s="425"/>
      <c r="M731" s="6" t="s">
        <v>4557</v>
      </c>
      <c r="N731" s="6">
        <v>1208549.06</v>
      </c>
      <c r="O731" s="7"/>
      <c r="P731" s="479"/>
      <c r="Q731" s="5" t="s">
        <v>4560</v>
      </c>
      <c r="R731" s="187">
        <v>31442</v>
      </c>
      <c r="S731" s="20" t="s">
        <v>1774</v>
      </c>
      <c r="T731" s="5" t="s">
        <v>4561</v>
      </c>
      <c r="U731" s="474"/>
      <c r="V731" s="474"/>
      <c r="W731" s="101"/>
      <c r="X731" s="101"/>
      <c r="Y731" s="101"/>
    </row>
    <row r="732" spans="1:25" s="186" customFormat="1" ht="76.5">
      <c r="A732" s="467">
        <v>721</v>
      </c>
      <c r="B732" s="5" t="s">
        <v>1419</v>
      </c>
      <c r="C732" s="20" t="s">
        <v>4562</v>
      </c>
      <c r="D732" s="20" t="s">
        <v>4563</v>
      </c>
      <c r="E732" s="20" t="s">
        <v>1420</v>
      </c>
      <c r="F732" s="20" t="s">
        <v>4564</v>
      </c>
      <c r="G732" s="20">
        <v>8</v>
      </c>
      <c r="H732" s="20"/>
      <c r="I732" s="323">
        <v>50.46</v>
      </c>
      <c r="J732" s="20">
        <v>3</v>
      </c>
      <c r="K732" s="5" t="s">
        <v>575</v>
      </c>
      <c r="L732" s="425"/>
      <c r="M732" s="6" t="s">
        <v>4510</v>
      </c>
      <c r="N732" s="6">
        <v>985486.8</v>
      </c>
      <c r="O732" s="7"/>
      <c r="P732" s="479"/>
      <c r="Q732" s="5"/>
      <c r="R732" s="20"/>
      <c r="S732" s="20"/>
      <c r="T732" s="20"/>
      <c r="U732" s="474"/>
      <c r="V732" s="474"/>
      <c r="W732" s="101"/>
      <c r="X732" s="101"/>
      <c r="Y732" s="101"/>
    </row>
    <row r="733" spans="1:25" s="186" customFormat="1" ht="76.5">
      <c r="A733" s="475">
        <v>722</v>
      </c>
      <c r="B733" s="5" t="s">
        <v>1419</v>
      </c>
      <c r="C733" s="20" t="s">
        <v>4565</v>
      </c>
      <c r="D733" s="20" t="s">
        <v>4566</v>
      </c>
      <c r="E733" s="20" t="s">
        <v>1420</v>
      </c>
      <c r="F733" s="20" t="s">
        <v>4564</v>
      </c>
      <c r="G733" s="20">
        <v>24</v>
      </c>
      <c r="H733" s="20"/>
      <c r="I733" s="323">
        <v>43.34</v>
      </c>
      <c r="J733" s="20">
        <v>3</v>
      </c>
      <c r="K733" s="5" t="s">
        <v>575</v>
      </c>
      <c r="L733" s="425"/>
      <c r="M733" s="6" t="s">
        <v>4510</v>
      </c>
      <c r="N733" s="6">
        <v>846766.57</v>
      </c>
      <c r="O733" s="7"/>
      <c r="P733" s="479"/>
      <c r="Q733" s="5"/>
      <c r="R733" s="20"/>
      <c r="S733" s="20"/>
      <c r="U733" s="474"/>
      <c r="V733" s="474"/>
      <c r="W733" s="101"/>
      <c r="X733" s="101"/>
      <c r="Y733" s="101"/>
    </row>
    <row r="734" spans="1:25" s="186" customFormat="1" ht="127.5">
      <c r="A734" s="475">
        <v>723</v>
      </c>
      <c r="B734" s="5" t="s">
        <v>1419</v>
      </c>
      <c r="C734" s="20"/>
      <c r="D734" s="20" t="s">
        <v>4567</v>
      </c>
      <c r="E734" s="20" t="s">
        <v>1420</v>
      </c>
      <c r="F734" s="20" t="s">
        <v>4568</v>
      </c>
      <c r="G734" s="20">
        <v>29</v>
      </c>
      <c r="H734" s="20"/>
      <c r="I734" s="323">
        <v>65.900000000000006</v>
      </c>
      <c r="J734" s="20">
        <v>8</v>
      </c>
      <c r="K734" s="5" t="s">
        <v>575</v>
      </c>
      <c r="L734" s="425"/>
      <c r="M734" s="6" t="s">
        <v>4569</v>
      </c>
      <c r="N734" s="6"/>
      <c r="O734" s="7"/>
      <c r="P734" s="479"/>
      <c r="Q734" s="5" t="s">
        <v>4570</v>
      </c>
      <c r="R734" s="187">
        <v>32731</v>
      </c>
      <c r="S734" s="20" t="s">
        <v>1774</v>
      </c>
      <c r="T734" s="5" t="s">
        <v>4571</v>
      </c>
      <c r="U734" s="474">
        <v>65</v>
      </c>
      <c r="V734" s="474"/>
      <c r="W734" s="101"/>
      <c r="X734" s="101"/>
      <c r="Y734" s="101"/>
    </row>
    <row r="735" spans="1:25" s="186" customFormat="1" ht="127.5">
      <c r="A735" s="467">
        <v>724</v>
      </c>
      <c r="B735" s="5" t="s">
        <v>1419</v>
      </c>
      <c r="C735" s="20"/>
      <c r="D735" s="20" t="s">
        <v>4572</v>
      </c>
      <c r="E735" s="20" t="s">
        <v>1420</v>
      </c>
      <c r="F735" s="20" t="s">
        <v>4568</v>
      </c>
      <c r="G735" s="20">
        <v>51</v>
      </c>
      <c r="H735" s="20"/>
      <c r="I735" s="323">
        <v>50.98</v>
      </c>
      <c r="J735" s="20">
        <v>4</v>
      </c>
      <c r="K735" s="5" t="s">
        <v>575</v>
      </c>
      <c r="L735" s="425"/>
      <c r="M735" s="6" t="s">
        <v>4569</v>
      </c>
      <c r="N735" s="6"/>
      <c r="O735" s="7"/>
      <c r="P735" s="479"/>
      <c r="Q735" s="5" t="s">
        <v>4573</v>
      </c>
      <c r="R735" s="187">
        <v>32762</v>
      </c>
      <c r="S735" s="20" t="s">
        <v>1774</v>
      </c>
      <c r="T735" s="101" t="s">
        <v>4574</v>
      </c>
      <c r="U735" s="474">
        <v>28</v>
      </c>
      <c r="V735" s="474"/>
      <c r="W735" s="101"/>
      <c r="X735" s="101"/>
      <c r="Y735" s="101"/>
    </row>
    <row r="736" spans="1:25" s="186" customFormat="1" ht="127.5">
      <c r="A736" s="475">
        <v>725</v>
      </c>
      <c r="B736" s="5" t="s">
        <v>1419</v>
      </c>
      <c r="C736" s="20" t="s">
        <v>4575</v>
      </c>
      <c r="D736" s="20" t="s">
        <v>4576</v>
      </c>
      <c r="E736" s="20" t="s">
        <v>1420</v>
      </c>
      <c r="F736" s="20" t="s">
        <v>4577</v>
      </c>
      <c r="G736" s="20">
        <v>9</v>
      </c>
      <c r="H736" s="20"/>
      <c r="I736" s="323">
        <v>42.64</v>
      </c>
      <c r="J736" s="20">
        <v>3</v>
      </c>
      <c r="K736" s="5" t="s">
        <v>575</v>
      </c>
      <c r="L736" s="425"/>
      <c r="M736" s="6" t="s">
        <v>4578</v>
      </c>
      <c r="N736" s="6">
        <v>833077.51</v>
      </c>
      <c r="O736" s="7"/>
      <c r="P736" s="479"/>
      <c r="Q736" s="5"/>
      <c r="R736" s="20"/>
      <c r="S736" s="20"/>
      <c r="T736" s="5"/>
      <c r="U736" s="474"/>
      <c r="V736" s="474"/>
      <c r="W736" s="101"/>
      <c r="X736" s="101"/>
      <c r="Y736" s="101"/>
    </row>
    <row r="737" spans="1:25" s="186" customFormat="1" ht="76.5">
      <c r="A737" s="475">
        <v>726</v>
      </c>
      <c r="B737" s="5" t="s">
        <v>1419</v>
      </c>
      <c r="C737" s="20" t="s">
        <v>4579</v>
      </c>
      <c r="D737" s="20" t="s">
        <v>4580</v>
      </c>
      <c r="E737" s="20" t="s">
        <v>1420</v>
      </c>
      <c r="F737" s="20" t="s">
        <v>2978</v>
      </c>
      <c r="G737" s="20">
        <v>1</v>
      </c>
      <c r="H737" s="20"/>
      <c r="I737" s="323">
        <v>67.849999999999994</v>
      </c>
      <c r="J737" s="20">
        <v>1</v>
      </c>
      <c r="K737" s="5" t="s">
        <v>575</v>
      </c>
      <c r="L737" s="425"/>
      <c r="M737" s="6" t="s">
        <v>4510</v>
      </c>
      <c r="N737" s="6">
        <v>1325883.92</v>
      </c>
      <c r="O737" s="7"/>
      <c r="P737" s="479"/>
      <c r="Q737" s="5" t="s">
        <v>4581</v>
      </c>
      <c r="R737" s="187">
        <v>38335</v>
      </c>
      <c r="S737" s="20" t="s">
        <v>1774</v>
      </c>
      <c r="T737" s="5" t="s">
        <v>4582</v>
      </c>
      <c r="U737" s="474"/>
      <c r="V737" s="474"/>
      <c r="W737" s="101"/>
      <c r="X737" s="101"/>
      <c r="Y737" s="101"/>
    </row>
    <row r="738" spans="1:25" s="186" customFormat="1" ht="76.5">
      <c r="A738" s="467">
        <v>727</v>
      </c>
      <c r="B738" s="5" t="s">
        <v>1419</v>
      </c>
      <c r="C738" s="20" t="s">
        <v>4583</v>
      </c>
      <c r="D738" s="20" t="s">
        <v>4584</v>
      </c>
      <c r="E738" s="20" t="s">
        <v>1420</v>
      </c>
      <c r="F738" s="20" t="s">
        <v>2978</v>
      </c>
      <c r="G738" s="20">
        <v>25</v>
      </c>
      <c r="H738" s="20"/>
      <c r="I738" s="323">
        <v>49.34</v>
      </c>
      <c r="J738" s="20">
        <v>3</v>
      </c>
      <c r="K738" s="5" t="s">
        <v>575</v>
      </c>
      <c r="L738" s="425"/>
      <c r="M738" s="6" t="s">
        <v>4510</v>
      </c>
      <c r="N738" s="6">
        <v>964101.43</v>
      </c>
      <c r="O738" s="7"/>
      <c r="P738" s="479"/>
      <c r="Q738" s="5"/>
      <c r="R738" s="20"/>
      <c r="S738" s="20"/>
      <c r="T738" s="20"/>
      <c r="U738" s="474"/>
      <c r="V738" s="474"/>
      <c r="W738" s="101"/>
      <c r="X738" s="101"/>
      <c r="Y738" s="101"/>
    </row>
    <row r="739" spans="1:25" s="186" customFormat="1" ht="76.5">
      <c r="A739" s="475">
        <v>728</v>
      </c>
      <c r="B739" s="5" t="s">
        <v>1419</v>
      </c>
      <c r="C739" s="20" t="s">
        <v>4585</v>
      </c>
      <c r="D739" s="20" t="s">
        <v>4586</v>
      </c>
      <c r="E739" s="20" t="s">
        <v>1420</v>
      </c>
      <c r="F739" s="20" t="s">
        <v>2978</v>
      </c>
      <c r="G739" s="20">
        <v>45</v>
      </c>
      <c r="H739" s="20"/>
      <c r="I739" s="323">
        <v>43.14</v>
      </c>
      <c r="J739" s="20">
        <v>4</v>
      </c>
      <c r="K739" s="5" t="s">
        <v>575</v>
      </c>
      <c r="L739" s="425"/>
      <c r="M739" s="6" t="s">
        <v>4510</v>
      </c>
      <c r="N739" s="6">
        <v>842855.41</v>
      </c>
      <c r="O739" s="7"/>
      <c r="P739" s="479"/>
      <c r="Q739" s="5"/>
      <c r="R739" s="20"/>
      <c r="S739" s="20"/>
      <c r="U739" s="474"/>
      <c r="V739" s="474"/>
      <c r="W739" s="101"/>
      <c r="X739" s="101"/>
      <c r="Y739" s="101"/>
    </row>
    <row r="740" spans="1:25" s="186" customFormat="1" ht="76.5">
      <c r="A740" s="475">
        <v>729</v>
      </c>
      <c r="B740" s="5" t="s">
        <v>1419</v>
      </c>
      <c r="C740" s="20" t="s">
        <v>4587</v>
      </c>
      <c r="D740" s="20" t="s">
        <v>4588</v>
      </c>
      <c r="E740" s="20" t="s">
        <v>1420</v>
      </c>
      <c r="F740" s="20" t="s">
        <v>2982</v>
      </c>
      <c r="G740" s="20">
        <v>55</v>
      </c>
      <c r="H740" s="20"/>
      <c r="I740" s="323">
        <v>29.39</v>
      </c>
      <c r="J740" s="20">
        <v>5</v>
      </c>
      <c r="K740" s="5" t="s">
        <v>575</v>
      </c>
      <c r="L740" s="425"/>
      <c r="M740" s="6" t="s">
        <v>4510</v>
      </c>
      <c r="N740" s="6">
        <v>572649.38</v>
      </c>
      <c r="O740" s="7"/>
      <c r="P740" s="479"/>
      <c r="Q740" s="5"/>
      <c r="R740" s="20"/>
      <c r="S740" s="20"/>
      <c r="T740" s="5"/>
      <c r="U740" s="474"/>
      <c r="V740" s="474"/>
      <c r="W740" s="101"/>
      <c r="X740" s="101"/>
      <c r="Y740" s="101"/>
    </row>
    <row r="741" spans="1:25" s="186" customFormat="1" ht="76.5">
      <c r="A741" s="467">
        <v>730</v>
      </c>
      <c r="B741" s="5" t="s">
        <v>1419</v>
      </c>
      <c r="C741" s="20" t="s">
        <v>4589</v>
      </c>
      <c r="D741" s="20" t="s">
        <v>4590</v>
      </c>
      <c r="E741" s="20" t="s">
        <v>1420</v>
      </c>
      <c r="F741" s="20" t="s">
        <v>2982</v>
      </c>
      <c r="G741" s="20">
        <v>59</v>
      </c>
      <c r="H741" s="20"/>
      <c r="I741" s="323">
        <v>67.86</v>
      </c>
      <c r="J741" s="20">
        <v>2</v>
      </c>
      <c r="K741" s="5" t="s">
        <v>575</v>
      </c>
      <c r="L741" s="425"/>
      <c r="M741" s="6" t="s">
        <v>4510</v>
      </c>
      <c r="N741" s="6">
        <v>1322547.3700000001</v>
      </c>
      <c r="O741" s="7"/>
      <c r="P741" s="479"/>
      <c r="Q741" s="5"/>
      <c r="R741" s="20"/>
      <c r="S741" s="20"/>
      <c r="T741" s="5"/>
      <c r="U741" s="474"/>
      <c r="V741" s="474"/>
      <c r="W741" s="101"/>
      <c r="X741" s="101"/>
      <c r="Y741" s="101"/>
    </row>
    <row r="742" spans="1:25" s="186" customFormat="1" ht="76.5">
      <c r="A742" s="475">
        <v>731</v>
      </c>
      <c r="B742" s="5" t="s">
        <v>1419</v>
      </c>
      <c r="C742" s="20" t="s">
        <v>4591</v>
      </c>
      <c r="D742" s="20" t="s">
        <v>4592</v>
      </c>
      <c r="E742" s="20" t="s">
        <v>1420</v>
      </c>
      <c r="F742" s="20" t="s">
        <v>2982</v>
      </c>
      <c r="G742" s="20">
        <v>64</v>
      </c>
      <c r="H742" s="20"/>
      <c r="I742" s="323">
        <v>44.09</v>
      </c>
      <c r="J742" s="20">
        <v>3</v>
      </c>
      <c r="K742" s="5" t="s">
        <v>575</v>
      </c>
      <c r="L742" s="425"/>
      <c r="M742" s="6" t="s">
        <v>4510</v>
      </c>
      <c r="N742" s="6">
        <v>858974.07</v>
      </c>
      <c r="O742" s="7"/>
      <c r="P742" s="479"/>
      <c r="Q742" s="5"/>
      <c r="R742" s="20"/>
      <c r="S742" s="20"/>
      <c r="T742" s="5"/>
      <c r="U742" s="474"/>
      <c r="V742" s="474"/>
      <c r="W742" s="101"/>
      <c r="X742" s="101"/>
      <c r="Y742" s="101"/>
    </row>
    <row r="743" spans="1:25" s="186" customFormat="1" ht="409.5">
      <c r="A743" s="475">
        <v>732</v>
      </c>
      <c r="B743" s="5" t="s">
        <v>1419</v>
      </c>
      <c r="C743" s="20" t="s">
        <v>4593</v>
      </c>
      <c r="D743" s="20" t="s">
        <v>4594</v>
      </c>
      <c r="E743" s="20" t="s">
        <v>1420</v>
      </c>
      <c r="F743" s="20" t="s">
        <v>2016</v>
      </c>
      <c r="G743" s="20">
        <v>34</v>
      </c>
      <c r="H743" s="20"/>
      <c r="I743" s="323">
        <v>50.36</v>
      </c>
      <c r="J743" s="20">
        <v>4</v>
      </c>
      <c r="K743" s="5" t="s">
        <v>575</v>
      </c>
      <c r="L743" s="425"/>
      <c r="M743" s="6" t="s">
        <v>4595</v>
      </c>
      <c r="N743" s="6">
        <v>942998.75</v>
      </c>
      <c r="O743" s="7"/>
      <c r="P743" s="479"/>
      <c r="Q743" s="5" t="s">
        <v>4596</v>
      </c>
      <c r="R743" s="38" t="s">
        <v>4597</v>
      </c>
      <c r="S743" s="5" t="s">
        <v>2397</v>
      </c>
      <c r="T743" s="5" t="s">
        <v>4598</v>
      </c>
      <c r="U743" s="481" t="s">
        <v>4599</v>
      </c>
      <c r="V743" s="481"/>
      <c r="W743" s="101"/>
      <c r="X743" s="101"/>
      <c r="Y743" s="101"/>
    </row>
    <row r="744" spans="1:25" s="186" customFormat="1" ht="306">
      <c r="A744" s="467">
        <v>733</v>
      </c>
      <c r="B744" s="5" t="s">
        <v>1419</v>
      </c>
      <c r="C744" s="20" t="s">
        <v>4600</v>
      </c>
      <c r="D744" s="20" t="s">
        <v>4601</v>
      </c>
      <c r="E744" s="20" t="s">
        <v>1420</v>
      </c>
      <c r="F744" s="20" t="s">
        <v>2016</v>
      </c>
      <c r="G744" s="20">
        <v>36</v>
      </c>
      <c r="H744" s="20"/>
      <c r="I744" s="323">
        <v>43.13</v>
      </c>
      <c r="J744" s="20">
        <v>4</v>
      </c>
      <c r="K744" s="5" t="s">
        <v>575</v>
      </c>
      <c r="L744" s="425"/>
      <c r="M744" s="6" t="s">
        <v>4595</v>
      </c>
      <c r="N744" s="6">
        <v>808016.82</v>
      </c>
      <c r="O744" s="7"/>
      <c r="P744" s="479"/>
      <c r="Q744" s="5" t="s">
        <v>2564</v>
      </c>
      <c r="R744" s="20"/>
      <c r="S744" s="20"/>
      <c r="T744" s="5"/>
      <c r="U744" s="474"/>
      <c r="V744" s="474"/>
      <c r="W744" s="101"/>
      <c r="X744" s="101"/>
      <c r="Y744" s="101"/>
    </row>
    <row r="745" spans="1:25" s="186" customFormat="1" ht="306">
      <c r="A745" s="475">
        <v>734</v>
      </c>
      <c r="B745" s="5" t="s">
        <v>1419</v>
      </c>
      <c r="C745" s="20" t="s">
        <v>4602</v>
      </c>
      <c r="D745" s="20" t="s">
        <v>4603</v>
      </c>
      <c r="E745" s="20" t="s">
        <v>1420</v>
      </c>
      <c r="F745" s="20" t="s">
        <v>2016</v>
      </c>
      <c r="G745" s="20">
        <v>45</v>
      </c>
      <c r="H745" s="20"/>
      <c r="I745" s="323">
        <v>43.34</v>
      </c>
      <c r="J745" s="20">
        <v>2</v>
      </c>
      <c r="K745" s="5" t="s">
        <v>575</v>
      </c>
      <c r="L745" s="425"/>
      <c r="M745" s="6" t="s">
        <v>4595</v>
      </c>
      <c r="N745" s="6">
        <v>811766.32</v>
      </c>
      <c r="O745" s="7"/>
      <c r="P745" s="479"/>
      <c r="Q745" s="5"/>
      <c r="R745" s="20"/>
      <c r="S745" s="20"/>
      <c r="T745" s="5"/>
      <c r="U745" s="474"/>
      <c r="V745" s="474"/>
      <c r="W745" s="101"/>
      <c r="X745" s="101"/>
      <c r="Y745" s="101"/>
    </row>
    <row r="746" spans="1:25" s="186" customFormat="1" ht="306">
      <c r="A746" s="475">
        <v>735</v>
      </c>
      <c r="B746" s="5" t="s">
        <v>1419</v>
      </c>
      <c r="C746" s="20" t="s">
        <v>4604</v>
      </c>
      <c r="D746" s="20" t="s">
        <v>4605</v>
      </c>
      <c r="E746" s="20" t="s">
        <v>1420</v>
      </c>
      <c r="F746" s="20" t="s">
        <v>2016</v>
      </c>
      <c r="G746" s="20">
        <v>76</v>
      </c>
      <c r="H746" s="20"/>
      <c r="I746" s="323">
        <v>43.01</v>
      </c>
      <c r="J746" s="20">
        <v>4</v>
      </c>
      <c r="K746" s="5" t="s">
        <v>575</v>
      </c>
      <c r="L746" s="425"/>
      <c r="M746" s="6" t="s">
        <v>4595</v>
      </c>
      <c r="N746" s="6">
        <v>806142.07</v>
      </c>
      <c r="O746" s="7"/>
      <c r="P746" s="479"/>
      <c r="Q746" s="5" t="s">
        <v>4606</v>
      </c>
      <c r="R746" s="187">
        <v>32770</v>
      </c>
      <c r="S746" s="20" t="s">
        <v>1774</v>
      </c>
      <c r="T746" s="5" t="s">
        <v>4607</v>
      </c>
      <c r="U746" s="474">
        <v>27.11</v>
      </c>
      <c r="V746" s="474"/>
      <c r="W746" s="101"/>
      <c r="X746" s="101"/>
      <c r="Y746" s="101"/>
    </row>
    <row r="747" spans="1:25" s="186" customFormat="1" ht="76.5">
      <c r="A747" s="467">
        <v>736</v>
      </c>
      <c r="B747" s="5" t="s">
        <v>1419</v>
      </c>
      <c r="C747" s="20" t="s">
        <v>4608</v>
      </c>
      <c r="D747" s="20" t="s">
        <v>4609</v>
      </c>
      <c r="E747" s="20" t="s">
        <v>1420</v>
      </c>
      <c r="F747" s="20">
        <v>26</v>
      </c>
      <c r="G747" s="20">
        <v>30</v>
      </c>
      <c r="H747" s="20"/>
      <c r="I747" s="323">
        <v>33.26</v>
      </c>
      <c r="J747" s="20">
        <v>6</v>
      </c>
      <c r="K747" s="5" t="s">
        <v>575</v>
      </c>
      <c r="L747" s="425"/>
      <c r="M747" s="6" t="s">
        <v>4510</v>
      </c>
      <c r="N747" s="6">
        <v>651208.47</v>
      </c>
      <c r="O747" s="7"/>
      <c r="P747" s="479"/>
      <c r="Q747" s="5" t="s">
        <v>4610</v>
      </c>
      <c r="R747" s="187">
        <v>29314</v>
      </c>
      <c r="S747" s="20" t="s">
        <v>1774</v>
      </c>
      <c r="T747" s="101" t="s">
        <v>4611</v>
      </c>
      <c r="U747" s="525">
        <v>19.46</v>
      </c>
      <c r="V747" s="474"/>
      <c r="W747" s="101"/>
      <c r="X747" s="101"/>
      <c r="Y747" s="101"/>
    </row>
    <row r="748" spans="1:25" s="186" customFormat="1" ht="127.5">
      <c r="A748" s="475">
        <v>737</v>
      </c>
      <c r="B748" s="5" t="s">
        <v>1419</v>
      </c>
      <c r="C748" s="20"/>
      <c r="D748" s="20" t="s">
        <v>4612</v>
      </c>
      <c r="E748" s="20" t="s">
        <v>1420</v>
      </c>
      <c r="F748" s="20" t="s">
        <v>2104</v>
      </c>
      <c r="G748" s="20">
        <v>2</v>
      </c>
      <c r="H748" s="20"/>
      <c r="I748" s="323">
        <v>51.7</v>
      </c>
      <c r="J748" s="20">
        <v>1</v>
      </c>
      <c r="K748" s="5" t="s">
        <v>575</v>
      </c>
      <c r="L748" s="425"/>
      <c r="M748" s="6" t="s">
        <v>4613</v>
      </c>
      <c r="N748" s="6"/>
      <c r="O748" s="7"/>
      <c r="P748" s="479"/>
      <c r="Q748" s="5"/>
      <c r="R748" s="20"/>
      <c r="S748" s="20"/>
      <c r="T748" s="20"/>
      <c r="U748" s="474"/>
      <c r="V748" s="474"/>
      <c r="W748" s="101"/>
      <c r="X748" s="101"/>
      <c r="Y748" s="101"/>
    </row>
    <row r="749" spans="1:25" s="186" customFormat="1" ht="76.5">
      <c r="A749" s="475">
        <v>738</v>
      </c>
      <c r="B749" s="5" t="s">
        <v>1419</v>
      </c>
      <c r="C749" s="20" t="s">
        <v>4614</v>
      </c>
      <c r="D749" s="20" t="s">
        <v>4615</v>
      </c>
      <c r="E749" s="20" t="s">
        <v>1420</v>
      </c>
      <c r="F749" s="20">
        <v>27</v>
      </c>
      <c r="G749" s="20">
        <v>3</v>
      </c>
      <c r="H749" s="20"/>
      <c r="I749" s="323">
        <v>30.03</v>
      </c>
      <c r="J749" s="20">
        <v>1</v>
      </c>
      <c r="K749" s="5" t="s">
        <v>575</v>
      </c>
      <c r="L749" s="425"/>
      <c r="M749" s="6" t="s">
        <v>4510</v>
      </c>
      <c r="N749" s="6">
        <v>595551</v>
      </c>
      <c r="O749" s="7"/>
      <c r="P749" s="479"/>
      <c r="Q749" s="5"/>
      <c r="R749" s="20"/>
      <c r="S749" s="20"/>
      <c r="T749" s="20"/>
      <c r="U749" s="474"/>
      <c r="V749" s="474"/>
      <c r="W749" s="101"/>
      <c r="X749" s="101"/>
      <c r="Y749" s="101"/>
    </row>
    <row r="750" spans="1:25" s="186" customFormat="1" ht="76.5">
      <c r="A750" s="467">
        <v>739</v>
      </c>
      <c r="B750" s="5" t="s">
        <v>1419</v>
      </c>
      <c r="C750" s="20" t="s">
        <v>4616</v>
      </c>
      <c r="D750" s="20" t="s">
        <v>4617</v>
      </c>
      <c r="E750" s="20" t="s">
        <v>1420</v>
      </c>
      <c r="F750" s="20">
        <v>27</v>
      </c>
      <c r="G750" s="20">
        <v>38</v>
      </c>
      <c r="H750" s="20"/>
      <c r="I750" s="323">
        <v>43.91</v>
      </c>
      <c r="J750" s="20">
        <v>1</v>
      </c>
      <c r="K750" s="5" t="s">
        <v>575</v>
      </c>
      <c r="L750" s="425"/>
      <c r="M750" s="6" t="s">
        <v>4510</v>
      </c>
      <c r="N750" s="6">
        <v>871489.63</v>
      </c>
      <c r="O750" s="7"/>
      <c r="P750" s="479"/>
      <c r="Q750" s="5" t="s">
        <v>4618</v>
      </c>
      <c r="R750" s="187">
        <v>27333</v>
      </c>
      <c r="S750" s="20" t="s">
        <v>1774</v>
      </c>
      <c r="T750" s="5" t="s">
        <v>4619</v>
      </c>
      <c r="U750" s="474"/>
      <c r="V750" s="474"/>
      <c r="W750" s="101"/>
      <c r="X750" s="101"/>
      <c r="Y750" s="101"/>
    </row>
    <row r="751" spans="1:25" s="186" customFormat="1" ht="76.5">
      <c r="A751" s="475">
        <v>740</v>
      </c>
      <c r="B751" s="5" t="s">
        <v>1419</v>
      </c>
      <c r="C751" s="20" t="s">
        <v>4620</v>
      </c>
      <c r="D751" s="20" t="s">
        <v>4621</v>
      </c>
      <c r="E751" s="20" t="s">
        <v>1420</v>
      </c>
      <c r="F751" s="20">
        <v>27</v>
      </c>
      <c r="G751" s="20">
        <v>60</v>
      </c>
      <c r="H751" s="20"/>
      <c r="I751" s="323">
        <v>45.36</v>
      </c>
      <c r="J751" s="20">
        <v>4</v>
      </c>
      <c r="K751" s="5" t="s">
        <v>575</v>
      </c>
      <c r="L751" s="425"/>
      <c r="M751" s="6" t="s">
        <v>4510</v>
      </c>
      <c r="N751" s="6">
        <v>901267.18</v>
      </c>
      <c r="O751" s="7"/>
      <c r="P751" s="479"/>
      <c r="Q751" s="5" t="s">
        <v>4622</v>
      </c>
      <c r="R751" s="187">
        <v>38287</v>
      </c>
      <c r="S751" s="20" t="s">
        <v>1774</v>
      </c>
      <c r="T751" s="5" t="s">
        <v>4623</v>
      </c>
      <c r="U751" s="474"/>
      <c r="V751" s="474"/>
      <c r="W751" s="101"/>
      <c r="X751" s="101"/>
      <c r="Y751" s="101"/>
    </row>
    <row r="752" spans="1:25" s="186" customFormat="1" ht="127.5">
      <c r="A752" s="475">
        <v>741</v>
      </c>
      <c r="B752" s="5" t="s">
        <v>1419</v>
      </c>
      <c r="C752" s="20" t="s">
        <v>4624</v>
      </c>
      <c r="D752" s="20" t="s">
        <v>4625</v>
      </c>
      <c r="E752" s="20" t="s">
        <v>1420</v>
      </c>
      <c r="F752" s="20" t="s">
        <v>4626</v>
      </c>
      <c r="G752" s="20">
        <v>23</v>
      </c>
      <c r="H752" s="20"/>
      <c r="I752" s="323">
        <v>62.07</v>
      </c>
      <c r="J752" s="20">
        <v>1</v>
      </c>
      <c r="K752" s="5" t="s">
        <v>575</v>
      </c>
      <c r="L752" s="425"/>
      <c r="M752" s="6" t="s">
        <v>4627</v>
      </c>
      <c r="N752" s="6">
        <v>1204998.19</v>
      </c>
      <c r="O752" s="7"/>
      <c r="P752" s="479"/>
      <c r="Q752" s="5"/>
      <c r="R752" s="20"/>
      <c r="S752" s="20"/>
      <c r="T752" s="5" t="s">
        <v>2564</v>
      </c>
      <c r="U752" s="474"/>
      <c r="V752" s="474"/>
      <c r="W752" s="101"/>
      <c r="X752" s="101"/>
      <c r="Y752" s="101"/>
    </row>
    <row r="753" spans="1:25" s="186" customFormat="1" ht="409.5">
      <c r="A753" s="467">
        <v>742</v>
      </c>
      <c r="B753" s="5" t="s">
        <v>1419</v>
      </c>
      <c r="C753" s="20" t="s">
        <v>4628</v>
      </c>
      <c r="D753" s="20" t="s">
        <v>4629</v>
      </c>
      <c r="E753" s="20" t="s">
        <v>1420</v>
      </c>
      <c r="F753" s="20">
        <v>28</v>
      </c>
      <c r="G753" s="20">
        <v>34</v>
      </c>
      <c r="H753" s="20"/>
      <c r="I753" s="323">
        <v>49.13</v>
      </c>
      <c r="J753" s="20">
        <v>7</v>
      </c>
      <c r="K753" s="5" t="s">
        <v>575</v>
      </c>
      <c r="L753" s="425"/>
      <c r="M753" s="6" t="s">
        <v>4630</v>
      </c>
      <c r="N753" s="6">
        <v>960190.27</v>
      </c>
      <c r="O753" s="7"/>
      <c r="P753" s="479"/>
      <c r="Q753" s="5" t="s">
        <v>4631</v>
      </c>
      <c r="R753" s="38" t="s">
        <v>4632</v>
      </c>
      <c r="S753" s="5" t="s">
        <v>2397</v>
      </c>
      <c r="T753" s="5" t="s">
        <v>4633</v>
      </c>
      <c r="U753" s="481" t="s">
        <v>4634</v>
      </c>
      <c r="V753" s="474"/>
      <c r="W753" s="101"/>
      <c r="X753" s="101"/>
      <c r="Y753" s="101"/>
    </row>
    <row r="754" spans="1:25" s="186" customFormat="1" ht="76.5">
      <c r="A754" s="475">
        <v>743</v>
      </c>
      <c r="B754" s="5" t="s">
        <v>1419</v>
      </c>
      <c r="C754" s="20" t="s">
        <v>4635</v>
      </c>
      <c r="D754" s="20" t="s">
        <v>4636</v>
      </c>
      <c r="E754" s="20" t="s">
        <v>1420</v>
      </c>
      <c r="F754" s="20" t="s">
        <v>4637</v>
      </c>
      <c r="G754" s="20">
        <v>3</v>
      </c>
      <c r="H754" s="20"/>
      <c r="I754" s="323">
        <v>29.97</v>
      </c>
      <c r="J754" s="20">
        <v>1</v>
      </c>
      <c r="K754" s="5" t="s">
        <v>575</v>
      </c>
      <c r="L754" s="425"/>
      <c r="M754" s="6" t="s">
        <v>4510</v>
      </c>
      <c r="N754" s="6">
        <v>595551</v>
      </c>
      <c r="O754" s="7"/>
      <c r="P754" s="479"/>
      <c r="Q754" s="5" t="s">
        <v>4638</v>
      </c>
      <c r="R754" s="187">
        <v>33241</v>
      </c>
      <c r="S754" s="20" t="s">
        <v>1774</v>
      </c>
      <c r="T754" s="5" t="s">
        <v>4639</v>
      </c>
      <c r="U754" s="474"/>
      <c r="V754" s="474"/>
      <c r="W754" s="101"/>
      <c r="X754" s="101"/>
      <c r="Y754" s="101"/>
    </row>
    <row r="755" spans="1:25" s="186" customFormat="1" ht="76.5">
      <c r="A755" s="475">
        <v>744</v>
      </c>
      <c r="B755" s="5" t="s">
        <v>1419</v>
      </c>
      <c r="C755" s="20" t="s">
        <v>4640</v>
      </c>
      <c r="D755" s="20" t="s">
        <v>4641</v>
      </c>
      <c r="E755" s="20" t="s">
        <v>1420</v>
      </c>
      <c r="F755" s="20" t="s">
        <v>4637</v>
      </c>
      <c r="G755" s="20">
        <v>22</v>
      </c>
      <c r="H755" s="20"/>
      <c r="I755" s="323">
        <v>44.44</v>
      </c>
      <c r="J755" s="20">
        <v>1</v>
      </c>
      <c r="K755" s="5" t="s">
        <v>575</v>
      </c>
      <c r="L755" s="425"/>
      <c r="M755" s="6" t="s">
        <v>4510</v>
      </c>
      <c r="N755" s="6">
        <v>881415.48</v>
      </c>
      <c r="O755" s="7"/>
      <c r="P755" s="479"/>
      <c r="Q755" s="5"/>
      <c r="R755" s="20"/>
      <c r="S755" s="20"/>
      <c r="T755" s="20"/>
      <c r="U755" s="474"/>
      <c r="V755" s="474"/>
      <c r="W755" s="101"/>
      <c r="X755" s="101"/>
      <c r="Y755" s="101"/>
    </row>
    <row r="756" spans="1:25" s="186" customFormat="1" ht="76.5">
      <c r="A756" s="467">
        <v>745</v>
      </c>
      <c r="B756" s="5" t="s">
        <v>1419</v>
      </c>
      <c r="C756" s="20" t="s">
        <v>4642</v>
      </c>
      <c r="D756" s="20" t="s">
        <v>4643</v>
      </c>
      <c r="E756" s="20" t="s">
        <v>1420</v>
      </c>
      <c r="F756" s="20" t="s">
        <v>4328</v>
      </c>
      <c r="G756" s="20">
        <v>1</v>
      </c>
      <c r="H756" s="20"/>
      <c r="I756" s="323">
        <v>50.5</v>
      </c>
      <c r="J756" s="20">
        <v>1</v>
      </c>
      <c r="K756" s="5" t="s">
        <v>575</v>
      </c>
      <c r="L756" s="425"/>
      <c r="M756" s="6" t="s">
        <v>4510</v>
      </c>
      <c r="N756" s="6">
        <v>1345439.73</v>
      </c>
      <c r="O756" s="7"/>
      <c r="P756" s="476"/>
      <c r="Q756" s="5"/>
      <c r="R756" s="20"/>
      <c r="S756" s="20"/>
      <c r="T756" s="20"/>
      <c r="U756" s="474"/>
      <c r="V756" s="474"/>
      <c r="W756" s="101"/>
      <c r="X756" s="101"/>
      <c r="Y756" s="101"/>
    </row>
    <row r="757" spans="1:25" s="186" customFormat="1" ht="76.5">
      <c r="A757" s="475">
        <v>746</v>
      </c>
      <c r="B757" s="5" t="s">
        <v>1419</v>
      </c>
      <c r="C757" s="20" t="s">
        <v>4644</v>
      </c>
      <c r="D757" s="20" t="s">
        <v>4645</v>
      </c>
      <c r="E757" s="20" t="s">
        <v>1420</v>
      </c>
      <c r="F757" s="20" t="s">
        <v>4328</v>
      </c>
      <c r="G757" s="20">
        <v>41</v>
      </c>
      <c r="H757" s="20"/>
      <c r="I757" s="323">
        <v>50.33</v>
      </c>
      <c r="J757" s="20">
        <v>2</v>
      </c>
      <c r="K757" s="5" t="s">
        <v>575</v>
      </c>
      <c r="L757" s="425"/>
      <c r="M757" s="6" t="s">
        <v>4510</v>
      </c>
      <c r="N757" s="6">
        <v>983657.24</v>
      </c>
      <c r="O757" s="7"/>
      <c r="P757" s="476"/>
      <c r="Q757" s="5"/>
      <c r="R757" s="20"/>
      <c r="S757" s="20"/>
      <c r="T757" s="20"/>
      <c r="U757" s="474"/>
      <c r="V757" s="474"/>
      <c r="W757" s="101"/>
      <c r="X757" s="101"/>
      <c r="Y757" s="101"/>
    </row>
    <row r="758" spans="1:25" s="186" customFormat="1" ht="76.5">
      <c r="A758" s="475">
        <v>747</v>
      </c>
      <c r="B758" s="5" t="s">
        <v>1419</v>
      </c>
      <c r="C758" s="20" t="s">
        <v>4646</v>
      </c>
      <c r="D758" s="20" t="s">
        <v>4647</v>
      </c>
      <c r="E758" s="20" t="s">
        <v>1420</v>
      </c>
      <c r="F758" s="20" t="s">
        <v>4328</v>
      </c>
      <c r="G758" s="20">
        <v>70</v>
      </c>
      <c r="H758" s="20"/>
      <c r="I758" s="323">
        <v>69.55</v>
      </c>
      <c r="J758" s="20">
        <v>5</v>
      </c>
      <c r="K758" s="5" t="s">
        <v>575</v>
      </c>
      <c r="L758" s="425"/>
      <c r="M758" s="6" t="s">
        <v>4510</v>
      </c>
      <c r="N758" s="6">
        <v>1361084.38</v>
      </c>
      <c r="O758" s="7"/>
      <c r="P758" s="476"/>
      <c r="Q758" s="5"/>
      <c r="R758" s="20"/>
      <c r="S758" s="20"/>
      <c r="U758" s="474"/>
      <c r="V758" s="474"/>
      <c r="W758" s="101"/>
      <c r="X758" s="101"/>
      <c r="Y758" s="101"/>
    </row>
    <row r="759" spans="1:25" s="186" customFormat="1" ht="76.5">
      <c r="A759" s="467">
        <v>748</v>
      </c>
      <c r="B759" s="5" t="s">
        <v>1419</v>
      </c>
      <c r="C759" s="20" t="s">
        <v>4648</v>
      </c>
      <c r="D759" s="20" t="s">
        <v>4649</v>
      </c>
      <c r="E759" s="20" t="s">
        <v>1420</v>
      </c>
      <c r="F759" s="20">
        <v>31</v>
      </c>
      <c r="G759" s="20">
        <v>20</v>
      </c>
      <c r="H759" s="20"/>
      <c r="I759" s="323">
        <v>42.7</v>
      </c>
      <c r="J759" s="20">
        <v>3</v>
      </c>
      <c r="K759" s="5" t="s">
        <v>575</v>
      </c>
      <c r="L759" s="425"/>
      <c r="M759" s="6" t="s">
        <v>4510</v>
      </c>
      <c r="N759" s="6">
        <v>835033.09</v>
      </c>
      <c r="O759" s="7"/>
      <c r="P759" s="476"/>
      <c r="Q759" s="5" t="s">
        <v>4650</v>
      </c>
      <c r="R759" s="187">
        <v>33199</v>
      </c>
      <c r="S759" s="20" t="s">
        <v>1774</v>
      </c>
      <c r="T759" s="5" t="s">
        <v>4651</v>
      </c>
      <c r="U759" s="474"/>
      <c r="V759" s="474"/>
      <c r="W759" s="101"/>
      <c r="X759" s="101"/>
      <c r="Y759" s="101"/>
    </row>
    <row r="760" spans="1:25" s="186" customFormat="1" ht="76.5">
      <c r="A760" s="475">
        <v>749</v>
      </c>
      <c r="B760" s="5" t="s">
        <v>1419</v>
      </c>
      <c r="C760" s="20" t="s">
        <v>4652</v>
      </c>
      <c r="D760" s="20" t="s">
        <v>4653</v>
      </c>
      <c r="E760" s="20" t="s">
        <v>1420</v>
      </c>
      <c r="F760" s="20">
        <v>31</v>
      </c>
      <c r="G760" s="20">
        <v>52</v>
      </c>
      <c r="H760" s="20"/>
      <c r="I760" s="323">
        <v>71.7</v>
      </c>
      <c r="J760" s="20">
        <v>8</v>
      </c>
      <c r="K760" s="5" t="s">
        <v>575</v>
      </c>
      <c r="L760" s="425"/>
      <c r="M760" s="6" t="s">
        <v>4510</v>
      </c>
      <c r="N760" s="6">
        <v>1402151.58</v>
      </c>
      <c r="O760" s="7"/>
      <c r="P760" s="476"/>
      <c r="Q760" s="5"/>
      <c r="R760" s="20"/>
      <c r="S760" s="20"/>
      <c r="T760" s="20"/>
      <c r="U760" s="474"/>
      <c r="V760" s="474"/>
      <c r="W760" s="101"/>
      <c r="X760" s="101"/>
      <c r="Y760" s="101"/>
    </row>
    <row r="761" spans="1:25" s="186" customFormat="1" ht="216.75">
      <c r="A761" s="475">
        <v>750</v>
      </c>
      <c r="B761" s="5" t="s">
        <v>1419</v>
      </c>
      <c r="C761" s="20" t="s">
        <v>4654</v>
      </c>
      <c r="D761" s="20" t="s">
        <v>4655</v>
      </c>
      <c r="E761" s="20" t="s">
        <v>1420</v>
      </c>
      <c r="F761" s="20" t="s">
        <v>4656</v>
      </c>
      <c r="G761" s="20">
        <v>47</v>
      </c>
      <c r="H761" s="20"/>
      <c r="I761" s="323">
        <v>48.3</v>
      </c>
      <c r="J761" s="20">
        <v>7</v>
      </c>
      <c r="K761" s="5" t="s">
        <v>575</v>
      </c>
      <c r="L761" s="425"/>
      <c r="M761" s="6" t="s">
        <v>4657</v>
      </c>
      <c r="N761" s="6">
        <v>944545.62</v>
      </c>
      <c r="O761" s="7"/>
      <c r="P761" s="476"/>
      <c r="Q761" s="5"/>
      <c r="R761" s="20"/>
      <c r="S761" s="20"/>
      <c r="U761" s="474"/>
      <c r="V761" s="474"/>
      <c r="W761" s="101"/>
      <c r="X761" s="101"/>
      <c r="Y761" s="101"/>
    </row>
    <row r="762" spans="1:25" s="186" customFormat="1" ht="76.5">
      <c r="A762" s="467">
        <v>751</v>
      </c>
      <c r="B762" s="5" t="s">
        <v>1419</v>
      </c>
      <c r="C762" s="20" t="s">
        <v>4658</v>
      </c>
      <c r="D762" s="20" t="s">
        <v>4659</v>
      </c>
      <c r="E762" s="20" t="s">
        <v>1420</v>
      </c>
      <c r="F762" s="20">
        <v>32</v>
      </c>
      <c r="G762" s="20">
        <v>67</v>
      </c>
      <c r="H762" s="20"/>
      <c r="I762" s="323">
        <v>49.7</v>
      </c>
      <c r="J762" s="20">
        <v>2</v>
      </c>
      <c r="K762" s="5" t="s">
        <v>575</v>
      </c>
      <c r="L762" s="425"/>
      <c r="M762" s="6" t="s">
        <v>4510</v>
      </c>
      <c r="N762" s="6">
        <v>968050.14</v>
      </c>
      <c r="O762" s="7"/>
      <c r="P762" s="476"/>
      <c r="Q762" s="5" t="s">
        <v>4660</v>
      </c>
      <c r="R762" s="187">
        <v>33960</v>
      </c>
      <c r="S762" s="20" t="s">
        <v>1774</v>
      </c>
      <c r="T762" s="5" t="s">
        <v>4661</v>
      </c>
      <c r="U762" s="474"/>
      <c r="V762" s="474"/>
      <c r="W762" s="101"/>
      <c r="X762" s="101"/>
      <c r="Y762" s="101"/>
    </row>
    <row r="763" spans="1:25" s="186" customFormat="1" ht="191.25">
      <c r="A763" s="475">
        <v>752</v>
      </c>
      <c r="B763" s="5" t="s">
        <v>1419</v>
      </c>
      <c r="C763" s="20"/>
      <c r="D763" s="20" t="s">
        <v>4662</v>
      </c>
      <c r="E763" s="20" t="s">
        <v>1420</v>
      </c>
      <c r="F763" s="20" t="s">
        <v>4663</v>
      </c>
      <c r="G763" s="20">
        <v>19</v>
      </c>
      <c r="H763" s="20"/>
      <c r="I763" s="323">
        <v>44.25</v>
      </c>
      <c r="J763" s="20">
        <v>1</v>
      </c>
      <c r="K763" s="5" t="s">
        <v>575</v>
      </c>
      <c r="L763" s="425"/>
      <c r="M763" s="6" t="s">
        <v>4510</v>
      </c>
      <c r="N763" s="6">
        <v>835600.62</v>
      </c>
      <c r="O763" s="7"/>
      <c r="P763" s="476"/>
      <c r="Q763" s="5" t="s">
        <v>4664</v>
      </c>
      <c r="R763" s="187">
        <v>42745</v>
      </c>
      <c r="S763" s="20" t="s">
        <v>1774</v>
      </c>
      <c r="T763" s="5" t="s">
        <v>4665</v>
      </c>
      <c r="U763" s="474">
        <v>44.25</v>
      </c>
      <c r="V763" s="474"/>
      <c r="W763" s="101"/>
      <c r="X763" s="101"/>
      <c r="Y763" s="101"/>
    </row>
    <row r="764" spans="1:25" s="186" customFormat="1" ht="76.5">
      <c r="A764" s="475">
        <v>753</v>
      </c>
      <c r="B764" s="5" t="s">
        <v>1419</v>
      </c>
      <c r="C764" s="20" t="s">
        <v>4666</v>
      </c>
      <c r="D764" s="20" t="s">
        <v>4667</v>
      </c>
      <c r="E764" s="20" t="s">
        <v>1420</v>
      </c>
      <c r="F764" s="20" t="s">
        <v>4663</v>
      </c>
      <c r="G764" s="20">
        <v>55</v>
      </c>
      <c r="H764" s="20"/>
      <c r="I764" s="323">
        <v>42.9</v>
      </c>
      <c r="J764" s="20">
        <v>5</v>
      </c>
      <c r="K764" s="5" t="s">
        <v>575</v>
      </c>
      <c r="L764" s="425"/>
      <c r="M764" s="6" t="s">
        <v>4510</v>
      </c>
      <c r="N764" s="6"/>
      <c r="O764" s="7"/>
      <c r="P764" s="476"/>
      <c r="Q764" s="5"/>
      <c r="R764" s="20"/>
      <c r="S764" s="20"/>
      <c r="T764" s="5"/>
      <c r="U764" s="474"/>
      <c r="V764" s="474"/>
      <c r="W764" s="101"/>
      <c r="X764" s="101"/>
      <c r="Y764" s="101"/>
    </row>
    <row r="765" spans="1:25" s="186" customFormat="1" ht="76.5">
      <c r="A765" s="467">
        <v>754</v>
      </c>
      <c r="B765" s="5" t="s">
        <v>1419</v>
      </c>
      <c r="C765" s="20" t="s">
        <v>4668</v>
      </c>
      <c r="D765" s="20" t="s">
        <v>4669</v>
      </c>
      <c r="E765" s="20" t="s">
        <v>1420</v>
      </c>
      <c r="F765" s="20">
        <v>33</v>
      </c>
      <c r="G765" s="20">
        <v>5</v>
      </c>
      <c r="H765" s="20"/>
      <c r="I765" s="323">
        <v>46.7</v>
      </c>
      <c r="J765" s="20">
        <v>1</v>
      </c>
      <c r="K765" s="5" t="s">
        <v>575</v>
      </c>
      <c r="L765" s="425"/>
      <c r="M765" s="6" t="s">
        <v>4510</v>
      </c>
      <c r="N765" s="6">
        <v>913256.33</v>
      </c>
      <c r="O765" s="7"/>
      <c r="P765" s="476"/>
      <c r="Q765" s="5" t="s">
        <v>4670</v>
      </c>
      <c r="R765" s="187">
        <v>32917</v>
      </c>
      <c r="S765" s="20" t="s">
        <v>1774</v>
      </c>
      <c r="T765" s="5" t="s">
        <v>4671</v>
      </c>
      <c r="U765" s="474">
        <v>28</v>
      </c>
      <c r="V765" s="474"/>
      <c r="W765" s="101"/>
      <c r="X765" s="101"/>
      <c r="Y765" s="101"/>
    </row>
    <row r="766" spans="1:25" s="186" customFormat="1" ht="76.5">
      <c r="A766" s="475">
        <v>755</v>
      </c>
      <c r="B766" s="5" t="s">
        <v>1419</v>
      </c>
      <c r="C766" s="20" t="s">
        <v>4672</v>
      </c>
      <c r="D766" s="20" t="s">
        <v>4673</v>
      </c>
      <c r="E766" s="20" t="s">
        <v>1420</v>
      </c>
      <c r="F766" s="20">
        <v>33</v>
      </c>
      <c r="G766" s="20">
        <v>26</v>
      </c>
      <c r="H766" s="20"/>
      <c r="I766" s="323">
        <v>47.2</v>
      </c>
      <c r="J766" s="20">
        <v>4</v>
      </c>
      <c r="K766" s="5" t="s">
        <v>575</v>
      </c>
      <c r="L766" s="425"/>
      <c r="M766" s="6" t="s">
        <v>4510</v>
      </c>
      <c r="N766" s="6">
        <v>923034.23</v>
      </c>
      <c r="O766" s="7"/>
      <c r="P766" s="476"/>
      <c r="Q766" s="5"/>
      <c r="R766" s="20"/>
      <c r="S766" s="20"/>
      <c r="U766" s="474"/>
      <c r="V766" s="474"/>
      <c r="W766" s="101"/>
      <c r="X766" s="101"/>
      <c r="Y766" s="101"/>
    </row>
    <row r="767" spans="1:25" s="186" customFormat="1" ht="76.5">
      <c r="A767" s="475">
        <v>756</v>
      </c>
      <c r="B767" s="5" t="s">
        <v>1419</v>
      </c>
      <c r="C767" s="20" t="s">
        <v>4674</v>
      </c>
      <c r="D767" s="20" t="s">
        <v>4675</v>
      </c>
      <c r="E767" s="20" t="s">
        <v>1420</v>
      </c>
      <c r="F767" s="20">
        <v>38</v>
      </c>
      <c r="G767" s="20">
        <v>4</v>
      </c>
      <c r="H767" s="20"/>
      <c r="I767" s="323">
        <v>43.71</v>
      </c>
      <c r="J767" s="20">
        <v>1</v>
      </c>
      <c r="K767" s="5" t="s">
        <v>575</v>
      </c>
      <c r="L767" s="425"/>
      <c r="M767" s="6" t="s">
        <v>4510</v>
      </c>
      <c r="N767" s="6">
        <v>853130.71</v>
      </c>
      <c r="O767" s="7"/>
      <c r="P767" s="476"/>
      <c r="Q767" s="5"/>
      <c r="R767" s="20"/>
      <c r="S767" s="20"/>
      <c r="T767" s="5"/>
      <c r="U767" s="474"/>
      <c r="V767" s="474"/>
      <c r="W767" s="101"/>
      <c r="X767" s="101"/>
      <c r="Y767" s="101"/>
    </row>
    <row r="768" spans="1:25" s="186" customFormat="1" ht="76.5">
      <c r="A768" s="467">
        <v>757</v>
      </c>
      <c r="B768" s="5" t="s">
        <v>1419</v>
      </c>
      <c r="C768" s="20" t="s">
        <v>4676</v>
      </c>
      <c r="D768" s="20" t="s">
        <v>4677</v>
      </c>
      <c r="E768" s="20" t="s">
        <v>1420</v>
      </c>
      <c r="F768" s="20">
        <v>39</v>
      </c>
      <c r="G768" s="20">
        <v>20</v>
      </c>
      <c r="H768" s="20"/>
      <c r="I768" s="323">
        <v>28.87</v>
      </c>
      <c r="J768" s="20">
        <v>2</v>
      </c>
      <c r="K768" s="5" t="s">
        <v>575</v>
      </c>
      <c r="L768" s="425"/>
      <c r="M768" s="6" t="s">
        <v>4510</v>
      </c>
      <c r="N768" s="6">
        <v>560962.66</v>
      </c>
      <c r="O768" s="7"/>
      <c r="P768" s="476"/>
      <c r="Q768" s="5"/>
      <c r="R768" s="20"/>
      <c r="S768" s="20"/>
      <c r="U768" s="474"/>
      <c r="V768" s="474"/>
      <c r="W768" s="101"/>
      <c r="X768" s="101"/>
      <c r="Y768" s="101"/>
    </row>
    <row r="769" spans="1:25" s="186" customFormat="1" ht="76.5">
      <c r="A769" s="475">
        <v>758</v>
      </c>
      <c r="B769" s="5" t="s">
        <v>1419</v>
      </c>
      <c r="C769" s="20" t="s">
        <v>4678</v>
      </c>
      <c r="D769" s="20" t="s">
        <v>4679</v>
      </c>
      <c r="E769" s="20" t="s">
        <v>1420</v>
      </c>
      <c r="F769" s="20">
        <v>39</v>
      </c>
      <c r="G769" s="20">
        <v>65</v>
      </c>
      <c r="H769" s="20"/>
      <c r="I769" s="323">
        <v>20.420000000000002</v>
      </c>
      <c r="J769" s="20">
        <v>4</v>
      </c>
      <c r="K769" s="5" t="s">
        <v>575</v>
      </c>
      <c r="L769" s="425"/>
      <c r="M769" s="6" t="s">
        <v>4510</v>
      </c>
      <c r="N769" s="6">
        <v>382448.8</v>
      </c>
      <c r="O769" s="7"/>
      <c r="P769" s="476"/>
      <c r="Q769" s="5"/>
      <c r="R769" s="20"/>
      <c r="S769" s="20"/>
      <c r="U769" s="474"/>
      <c r="V769" s="474"/>
      <c r="W769" s="101"/>
      <c r="X769" s="101"/>
      <c r="Y769" s="101"/>
    </row>
    <row r="770" spans="1:25" s="186" customFormat="1" ht="76.5">
      <c r="A770" s="475">
        <v>759</v>
      </c>
      <c r="B770" s="5" t="s">
        <v>1419</v>
      </c>
      <c r="C770" s="20" t="s">
        <v>4680</v>
      </c>
      <c r="D770" s="20" t="s">
        <v>4681</v>
      </c>
      <c r="E770" s="20" t="s">
        <v>1420</v>
      </c>
      <c r="F770" s="20">
        <v>39</v>
      </c>
      <c r="G770" s="20">
        <v>87</v>
      </c>
      <c r="H770" s="20"/>
      <c r="I770" s="323">
        <v>21.02</v>
      </c>
      <c r="J770" s="20">
        <v>5</v>
      </c>
      <c r="K770" s="5" t="s">
        <v>575</v>
      </c>
      <c r="L770" s="425"/>
      <c r="M770" s="6" t="s">
        <v>4510</v>
      </c>
      <c r="N770" s="6">
        <v>409035.27</v>
      </c>
      <c r="O770" s="7"/>
      <c r="P770" s="476"/>
      <c r="Q770" s="5"/>
      <c r="R770" s="20"/>
      <c r="S770" s="20"/>
      <c r="T770" s="5"/>
      <c r="U770" s="474"/>
      <c r="V770" s="474"/>
      <c r="W770" s="101"/>
      <c r="X770" s="101"/>
      <c r="Y770" s="101"/>
    </row>
    <row r="771" spans="1:25" s="186" customFormat="1" ht="191.25">
      <c r="A771" s="467">
        <v>760</v>
      </c>
      <c r="B771" s="5" t="s">
        <v>1419</v>
      </c>
      <c r="C771" s="20" t="s">
        <v>4682</v>
      </c>
      <c r="D771" s="20" t="s">
        <v>4683</v>
      </c>
      <c r="E771" s="20" t="s">
        <v>1420</v>
      </c>
      <c r="F771" s="20">
        <v>39</v>
      </c>
      <c r="G771" s="20">
        <v>170</v>
      </c>
      <c r="H771" s="20"/>
      <c r="I771" s="323">
        <v>28.89</v>
      </c>
      <c r="J771" s="20">
        <v>9</v>
      </c>
      <c r="K771" s="5" t="s">
        <v>575</v>
      </c>
      <c r="L771" s="425"/>
      <c r="M771" s="6" t="s">
        <v>4510</v>
      </c>
      <c r="N771" s="6">
        <v>562910.43999999994</v>
      </c>
      <c r="O771" s="7"/>
      <c r="P771" s="476"/>
      <c r="Q771" s="5" t="s">
        <v>4684</v>
      </c>
      <c r="R771" s="187">
        <v>42486</v>
      </c>
      <c r="S771" s="20" t="s">
        <v>1774</v>
      </c>
      <c r="T771" s="5" t="s">
        <v>4685</v>
      </c>
      <c r="U771" s="474">
        <v>28.89</v>
      </c>
      <c r="V771" s="474"/>
      <c r="W771" s="101"/>
      <c r="X771" s="101"/>
      <c r="Y771" s="101"/>
    </row>
    <row r="772" spans="1:25" s="186" customFormat="1" ht="76.5">
      <c r="A772" s="475">
        <v>761</v>
      </c>
      <c r="B772" s="5" t="s">
        <v>1419</v>
      </c>
      <c r="C772" s="20" t="s">
        <v>4686</v>
      </c>
      <c r="D772" s="20" t="s">
        <v>4687</v>
      </c>
      <c r="E772" s="20" t="s">
        <v>1420</v>
      </c>
      <c r="F772" s="20">
        <v>40</v>
      </c>
      <c r="G772" s="20">
        <v>19</v>
      </c>
      <c r="H772" s="20"/>
      <c r="I772" s="323">
        <v>48.55</v>
      </c>
      <c r="J772" s="20">
        <v>4</v>
      </c>
      <c r="K772" s="5" t="s">
        <v>575</v>
      </c>
      <c r="L772" s="425"/>
      <c r="M772" s="6" t="s">
        <v>4510</v>
      </c>
      <c r="N772" s="6">
        <v>946624.48</v>
      </c>
      <c r="O772" s="7"/>
      <c r="P772" s="476"/>
      <c r="Q772" s="5"/>
      <c r="R772" s="20"/>
      <c r="S772" s="20"/>
      <c r="T772" s="20"/>
      <c r="U772" s="474"/>
      <c r="V772" s="474"/>
      <c r="W772" s="101"/>
      <c r="X772" s="101"/>
      <c r="Y772" s="101"/>
    </row>
    <row r="773" spans="1:25" s="186" customFormat="1" ht="76.5">
      <c r="A773" s="475">
        <v>762</v>
      </c>
      <c r="B773" s="5" t="s">
        <v>1419</v>
      </c>
      <c r="C773" s="20" t="s">
        <v>4688</v>
      </c>
      <c r="D773" s="20" t="s">
        <v>4689</v>
      </c>
      <c r="E773" s="20" t="s">
        <v>1420</v>
      </c>
      <c r="F773" s="20">
        <v>40</v>
      </c>
      <c r="G773" s="20">
        <v>36</v>
      </c>
      <c r="H773" s="20"/>
      <c r="I773" s="323">
        <v>56.95</v>
      </c>
      <c r="J773" s="20">
        <v>8</v>
      </c>
      <c r="K773" s="5" t="s">
        <v>575</v>
      </c>
      <c r="L773" s="425"/>
      <c r="M773" s="6" t="s">
        <v>4510</v>
      </c>
      <c r="N773" s="6">
        <v>1110238.5900000001</v>
      </c>
      <c r="O773" s="7"/>
      <c r="P773" s="476"/>
      <c r="Q773" s="5"/>
      <c r="R773" s="20"/>
      <c r="S773" s="20"/>
      <c r="U773" s="474"/>
      <c r="V773" s="474"/>
      <c r="W773" s="101"/>
      <c r="X773" s="101"/>
      <c r="Y773" s="101"/>
    </row>
    <row r="774" spans="1:25" s="186" customFormat="1" ht="76.5">
      <c r="A774" s="467">
        <v>763</v>
      </c>
      <c r="B774" s="5" t="s">
        <v>1419</v>
      </c>
      <c r="C774" s="20" t="s">
        <v>4690</v>
      </c>
      <c r="D774" s="20" t="s">
        <v>4691</v>
      </c>
      <c r="E774" s="20" t="s">
        <v>1420</v>
      </c>
      <c r="F774" s="20" t="s">
        <v>4692</v>
      </c>
      <c r="G774" s="20">
        <v>3</v>
      </c>
      <c r="H774" s="20"/>
      <c r="I774" s="323">
        <v>44.1</v>
      </c>
      <c r="J774" s="20">
        <v>1</v>
      </c>
      <c r="K774" s="5" t="s">
        <v>575</v>
      </c>
      <c r="L774" s="425"/>
      <c r="M774" s="6" t="s">
        <v>4510</v>
      </c>
      <c r="N774" s="6">
        <v>871971.22</v>
      </c>
      <c r="O774" s="7"/>
      <c r="P774" s="476"/>
      <c r="Q774" s="5"/>
      <c r="R774" s="20"/>
      <c r="S774" s="20"/>
      <c r="T774" s="5"/>
      <c r="U774" s="474"/>
      <c r="V774" s="474"/>
      <c r="W774" s="101"/>
      <c r="X774" s="101"/>
      <c r="Y774" s="101"/>
    </row>
    <row r="775" spans="1:25" s="186" customFormat="1" ht="76.5">
      <c r="A775" s="475">
        <v>764</v>
      </c>
      <c r="B775" s="5" t="s">
        <v>1419</v>
      </c>
      <c r="C775" s="20" t="s">
        <v>4693</v>
      </c>
      <c r="D775" s="20" t="s">
        <v>4694</v>
      </c>
      <c r="E775" s="20" t="s">
        <v>1420</v>
      </c>
      <c r="F775" s="20" t="s">
        <v>4692</v>
      </c>
      <c r="G775" s="20">
        <v>32</v>
      </c>
      <c r="H775" s="20"/>
      <c r="I775" s="323">
        <v>44.15</v>
      </c>
      <c r="J775" s="20">
        <v>5</v>
      </c>
      <c r="K775" s="5" t="s">
        <v>575</v>
      </c>
      <c r="L775" s="425"/>
      <c r="M775" s="6" t="s">
        <v>4510</v>
      </c>
      <c r="N775" s="6">
        <v>873948.48</v>
      </c>
      <c r="O775" s="7"/>
      <c r="P775" s="476"/>
      <c r="Q775" s="5" t="s">
        <v>4695</v>
      </c>
      <c r="R775" s="187">
        <v>32749</v>
      </c>
      <c r="S775" s="20" t="s">
        <v>1774</v>
      </c>
      <c r="T775" s="5" t="s">
        <v>4696</v>
      </c>
      <c r="U775" s="474"/>
      <c r="V775" s="474"/>
      <c r="W775" s="101"/>
      <c r="X775" s="101"/>
      <c r="Y775" s="101"/>
    </row>
    <row r="776" spans="1:25" s="186" customFormat="1" ht="102">
      <c r="A776" s="475">
        <v>765</v>
      </c>
      <c r="B776" s="5" t="s">
        <v>1419</v>
      </c>
      <c r="C776" s="20" t="s">
        <v>4697</v>
      </c>
      <c r="D776" s="20" t="s">
        <v>4698</v>
      </c>
      <c r="E776" s="20" t="s">
        <v>1420</v>
      </c>
      <c r="F776" s="20">
        <v>41</v>
      </c>
      <c r="G776" s="20">
        <v>39</v>
      </c>
      <c r="H776" s="20"/>
      <c r="I776" s="323">
        <v>28.8</v>
      </c>
      <c r="J776" s="20">
        <v>3</v>
      </c>
      <c r="K776" s="5" t="s">
        <v>575</v>
      </c>
      <c r="L776" s="425"/>
      <c r="M776" s="6" t="s">
        <v>4699</v>
      </c>
      <c r="N776" s="6">
        <v>560962.66</v>
      </c>
      <c r="O776" s="7"/>
      <c r="P776" s="476"/>
      <c r="Q776" s="5" t="s">
        <v>4700</v>
      </c>
      <c r="R776" s="187">
        <v>32744</v>
      </c>
      <c r="S776" s="20" t="s">
        <v>1774</v>
      </c>
      <c r="T776" s="5" t="s">
        <v>4701</v>
      </c>
      <c r="U776" s="474">
        <v>17.5</v>
      </c>
      <c r="V776" s="474"/>
      <c r="W776" s="101"/>
      <c r="X776" s="101"/>
      <c r="Y776" s="101"/>
    </row>
    <row r="777" spans="1:25" s="186" customFormat="1" ht="102">
      <c r="A777" s="467">
        <v>766</v>
      </c>
      <c r="B777" s="5" t="s">
        <v>1419</v>
      </c>
      <c r="C777" s="20" t="s">
        <v>4702</v>
      </c>
      <c r="D777" s="20" t="s">
        <v>4703</v>
      </c>
      <c r="E777" s="20" t="s">
        <v>1420</v>
      </c>
      <c r="F777" s="20">
        <v>41</v>
      </c>
      <c r="G777" s="20">
        <v>59</v>
      </c>
      <c r="H777" s="20"/>
      <c r="I777" s="323">
        <v>29.2</v>
      </c>
      <c r="J777" s="20">
        <v>4</v>
      </c>
      <c r="K777" s="5" t="s">
        <v>575</v>
      </c>
      <c r="L777" s="425"/>
      <c r="M777" s="6" t="s">
        <v>4699</v>
      </c>
      <c r="N777" s="6">
        <v>568753.80000000005</v>
      </c>
      <c r="O777" s="7"/>
      <c r="P777" s="476"/>
      <c r="Q777" s="5"/>
      <c r="R777" s="20"/>
      <c r="S777" s="20"/>
      <c r="T777" s="20"/>
      <c r="U777" s="474"/>
      <c r="V777" s="474"/>
      <c r="W777" s="101"/>
      <c r="X777" s="101"/>
      <c r="Y777" s="101"/>
    </row>
    <row r="778" spans="1:25" s="186" customFormat="1" ht="102">
      <c r="A778" s="475">
        <v>767</v>
      </c>
      <c r="B778" s="5" t="s">
        <v>1419</v>
      </c>
      <c r="C778" s="20" t="s">
        <v>4704</v>
      </c>
      <c r="D778" s="20" t="s">
        <v>4705</v>
      </c>
      <c r="E778" s="20" t="s">
        <v>1420</v>
      </c>
      <c r="F778" s="20">
        <v>41</v>
      </c>
      <c r="G778" s="20">
        <v>66</v>
      </c>
      <c r="H778" s="20"/>
      <c r="I778" s="323">
        <v>20.100000000000001</v>
      </c>
      <c r="J778" s="20">
        <v>4</v>
      </c>
      <c r="K778" s="5" t="s">
        <v>575</v>
      </c>
      <c r="L778" s="425"/>
      <c r="M778" s="6" t="s">
        <v>4699</v>
      </c>
      <c r="N778" s="6">
        <v>391505.19</v>
      </c>
      <c r="O778" s="7"/>
      <c r="P778" s="476"/>
      <c r="Q778" s="5" t="s">
        <v>4706</v>
      </c>
      <c r="R778" s="187">
        <v>43717</v>
      </c>
      <c r="S778" s="20" t="s">
        <v>1774</v>
      </c>
      <c r="T778" s="20" t="s">
        <v>4707</v>
      </c>
      <c r="U778" s="474">
        <v>20.100000000000001</v>
      </c>
      <c r="V778" s="474"/>
      <c r="W778" s="101"/>
      <c r="X778" s="101"/>
      <c r="Y778" s="101"/>
    </row>
    <row r="779" spans="1:25" s="186" customFormat="1" ht="102">
      <c r="A779" s="475">
        <v>768</v>
      </c>
      <c r="B779" s="5" t="s">
        <v>1419</v>
      </c>
      <c r="C779" s="20" t="s">
        <v>4708</v>
      </c>
      <c r="D779" s="20" t="s">
        <v>4709</v>
      </c>
      <c r="E779" s="20" t="s">
        <v>1420</v>
      </c>
      <c r="F779" s="20">
        <v>41</v>
      </c>
      <c r="G779" s="20">
        <v>69</v>
      </c>
      <c r="H779" s="20"/>
      <c r="I779" s="323">
        <v>20.3</v>
      </c>
      <c r="J779" s="20">
        <v>4</v>
      </c>
      <c r="K779" s="5" t="s">
        <v>575</v>
      </c>
      <c r="L779" s="425"/>
      <c r="M779" s="6" t="s">
        <v>4699</v>
      </c>
      <c r="N779" s="6">
        <v>395400.76</v>
      </c>
      <c r="O779" s="7"/>
      <c r="P779" s="476"/>
      <c r="Q779" s="5"/>
      <c r="R779" s="20"/>
      <c r="S779" s="20"/>
      <c r="T779" s="20"/>
      <c r="U779" s="474"/>
      <c r="V779" s="474"/>
      <c r="W779" s="101"/>
      <c r="X779" s="101"/>
      <c r="Y779" s="101"/>
    </row>
    <row r="780" spans="1:25" s="186" customFormat="1" ht="102">
      <c r="A780" s="467">
        <v>769</v>
      </c>
      <c r="B780" s="5" t="s">
        <v>1419</v>
      </c>
      <c r="C780" s="20" t="s">
        <v>4710</v>
      </c>
      <c r="D780" s="20" t="s">
        <v>4711</v>
      </c>
      <c r="E780" s="20" t="s">
        <v>1420</v>
      </c>
      <c r="F780" s="20">
        <v>41</v>
      </c>
      <c r="G780" s="20">
        <v>89</v>
      </c>
      <c r="H780" s="20"/>
      <c r="I780" s="323">
        <v>20.6</v>
      </c>
      <c r="J780" s="20">
        <v>5</v>
      </c>
      <c r="K780" s="5" t="s">
        <v>575</v>
      </c>
      <c r="L780" s="425"/>
      <c r="M780" s="6" t="s">
        <v>4699</v>
      </c>
      <c r="N780" s="6">
        <v>401244.12</v>
      </c>
      <c r="O780" s="7"/>
      <c r="P780" s="476"/>
      <c r="Q780" s="5"/>
      <c r="R780" s="20"/>
      <c r="S780" s="20"/>
      <c r="T780" s="20"/>
      <c r="U780" s="474"/>
      <c r="V780" s="474"/>
      <c r="W780" s="101"/>
      <c r="X780" s="101"/>
      <c r="Y780" s="101"/>
    </row>
    <row r="781" spans="1:25" s="186" customFormat="1" ht="102">
      <c r="A781" s="475">
        <v>770</v>
      </c>
      <c r="B781" s="5" t="s">
        <v>1419</v>
      </c>
      <c r="C781" s="20" t="s">
        <v>4712</v>
      </c>
      <c r="D781" s="20" t="s">
        <v>4713</v>
      </c>
      <c r="E781" s="20" t="s">
        <v>1420</v>
      </c>
      <c r="F781" s="20">
        <v>41</v>
      </c>
      <c r="G781" s="20">
        <v>101</v>
      </c>
      <c r="H781" s="20"/>
      <c r="I781" s="323">
        <v>20.5</v>
      </c>
      <c r="J781" s="20">
        <v>6</v>
      </c>
      <c r="K781" s="5" t="s">
        <v>575</v>
      </c>
      <c r="L781" s="425"/>
      <c r="M781" s="6" t="s">
        <v>4699</v>
      </c>
      <c r="N781" s="6">
        <v>399296.33</v>
      </c>
      <c r="O781" s="7"/>
      <c r="P781" s="476"/>
      <c r="Q781" s="5"/>
      <c r="R781" s="20"/>
      <c r="S781" s="20"/>
      <c r="T781" s="20"/>
      <c r="U781" s="474"/>
      <c r="V781" s="474"/>
      <c r="W781" s="101"/>
      <c r="X781" s="101"/>
      <c r="Y781" s="101"/>
    </row>
    <row r="782" spans="1:25" s="186" customFormat="1" ht="102">
      <c r="A782" s="475">
        <v>771</v>
      </c>
      <c r="B782" s="5" t="s">
        <v>1419</v>
      </c>
      <c r="C782" s="20" t="s">
        <v>4714</v>
      </c>
      <c r="D782" s="20" t="s">
        <v>4715</v>
      </c>
      <c r="E782" s="20" t="s">
        <v>1420</v>
      </c>
      <c r="F782" s="20">
        <v>41</v>
      </c>
      <c r="G782" s="20">
        <v>112</v>
      </c>
      <c r="H782" s="20"/>
      <c r="I782" s="323">
        <v>29.1</v>
      </c>
      <c r="J782" s="20">
        <v>6</v>
      </c>
      <c r="K782" s="5" t="s">
        <v>575</v>
      </c>
      <c r="L782" s="425"/>
      <c r="M782" s="6" t="s">
        <v>4699</v>
      </c>
      <c r="N782" s="6">
        <v>566806.02</v>
      </c>
      <c r="O782" s="7"/>
      <c r="P782" s="476"/>
      <c r="Q782" s="5"/>
      <c r="R782" s="20"/>
      <c r="S782" s="20"/>
      <c r="T782" s="20"/>
      <c r="U782" s="474"/>
      <c r="V782" s="474"/>
      <c r="W782" s="101"/>
      <c r="X782" s="101"/>
      <c r="Y782" s="101"/>
    </row>
    <row r="783" spans="1:25" s="186" customFormat="1" ht="102">
      <c r="A783" s="467">
        <v>772</v>
      </c>
      <c r="B783" s="5" t="s">
        <v>1419</v>
      </c>
      <c r="C783" s="20" t="s">
        <v>4716</v>
      </c>
      <c r="D783" s="20" t="s">
        <v>4717</v>
      </c>
      <c r="E783" s="20" t="s">
        <v>1420</v>
      </c>
      <c r="F783" s="20">
        <v>41</v>
      </c>
      <c r="G783" s="20">
        <v>141</v>
      </c>
      <c r="H783" s="20"/>
      <c r="I783" s="323">
        <v>20.2</v>
      </c>
      <c r="J783" s="20">
        <v>8</v>
      </c>
      <c r="K783" s="5" t="s">
        <v>575</v>
      </c>
      <c r="L783" s="425"/>
      <c r="M783" s="6" t="s">
        <v>4699</v>
      </c>
      <c r="N783" s="6">
        <v>393452.97</v>
      </c>
      <c r="O783" s="7"/>
      <c r="P783" s="476"/>
      <c r="Q783" s="5"/>
      <c r="R783" s="187"/>
      <c r="S783" s="20"/>
      <c r="T783" s="5"/>
      <c r="U783" s="474"/>
      <c r="V783" s="474"/>
      <c r="W783" s="101"/>
      <c r="X783" s="101"/>
      <c r="Y783" s="101"/>
    </row>
    <row r="784" spans="1:25" s="186" customFormat="1" ht="102">
      <c r="A784" s="475">
        <v>773</v>
      </c>
      <c r="B784" s="5" t="s">
        <v>1419</v>
      </c>
      <c r="C784" s="20" t="s">
        <v>4718</v>
      </c>
      <c r="D784" s="20" t="s">
        <v>4719</v>
      </c>
      <c r="E784" s="20" t="s">
        <v>1420</v>
      </c>
      <c r="F784" s="20">
        <v>41</v>
      </c>
      <c r="G784" s="20">
        <v>148</v>
      </c>
      <c r="H784" s="20"/>
      <c r="I784" s="323">
        <v>20.8</v>
      </c>
      <c r="J784" s="20">
        <v>8</v>
      </c>
      <c r="K784" s="5" t="s">
        <v>575</v>
      </c>
      <c r="L784" s="425"/>
      <c r="M784" s="6" t="s">
        <v>4699</v>
      </c>
      <c r="N784" s="6">
        <v>405139.7</v>
      </c>
      <c r="O784" s="7"/>
      <c r="P784" s="476"/>
      <c r="Q784" s="5"/>
      <c r="R784" s="20"/>
      <c r="S784" s="20"/>
      <c r="T784" s="20"/>
      <c r="U784" s="474"/>
      <c r="V784" s="474"/>
      <c r="W784" s="101"/>
      <c r="X784" s="101"/>
      <c r="Y784" s="101"/>
    </row>
    <row r="785" spans="1:25" s="186" customFormat="1" ht="102">
      <c r="A785" s="475">
        <v>774</v>
      </c>
      <c r="B785" s="5" t="s">
        <v>1419</v>
      </c>
      <c r="C785" s="20" t="s">
        <v>4720</v>
      </c>
      <c r="D785" s="20" t="s">
        <v>4721</v>
      </c>
      <c r="E785" s="20" t="s">
        <v>1420</v>
      </c>
      <c r="F785" s="20">
        <v>41</v>
      </c>
      <c r="G785" s="20">
        <v>156</v>
      </c>
      <c r="H785" s="20"/>
      <c r="I785" s="323">
        <v>28.9</v>
      </c>
      <c r="J785" s="20">
        <v>9</v>
      </c>
      <c r="K785" s="5" t="s">
        <v>575</v>
      </c>
      <c r="L785" s="425"/>
      <c r="M785" s="6" t="s">
        <v>4699</v>
      </c>
      <c r="N785" s="6">
        <v>562910.43999999994</v>
      </c>
      <c r="O785" s="7"/>
      <c r="P785" s="476"/>
      <c r="Q785" s="5" t="s">
        <v>4722</v>
      </c>
      <c r="R785" s="187">
        <v>29293</v>
      </c>
      <c r="S785" s="20" t="s">
        <v>1774</v>
      </c>
      <c r="T785" s="5" t="s">
        <v>4723</v>
      </c>
      <c r="U785" s="474">
        <v>17.600000000000001</v>
      </c>
      <c r="V785" s="474"/>
      <c r="W785" s="101"/>
      <c r="X785" s="101"/>
      <c r="Y785" s="101"/>
    </row>
    <row r="786" spans="1:25" s="186" customFormat="1" ht="102">
      <c r="A786" s="467">
        <v>775</v>
      </c>
      <c r="B786" s="5" t="s">
        <v>1419</v>
      </c>
      <c r="C786" s="20" t="s">
        <v>4724</v>
      </c>
      <c r="D786" s="20" t="s">
        <v>4725</v>
      </c>
      <c r="E786" s="20" t="s">
        <v>1420</v>
      </c>
      <c r="F786" s="20">
        <v>41</v>
      </c>
      <c r="G786" s="20">
        <v>157</v>
      </c>
      <c r="H786" s="20"/>
      <c r="I786" s="323">
        <v>29</v>
      </c>
      <c r="J786" s="20">
        <v>9</v>
      </c>
      <c r="K786" s="5" t="s">
        <v>575</v>
      </c>
      <c r="L786" s="425"/>
      <c r="M786" s="6" t="s">
        <v>4699</v>
      </c>
      <c r="N786" s="6">
        <v>564858.23</v>
      </c>
      <c r="O786" s="7"/>
      <c r="P786" s="476"/>
      <c r="Q786" s="5" t="s">
        <v>4726</v>
      </c>
      <c r="R786" s="187">
        <v>32646</v>
      </c>
      <c r="S786" s="20" t="s">
        <v>1774</v>
      </c>
      <c r="T786" s="5" t="s">
        <v>4727</v>
      </c>
      <c r="U786" s="474">
        <v>17</v>
      </c>
      <c r="V786" s="474"/>
      <c r="W786" s="101"/>
      <c r="X786" s="101"/>
      <c r="Y786" s="101"/>
    </row>
    <row r="787" spans="1:25" s="186" customFormat="1" ht="102">
      <c r="A787" s="475">
        <v>776</v>
      </c>
      <c r="B787" s="5" t="s">
        <v>1419</v>
      </c>
      <c r="C787" s="20" t="s">
        <v>4728</v>
      </c>
      <c r="D787" s="20" t="s">
        <v>4729</v>
      </c>
      <c r="E787" s="20" t="s">
        <v>1420</v>
      </c>
      <c r="F787" s="20" t="s">
        <v>4730</v>
      </c>
      <c r="G787" s="20">
        <v>30</v>
      </c>
      <c r="H787" s="20"/>
      <c r="I787" s="323">
        <v>45.63</v>
      </c>
      <c r="J787" s="20">
        <v>4</v>
      </c>
      <c r="K787" s="5" t="s">
        <v>575</v>
      </c>
      <c r="L787" s="425"/>
      <c r="M787" s="6" t="s">
        <v>3014</v>
      </c>
      <c r="N787" s="6">
        <v>888190.87</v>
      </c>
      <c r="O787" s="7"/>
      <c r="P787" s="479"/>
      <c r="Q787" s="5" t="s">
        <v>4731</v>
      </c>
      <c r="R787" s="187">
        <v>35143</v>
      </c>
      <c r="S787" s="20" t="s">
        <v>1774</v>
      </c>
      <c r="T787" s="5" t="s">
        <v>4732</v>
      </c>
      <c r="U787" s="474"/>
      <c r="V787" s="474"/>
      <c r="W787" s="101"/>
      <c r="X787" s="101"/>
      <c r="Y787" s="101"/>
    </row>
    <row r="788" spans="1:25" s="186" customFormat="1" ht="102">
      <c r="A788" s="475">
        <v>777</v>
      </c>
      <c r="B788" s="5" t="s">
        <v>1419</v>
      </c>
      <c r="C788" s="20" t="s">
        <v>4733</v>
      </c>
      <c r="D788" s="20" t="s">
        <v>4734</v>
      </c>
      <c r="E788" s="20" t="s">
        <v>1420</v>
      </c>
      <c r="F788" s="20" t="s">
        <v>4735</v>
      </c>
      <c r="G788" s="20">
        <v>4</v>
      </c>
      <c r="H788" s="20"/>
      <c r="I788" s="323">
        <v>31.07</v>
      </c>
      <c r="J788" s="20">
        <v>1</v>
      </c>
      <c r="K788" s="5" t="s">
        <v>575</v>
      </c>
      <c r="L788" s="425"/>
      <c r="M788" s="6" t="s">
        <v>4528</v>
      </c>
      <c r="N788" s="6">
        <v>613547.32999999996</v>
      </c>
      <c r="O788" s="7"/>
      <c r="P788" s="476"/>
      <c r="Q788" s="5"/>
      <c r="R788" s="20"/>
      <c r="S788" s="20"/>
      <c r="T788" s="20"/>
      <c r="U788" s="474"/>
      <c r="V788" s="474"/>
      <c r="W788" s="101"/>
      <c r="X788" s="101"/>
      <c r="Y788" s="101"/>
    </row>
    <row r="789" spans="1:25" s="186" customFormat="1" ht="102">
      <c r="A789" s="467">
        <v>778</v>
      </c>
      <c r="B789" s="5" t="s">
        <v>1419</v>
      </c>
      <c r="C789" s="20" t="s">
        <v>4736</v>
      </c>
      <c r="D789" s="20" t="s">
        <v>4737</v>
      </c>
      <c r="E789" s="20" t="s">
        <v>1420</v>
      </c>
      <c r="F789" s="20" t="s">
        <v>4735</v>
      </c>
      <c r="G789" s="20">
        <v>31</v>
      </c>
      <c r="H789" s="20"/>
      <c r="I789" s="323">
        <v>45.66</v>
      </c>
      <c r="J789" s="20">
        <v>4</v>
      </c>
      <c r="K789" s="5" t="s">
        <v>575</v>
      </c>
      <c r="L789" s="425"/>
      <c r="M789" s="6" t="s">
        <v>4528</v>
      </c>
      <c r="N789" s="6">
        <v>901579.2</v>
      </c>
      <c r="O789" s="7"/>
      <c r="P789" s="476"/>
      <c r="Q789" s="5"/>
      <c r="R789" s="20"/>
      <c r="S789" s="20"/>
      <c r="T789" s="20"/>
      <c r="U789" s="474"/>
      <c r="V789" s="474"/>
      <c r="W789" s="101"/>
      <c r="X789" s="101"/>
      <c r="Y789" s="101"/>
    </row>
    <row r="790" spans="1:25" s="186" customFormat="1" ht="76.5">
      <c r="A790" s="475">
        <v>779</v>
      </c>
      <c r="B790" s="5" t="s">
        <v>1419</v>
      </c>
      <c r="C790" s="20" t="s">
        <v>4738</v>
      </c>
      <c r="D790" s="20" t="s">
        <v>4739</v>
      </c>
      <c r="E790" s="20" t="s">
        <v>1420</v>
      </c>
      <c r="F790" s="20" t="s">
        <v>4740</v>
      </c>
      <c r="G790" s="20">
        <v>11</v>
      </c>
      <c r="H790" s="20"/>
      <c r="I790" s="323">
        <v>32.5</v>
      </c>
      <c r="J790" s="20">
        <v>4</v>
      </c>
      <c r="K790" s="5" t="s">
        <v>575</v>
      </c>
      <c r="L790" s="425"/>
      <c r="M790" s="6" t="s">
        <v>4510</v>
      </c>
      <c r="N790" s="6">
        <v>633030.78</v>
      </c>
      <c r="O790" s="7"/>
      <c r="P790" s="476"/>
      <c r="Q790" s="5"/>
      <c r="R790" s="20"/>
      <c r="S790" s="20"/>
      <c r="T790" s="20"/>
      <c r="U790" s="474"/>
      <c r="V790" s="474"/>
      <c r="W790" s="101"/>
      <c r="X790" s="101"/>
      <c r="Y790" s="101"/>
    </row>
    <row r="791" spans="1:25" s="186" customFormat="1" ht="76.5">
      <c r="A791" s="475">
        <v>780</v>
      </c>
      <c r="B791" s="5" t="s">
        <v>1419</v>
      </c>
      <c r="C791" s="20" t="s">
        <v>4741</v>
      </c>
      <c r="D791" s="20" t="s">
        <v>4742</v>
      </c>
      <c r="E791" s="20" t="s">
        <v>1420</v>
      </c>
      <c r="F791" s="20" t="s">
        <v>4743</v>
      </c>
      <c r="G791" s="20">
        <v>38</v>
      </c>
      <c r="H791" s="20"/>
      <c r="I791" s="323">
        <v>50.88</v>
      </c>
      <c r="J791" s="20">
        <v>1</v>
      </c>
      <c r="K791" s="5" t="s">
        <v>575</v>
      </c>
      <c r="L791" s="425"/>
      <c r="M791" s="6" t="s">
        <v>4510</v>
      </c>
      <c r="N791" s="6">
        <v>1006424.83</v>
      </c>
      <c r="O791" s="7"/>
      <c r="P791" s="476"/>
      <c r="Q791" s="5"/>
      <c r="R791" s="20"/>
      <c r="S791" s="20"/>
      <c r="T791" s="20"/>
      <c r="U791" s="474"/>
      <c r="V791" s="474"/>
      <c r="W791" s="101"/>
      <c r="X791" s="101"/>
      <c r="Y791" s="101"/>
    </row>
    <row r="792" spans="1:25" s="186" customFormat="1" ht="76.5">
      <c r="A792" s="467">
        <v>781</v>
      </c>
      <c r="B792" s="5" t="s">
        <v>1419</v>
      </c>
      <c r="C792" s="20" t="s">
        <v>4744</v>
      </c>
      <c r="D792" s="20" t="s">
        <v>4745</v>
      </c>
      <c r="E792" s="20" t="s">
        <v>1420</v>
      </c>
      <c r="F792" s="20" t="s">
        <v>4743</v>
      </c>
      <c r="G792" s="20">
        <v>53</v>
      </c>
      <c r="H792" s="20"/>
      <c r="I792" s="323">
        <v>50.81</v>
      </c>
      <c r="J792" s="20">
        <v>5</v>
      </c>
      <c r="K792" s="5" t="s">
        <v>575</v>
      </c>
      <c r="L792" s="425"/>
      <c r="M792" s="6" t="s">
        <v>4510</v>
      </c>
      <c r="N792" s="6">
        <v>1004447.57</v>
      </c>
      <c r="O792" s="7"/>
      <c r="P792" s="476"/>
      <c r="Q792" s="5" t="s">
        <v>4746</v>
      </c>
      <c r="R792" s="187">
        <v>35422</v>
      </c>
      <c r="S792" s="20" t="s">
        <v>1774</v>
      </c>
      <c r="T792" s="5" t="s">
        <v>4747</v>
      </c>
      <c r="U792" s="474"/>
      <c r="V792" s="474"/>
      <c r="W792" s="101"/>
      <c r="X792" s="101"/>
      <c r="Y792" s="101"/>
    </row>
    <row r="793" spans="1:25" s="186" customFormat="1" ht="76.5">
      <c r="A793" s="475">
        <v>782</v>
      </c>
      <c r="B793" s="5" t="s">
        <v>1419</v>
      </c>
      <c r="C793" s="20" t="s">
        <v>4748</v>
      </c>
      <c r="D793" s="20" t="s">
        <v>4749</v>
      </c>
      <c r="E793" s="20" t="s">
        <v>1420</v>
      </c>
      <c r="F793" s="20" t="s">
        <v>4743</v>
      </c>
      <c r="G793" s="20">
        <v>54</v>
      </c>
      <c r="H793" s="20"/>
      <c r="I793" s="323">
        <v>50.26</v>
      </c>
      <c r="J793" s="20">
        <v>5</v>
      </c>
      <c r="K793" s="5" t="s">
        <v>575</v>
      </c>
      <c r="L793" s="425"/>
      <c r="M793" s="6" t="s">
        <v>4510</v>
      </c>
      <c r="N793" s="6">
        <v>994561.28</v>
      </c>
      <c r="O793" s="7"/>
      <c r="P793" s="476"/>
      <c r="Q793" s="5"/>
      <c r="R793" s="20"/>
      <c r="S793" s="20"/>
      <c r="T793" s="20"/>
      <c r="U793" s="474"/>
      <c r="V793" s="474"/>
      <c r="W793" s="101"/>
      <c r="X793" s="101"/>
      <c r="Y793" s="101"/>
    </row>
    <row r="794" spans="1:25" s="186" customFormat="1" ht="165.75">
      <c r="A794" s="475">
        <v>783</v>
      </c>
      <c r="B794" s="5" t="s">
        <v>1419</v>
      </c>
      <c r="C794" s="20" t="s">
        <v>4750</v>
      </c>
      <c r="D794" s="20" t="s">
        <v>4751</v>
      </c>
      <c r="E794" s="20" t="s">
        <v>1420</v>
      </c>
      <c r="F794" s="20">
        <v>43</v>
      </c>
      <c r="G794" s="20">
        <v>106</v>
      </c>
      <c r="H794" s="20"/>
      <c r="I794" s="323">
        <v>20.5</v>
      </c>
      <c r="J794" s="20">
        <v>6</v>
      </c>
      <c r="K794" s="5" t="s">
        <v>575</v>
      </c>
      <c r="L794" s="478">
        <v>39380</v>
      </c>
      <c r="M794" s="6" t="s">
        <v>4752</v>
      </c>
      <c r="N794" s="6">
        <v>399296.33</v>
      </c>
      <c r="O794" s="7">
        <v>399296.33</v>
      </c>
      <c r="P794" s="476">
        <v>399296.33</v>
      </c>
      <c r="Q794" s="5" t="s">
        <v>4753</v>
      </c>
      <c r="R794" s="187">
        <v>42074</v>
      </c>
      <c r="S794" s="20" t="s">
        <v>1774</v>
      </c>
      <c r="T794" s="101" t="s">
        <v>4754</v>
      </c>
      <c r="U794" s="474">
        <v>20.61</v>
      </c>
      <c r="V794" s="474"/>
      <c r="W794" s="101"/>
      <c r="X794" s="101"/>
      <c r="Y794" s="101"/>
    </row>
    <row r="795" spans="1:25" s="186" customFormat="1" ht="165.75">
      <c r="A795" s="467">
        <v>784</v>
      </c>
      <c r="B795" s="5" t="s">
        <v>1419</v>
      </c>
      <c r="C795" s="20" t="s">
        <v>4755</v>
      </c>
      <c r="D795" s="20" t="s">
        <v>4756</v>
      </c>
      <c r="E795" s="20" t="s">
        <v>1420</v>
      </c>
      <c r="F795" s="20" t="s">
        <v>4757</v>
      </c>
      <c r="G795" s="20">
        <v>118</v>
      </c>
      <c r="H795" s="20"/>
      <c r="I795" s="323">
        <v>28.5</v>
      </c>
      <c r="J795" s="20">
        <v>7</v>
      </c>
      <c r="K795" s="5" t="s">
        <v>575</v>
      </c>
      <c r="L795" s="425"/>
      <c r="M795" s="6" t="s">
        <v>4510</v>
      </c>
      <c r="N795" s="6">
        <v>555119.29</v>
      </c>
      <c r="O795" s="7"/>
      <c r="P795" s="476"/>
      <c r="Q795" s="5" t="s">
        <v>4758</v>
      </c>
      <c r="R795" s="187">
        <v>43308</v>
      </c>
      <c r="S795" s="38" t="s">
        <v>4759</v>
      </c>
      <c r="T795" s="5" t="s">
        <v>4760</v>
      </c>
      <c r="U795" s="474">
        <v>28.5</v>
      </c>
      <c r="V795" s="481" t="s">
        <v>4761</v>
      </c>
      <c r="W795" s="101"/>
      <c r="X795" s="101"/>
      <c r="Y795" s="101"/>
    </row>
    <row r="796" spans="1:25" s="186" customFormat="1" ht="76.5">
      <c r="A796" s="475">
        <v>785</v>
      </c>
      <c r="B796" s="5" t="s">
        <v>1419</v>
      </c>
      <c r="C796" s="20" t="s">
        <v>4762</v>
      </c>
      <c r="D796" s="20" t="s">
        <v>4763</v>
      </c>
      <c r="E796" s="20" t="s">
        <v>1420</v>
      </c>
      <c r="F796" s="20" t="s">
        <v>4757</v>
      </c>
      <c r="G796" s="20">
        <v>141</v>
      </c>
      <c r="H796" s="20"/>
      <c r="I796" s="323">
        <v>20.100000000000001</v>
      </c>
      <c r="J796" s="20">
        <v>8</v>
      </c>
      <c r="K796" s="5" t="s">
        <v>575</v>
      </c>
      <c r="L796" s="425"/>
      <c r="M796" s="6" t="s">
        <v>4510</v>
      </c>
      <c r="N796" s="6">
        <v>391505.19</v>
      </c>
      <c r="O796" s="7"/>
      <c r="P796" s="476"/>
      <c r="Q796" s="5"/>
      <c r="R796" s="20"/>
      <c r="S796" s="20"/>
      <c r="T796" s="20"/>
      <c r="U796" s="474"/>
      <c r="V796" s="474"/>
      <c r="W796" s="101"/>
      <c r="X796" s="101"/>
      <c r="Y796" s="101"/>
    </row>
    <row r="797" spans="1:25" s="186" customFormat="1" ht="76.5">
      <c r="A797" s="475">
        <v>786</v>
      </c>
      <c r="B797" s="5" t="s">
        <v>1419</v>
      </c>
      <c r="C797" s="20" t="s">
        <v>4764</v>
      </c>
      <c r="D797" s="20" t="s">
        <v>4765</v>
      </c>
      <c r="E797" s="20" t="s">
        <v>1420</v>
      </c>
      <c r="F797" s="20" t="s">
        <v>4757</v>
      </c>
      <c r="G797" s="20">
        <v>156</v>
      </c>
      <c r="H797" s="20"/>
      <c r="I797" s="323">
        <v>28.5</v>
      </c>
      <c r="J797" s="20">
        <v>9</v>
      </c>
      <c r="K797" s="5" t="s">
        <v>575</v>
      </c>
      <c r="L797" s="425"/>
      <c r="M797" s="6" t="s">
        <v>4510</v>
      </c>
      <c r="N797" s="6">
        <v>555119.29</v>
      </c>
      <c r="O797" s="7"/>
      <c r="P797" s="476"/>
      <c r="Q797" s="5"/>
      <c r="R797" s="20"/>
      <c r="S797" s="20"/>
      <c r="U797" s="474"/>
      <c r="V797" s="474"/>
      <c r="W797" s="101"/>
      <c r="X797" s="101"/>
      <c r="Y797" s="101"/>
    </row>
    <row r="798" spans="1:25" s="186" customFormat="1" ht="76.5">
      <c r="A798" s="467">
        <v>787</v>
      </c>
      <c r="B798" s="5" t="s">
        <v>1419</v>
      </c>
      <c r="C798" s="20" t="s">
        <v>4766</v>
      </c>
      <c r="D798" s="20" t="s">
        <v>4767</v>
      </c>
      <c r="E798" s="20" t="s">
        <v>1420</v>
      </c>
      <c r="F798" s="20">
        <v>44</v>
      </c>
      <c r="G798" s="20">
        <v>33</v>
      </c>
      <c r="H798" s="20"/>
      <c r="I798" s="323">
        <v>34</v>
      </c>
      <c r="J798" s="20">
        <v>7</v>
      </c>
      <c r="K798" s="5" t="s">
        <v>575</v>
      </c>
      <c r="L798" s="425"/>
      <c r="M798" s="6" t="s">
        <v>4510</v>
      </c>
      <c r="N798" s="6">
        <v>648613.06999999995</v>
      </c>
      <c r="O798" s="7"/>
      <c r="P798" s="476"/>
      <c r="Q798" s="5" t="s">
        <v>4768</v>
      </c>
      <c r="R798" s="187">
        <v>32868</v>
      </c>
      <c r="S798" s="20" t="s">
        <v>1774</v>
      </c>
      <c r="T798" s="5" t="s">
        <v>4769</v>
      </c>
      <c r="U798" s="474">
        <v>19</v>
      </c>
      <c r="V798" s="474"/>
      <c r="W798" s="101"/>
      <c r="X798" s="101"/>
      <c r="Y798" s="101"/>
    </row>
    <row r="799" spans="1:25" s="186" customFormat="1" ht="344.25">
      <c r="A799" s="475">
        <v>788</v>
      </c>
      <c r="B799" s="5" t="s">
        <v>1419</v>
      </c>
      <c r="C799" s="20"/>
      <c r="D799" s="20" t="s">
        <v>4770</v>
      </c>
      <c r="E799" s="20" t="s">
        <v>1420</v>
      </c>
      <c r="F799" s="20" t="s">
        <v>4771</v>
      </c>
      <c r="G799" s="20">
        <v>1</v>
      </c>
      <c r="H799" s="20"/>
      <c r="I799" s="323">
        <v>8.92</v>
      </c>
      <c r="J799" s="20">
        <v>1</v>
      </c>
      <c r="K799" s="5" t="s">
        <v>575</v>
      </c>
      <c r="L799" s="425"/>
      <c r="M799" s="6" t="s">
        <v>4772</v>
      </c>
      <c r="N799" s="6"/>
      <c r="O799" s="7"/>
      <c r="P799" s="476"/>
      <c r="Q799" s="5"/>
      <c r="R799" s="20"/>
      <c r="S799" s="20"/>
      <c r="U799" s="474"/>
      <c r="V799" s="474"/>
      <c r="W799" s="101"/>
      <c r="X799" s="101"/>
      <c r="Y799" s="101"/>
    </row>
    <row r="800" spans="1:25" s="186" customFormat="1" ht="344.25">
      <c r="A800" s="475">
        <v>789</v>
      </c>
      <c r="B800" s="5" t="s">
        <v>1419</v>
      </c>
      <c r="C800" s="20" t="s">
        <v>4773</v>
      </c>
      <c r="D800" s="20" t="s">
        <v>4774</v>
      </c>
      <c r="E800" s="20" t="s">
        <v>1420</v>
      </c>
      <c r="F800" s="20" t="s">
        <v>4771</v>
      </c>
      <c r="G800" s="20">
        <v>10</v>
      </c>
      <c r="H800" s="20"/>
      <c r="I800" s="323">
        <v>23.05</v>
      </c>
      <c r="J800" s="20">
        <v>1</v>
      </c>
      <c r="K800" s="5" t="s">
        <v>575</v>
      </c>
      <c r="L800" s="425"/>
      <c r="M800" s="6" t="s">
        <v>4772</v>
      </c>
      <c r="N800" s="6">
        <v>447991.01</v>
      </c>
      <c r="O800" s="7"/>
      <c r="P800" s="476"/>
      <c r="Q800" s="5" t="s">
        <v>4775</v>
      </c>
      <c r="R800" s="187">
        <v>35810</v>
      </c>
      <c r="S800" s="20" t="s">
        <v>1774</v>
      </c>
      <c r="T800" s="5" t="s">
        <v>4776</v>
      </c>
      <c r="U800" s="474"/>
      <c r="V800" s="474"/>
      <c r="W800" s="101"/>
      <c r="X800" s="101"/>
      <c r="Y800" s="101"/>
    </row>
    <row r="801" spans="1:25" s="186" customFormat="1" ht="344.25">
      <c r="A801" s="467">
        <v>790</v>
      </c>
      <c r="B801" s="5" t="s">
        <v>1419</v>
      </c>
      <c r="C801" s="20" t="s">
        <v>4777</v>
      </c>
      <c r="D801" s="20" t="s">
        <v>4778</v>
      </c>
      <c r="E801" s="20" t="s">
        <v>1420</v>
      </c>
      <c r="F801" s="20" t="s">
        <v>4771</v>
      </c>
      <c r="G801" s="20">
        <v>69</v>
      </c>
      <c r="H801" s="20"/>
      <c r="I801" s="323">
        <v>23.21</v>
      </c>
      <c r="J801" s="20">
        <v>5</v>
      </c>
      <c r="K801" s="5" t="s">
        <v>575</v>
      </c>
      <c r="L801" s="425"/>
      <c r="M801" s="6" t="s">
        <v>4772</v>
      </c>
      <c r="N801" s="6">
        <v>451886.58</v>
      </c>
      <c r="O801" s="7"/>
      <c r="P801" s="476"/>
      <c r="Q801" s="5" t="s">
        <v>4779</v>
      </c>
      <c r="R801" s="38">
        <v>41527</v>
      </c>
      <c r="S801" s="5" t="s">
        <v>1774</v>
      </c>
      <c r="T801" s="5" t="s">
        <v>4780</v>
      </c>
      <c r="U801" s="481">
        <v>23.21</v>
      </c>
      <c r="V801" s="481"/>
      <c r="W801" s="101"/>
      <c r="X801" s="101"/>
      <c r="Y801" s="101"/>
    </row>
    <row r="802" spans="1:25" s="186" customFormat="1" ht="344.25">
      <c r="A802" s="475">
        <v>791</v>
      </c>
      <c r="B802" s="5" t="s">
        <v>1419</v>
      </c>
      <c r="C802" s="20" t="s">
        <v>4781</v>
      </c>
      <c r="D802" s="20" t="s">
        <v>4782</v>
      </c>
      <c r="E802" s="20" t="s">
        <v>1420</v>
      </c>
      <c r="F802" s="20" t="s">
        <v>4771</v>
      </c>
      <c r="G802" s="20">
        <v>93</v>
      </c>
      <c r="H802" s="20"/>
      <c r="I802" s="323">
        <v>18.72</v>
      </c>
      <c r="J802" s="20">
        <v>3</v>
      </c>
      <c r="K802" s="5" t="s">
        <v>575</v>
      </c>
      <c r="L802" s="425"/>
      <c r="M802" s="6" t="s">
        <v>4772</v>
      </c>
      <c r="N802" s="6">
        <v>364236.17</v>
      </c>
      <c r="O802" s="7"/>
      <c r="P802" s="476"/>
      <c r="Q802" s="5"/>
      <c r="R802" s="20"/>
      <c r="S802" s="20"/>
      <c r="U802" s="474"/>
      <c r="V802" s="474"/>
      <c r="W802" s="101"/>
      <c r="X802" s="101"/>
      <c r="Y802" s="101"/>
    </row>
    <row r="803" spans="1:25" s="186" customFormat="1" ht="344.25">
      <c r="A803" s="475">
        <v>792</v>
      </c>
      <c r="B803" s="5" t="s">
        <v>1419</v>
      </c>
      <c r="C803" s="20" t="s">
        <v>4783</v>
      </c>
      <c r="D803" s="20" t="s">
        <v>4784</v>
      </c>
      <c r="E803" s="20" t="s">
        <v>1420</v>
      </c>
      <c r="F803" s="20" t="s">
        <v>4771</v>
      </c>
      <c r="G803" s="20">
        <v>114</v>
      </c>
      <c r="H803" s="20"/>
      <c r="I803" s="323">
        <v>20.97</v>
      </c>
      <c r="J803" s="20">
        <v>5</v>
      </c>
      <c r="K803" s="5" t="s">
        <v>575</v>
      </c>
      <c r="L803" s="425"/>
      <c r="M803" s="6" t="s">
        <v>4772</v>
      </c>
      <c r="N803" s="6"/>
      <c r="O803" s="7"/>
      <c r="P803" s="476"/>
      <c r="Q803" s="5" t="s">
        <v>4785</v>
      </c>
      <c r="R803" s="187">
        <v>38477</v>
      </c>
      <c r="S803" s="20" t="s">
        <v>1774</v>
      </c>
      <c r="T803" s="5" t="s">
        <v>4786</v>
      </c>
      <c r="U803" s="474"/>
      <c r="V803" s="474"/>
      <c r="W803" s="101"/>
      <c r="X803" s="101"/>
      <c r="Y803" s="101"/>
    </row>
    <row r="804" spans="1:25" s="186" customFormat="1" ht="344.25">
      <c r="A804" s="467">
        <v>793</v>
      </c>
      <c r="B804" s="5" t="s">
        <v>1419</v>
      </c>
      <c r="C804" s="20" t="s">
        <v>4787</v>
      </c>
      <c r="D804" s="20" t="s">
        <v>4788</v>
      </c>
      <c r="E804" s="20" t="s">
        <v>1420</v>
      </c>
      <c r="F804" s="20" t="s">
        <v>4771</v>
      </c>
      <c r="G804" s="20">
        <v>129</v>
      </c>
      <c r="H804" s="20"/>
      <c r="I804" s="323">
        <v>18.25</v>
      </c>
      <c r="J804" s="20">
        <v>2</v>
      </c>
      <c r="K804" s="5" t="s">
        <v>575</v>
      </c>
      <c r="L804" s="425"/>
      <c r="M804" s="6" t="s">
        <v>4772</v>
      </c>
      <c r="N804" s="6">
        <v>354497.23</v>
      </c>
      <c r="O804" s="7"/>
      <c r="P804" s="476"/>
      <c r="Q804" s="5"/>
      <c r="R804" s="20"/>
      <c r="S804" s="20"/>
      <c r="U804" s="474"/>
      <c r="V804" s="474"/>
      <c r="W804" s="101"/>
      <c r="X804" s="101"/>
      <c r="Y804" s="101"/>
    </row>
    <row r="805" spans="1:25" s="186" customFormat="1" ht="344.25">
      <c r="A805" s="475">
        <v>794</v>
      </c>
      <c r="B805" s="5" t="s">
        <v>1419</v>
      </c>
      <c r="C805" s="20" t="s">
        <v>4789</v>
      </c>
      <c r="D805" s="20" t="s">
        <v>4790</v>
      </c>
      <c r="E805" s="20" t="s">
        <v>1420</v>
      </c>
      <c r="F805" s="20" t="s">
        <v>4771</v>
      </c>
      <c r="G805" s="20">
        <v>135</v>
      </c>
      <c r="H805" s="20"/>
      <c r="I805" s="323">
        <v>18.3</v>
      </c>
      <c r="J805" s="20">
        <v>3</v>
      </c>
      <c r="K805" s="5" t="s">
        <v>575</v>
      </c>
      <c r="L805" s="425"/>
      <c r="M805" s="6" t="s">
        <v>4772</v>
      </c>
      <c r="N805" s="6">
        <v>364236.17</v>
      </c>
      <c r="O805" s="7"/>
      <c r="P805" s="476"/>
      <c r="Q805" s="5"/>
      <c r="R805" s="187"/>
      <c r="S805" s="20"/>
      <c r="T805" s="5"/>
      <c r="U805" s="474"/>
      <c r="V805" s="474"/>
      <c r="W805" s="101"/>
      <c r="X805" s="101"/>
      <c r="Y805" s="101"/>
    </row>
    <row r="806" spans="1:25" s="186" customFormat="1" ht="89.25">
      <c r="A806" s="475">
        <v>795</v>
      </c>
      <c r="B806" s="5" t="s">
        <v>1419</v>
      </c>
      <c r="C806" s="20" t="s">
        <v>4791</v>
      </c>
      <c r="D806" s="20" t="s">
        <v>4792</v>
      </c>
      <c r="E806" s="20" t="s">
        <v>1420</v>
      </c>
      <c r="F806" s="20">
        <v>46</v>
      </c>
      <c r="G806" s="20">
        <v>15</v>
      </c>
      <c r="H806" s="23" t="s">
        <v>4793</v>
      </c>
      <c r="I806" s="323">
        <v>25.98</v>
      </c>
      <c r="J806" s="20">
        <v>5</v>
      </c>
      <c r="K806" s="5" t="s">
        <v>575</v>
      </c>
      <c r="L806" s="425"/>
      <c r="M806" s="6" t="s">
        <v>4794</v>
      </c>
      <c r="N806" s="6">
        <v>513674.09</v>
      </c>
      <c r="O806" s="7"/>
      <c r="P806" s="476"/>
      <c r="Q806" s="5"/>
      <c r="R806" s="187"/>
      <c r="S806" s="20"/>
      <c r="T806" s="5"/>
      <c r="U806" s="474"/>
      <c r="V806" s="474"/>
      <c r="W806" s="101"/>
      <c r="X806" s="101"/>
      <c r="Y806" s="101"/>
    </row>
    <row r="807" spans="1:25" s="186" customFormat="1" ht="89.25">
      <c r="A807" s="467">
        <v>796</v>
      </c>
      <c r="B807" s="5" t="s">
        <v>1419</v>
      </c>
      <c r="C807" s="20" t="s">
        <v>4795</v>
      </c>
      <c r="D807" s="20" t="s">
        <v>4796</v>
      </c>
      <c r="E807" s="20" t="s">
        <v>1420</v>
      </c>
      <c r="F807" s="20">
        <v>48</v>
      </c>
      <c r="G807" s="20">
        <v>23</v>
      </c>
      <c r="H807" s="20"/>
      <c r="I807" s="323">
        <v>49.7</v>
      </c>
      <c r="J807" s="20">
        <v>1</v>
      </c>
      <c r="K807" s="5" t="s">
        <v>575</v>
      </c>
      <c r="L807" s="425"/>
      <c r="M807" s="6" t="s">
        <v>4510</v>
      </c>
      <c r="N807" s="6">
        <v>933625</v>
      </c>
      <c r="O807" s="7"/>
      <c r="P807" s="476"/>
      <c r="Q807" s="5" t="s">
        <v>4797</v>
      </c>
      <c r="R807" s="187">
        <v>27808</v>
      </c>
      <c r="S807" s="20" t="s">
        <v>1774</v>
      </c>
      <c r="T807" s="5" t="s">
        <v>4798</v>
      </c>
      <c r="U807" s="474"/>
      <c r="V807" s="474"/>
      <c r="W807" s="101"/>
      <c r="X807" s="101"/>
      <c r="Y807" s="101"/>
    </row>
    <row r="808" spans="1:25" s="186" customFormat="1" ht="76.5">
      <c r="A808" s="475">
        <v>797</v>
      </c>
      <c r="B808" s="5" t="s">
        <v>1419</v>
      </c>
      <c r="C808" s="20" t="s">
        <v>4799</v>
      </c>
      <c r="D808" s="20" t="s">
        <v>4800</v>
      </c>
      <c r="E808" s="20" t="s">
        <v>1420</v>
      </c>
      <c r="F808" s="20">
        <v>48</v>
      </c>
      <c r="G808" s="20">
        <v>27</v>
      </c>
      <c r="H808" s="20"/>
      <c r="I808" s="323">
        <v>49.68</v>
      </c>
      <c r="J808" s="20">
        <v>2</v>
      </c>
      <c r="K808" s="5" t="s">
        <v>575</v>
      </c>
      <c r="L808" s="425"/>
      <c r="M808" s="6" t="s">
        <v>4510</v>
      </c>
      <c r="N808" s="6">
        <v>982697.72</v>
      </c>
      <c r="O808" s="7"/>
      <c r="P808" s="476"/>
      <c r="Q808" s="5" t="s">
        <v>4801</v>
      </c>
      <c r="R808" s="187">
        <v>31552</v>
      </c>
      <c r="S808" s="20" t="s">
        <v>1774</v>
      </c>
      <c r="T808" s="5" t="s">
        <v>4802</v>
      </c>
      <c r="U808" s="474"/>
      <c r="V808" s="474"/>
      <c r="W808" s="101"/>
      <c r="X808" s="101"/>
      <c r="Y808" s="101"/>
    </row>
    <row r="809" spans="1:25" s="186" customFormat="1" ht="76.5">
      <c r="A809" s="475">
        <v>798</v>
      </c>
      <c r="B809" s="5" t="s">
        <v>1419</v>
      </c>
      <c r="C809" s="20" t="s">
        <v>4803</v>
      </c>
      <c r="D809" s="20" t="s">
        <v>4804</v>
      </c>
      <c r="E809" s="20" t="s">
        <v>1420</v>
      </c>
      <c r="F809" s="20">
        <v>48</v>
      </c>
      <c r="G809" s="20">
        <v>33</v>
      </c>
      <c r="H809" s="20"/>
      <c r="I809" s="323">
        <v>44.2</v>
      </c>
      <c r="J809" s="20">
        <v>4</v>
      </c>
      <c r="K809" s="5" t="s">
        <v>575</v>
      </c>
      <c r="L809" s="425"/>
      <c r="M809" s="6" t="s">
        <v>4510</v>
      </c>
      <c r="N809" s="6">
        <v>873948.48</v>
      </c>
      <c r="O809" s="7"/>
      <c r="P809" s="476"/>
      <c r="Q809" s="5" t="s">
        <v>4805</v>
      </c>
      <c r="R809" s="187">
        <v>25614</v>
      </c>
      <c r="S809" s="20" t="s">
        <v>1774</v>
      </c>
      <c r="T809" s="101" t="s">
        <v>4806</v>
      </c>
      <c r="U809" s="474"/>
      <c r="V809" s="474"/>
      <c r="W809" s="101"/>
      <c r="X809" s="101"/>
      <c r="Y809" s="101"/>
    </row>
    <row r="810" spans="1:25" s="186" customFormat="1" ht="191.25">
      <c r="A810" s="467">
        <v>799</v>
      </c>
      <c r="B810" s="5" t="s">
        <v>1419</v>
      </c>
      <c r="C810" s="20" t="s">
        <v>4807</v>
      </c>
      <c r="D810" s="20" t="s">
        <v>4808</v>
      </c>
      <c r="E810" s="20" t="s">
        <v>1420</v>
      </c>
      <c r="F810" s="20" t="s">
        <v>4809</v>
      </c>
      <c r="G810" s="20">
        <v>20</v>
      </c>
      <c r="H810" s="20"/>
      <c r="I810" s="323">
        <v>43.15</v>
      </c>
      <c r="J810" s="20">
        <v>2</v>
      </c>
      <c r="K810" s="5" t="s">
        <v>575</v>
      </c>
      <c r="L810" s="425"/>
      <c r="M810" s="6" t="s">
        <v>4510</v>
      </c>
      <c r="N810" s="6">
        <v>854175.89</v>
      </c>
      <c r="O810" s="7"/>
      <c r="P810" s="476"/>
      <c r="Q810" s="5" t="s">
        <v>4810</v>
      </c>
      <c r="R810" s="187">
        <v>42685</v>
      </c>
      <c r="S810" s="20" t="s">
        <v>1774</v>
      </c>
      <c r="T810" s="5" t="s">
        <v>4811</v>
      </c>
      <c r="U810" s="474">
        <v>43.15</v>
      </c>
      <c r="V810" s="474"/>
      <c r="W810" s="101"/>
      <c r="X810" s="101"/>
      <c r="Y810" s="101"/>
    </row>
    <row r="811" spans="1:25" s="186" customFormat="1" ht="229.5">
      <c r="A811" s="475">
        <v>800</v>
      </c>
      <c r="B811" s="5" t="s">
        <v>1419</v>
      </c>
      <c r="C811" s="20" t="s">
        <v>4812</v>
      </c>
      <c r="D811" s="20" t="s">
        <v>4813</v>
      </c>
      <c r="E811" s="20" t="s">
        <v>1420</v>
      </c>
      <c r="F811" s="20">
        <v>50</v>
      </c>
      <c r="G811" s="20">
        <v>99</v>
      </c>
      <c r="H811" s="20"/>
      <c r="I811" s="323">
        <v>40.32</v>
      </c>
      <c r="J811" s="20">
        <v>5</v>
      </c>
      <c r="K811" s="5" t="s">
        <v>575</v>
      </c>
      <c r="L811" s="425"/>
      <c r="M811" s="6" t="s">
        <v>4814</v>
      </c>
      <c r="N811" s="6">
        <v>784958.16</v>
      </c>
      <c r="O811" s="7"/>
      <c r="P811" s="476"/>
      <c r="Q811" s="5" t="s">
        <v>4815</v>
      </c>
      <c r="R811" s="187">
        <v>26886</v>
      </c>
      <c r="S811" s="20" t="s">
        <v>1774</v>
      </c>
      <c r="T811" s="5" t="s">
        <v>4816</v>
      </c>
      <c r="U811" s="474"/>
      <c r="V811" s="474"/>
      <c r="W811" s="101"/>
      <c r="X811" s="101"/>
      <c r="Y811" s="101"/>
    </row>
    <row r="812" spans="1:25" s="186" customFormat="1" ht="102">
      <c r="A812" s="475">
        <v>801</v>
      </c>
      <c r="B812" s="5" t="s">
        <v>1419</v>
      </c>
      <c r="C812" s="20" t="s">
        <v>4817</v>
      </c>
      <c r="D812" s="20" t="s">
        <v>4818</v>
      </c>
      <c r="E812" s="20" t="s">
        <v>1420</v>
      </c>
      <c r="F812" s="20">
        <v>53</v>
      </c>
      <c r="G812" s="20">
        <v>31</v>
      </c>
      <c r="H812" s="20"/>
      <c r="I812" s="323">
        <v>50.26</v>
      </c>
      <c r="J812" s="20">
        <v>8</v>
      </c>
      <c r="K812" s="5" t="s">
        <v>575</v>
      </c>
      <c r="L812" s="425"/>
      <c r="M812" s="6" t="s">
        <v>4819</v>
      </c>
      <c r="N812" s="6">
        <v>996517.44</v>
      </c>
      <c r="O812" s="7"/>
      <c r="P812" s="476"/>
      <c r="Q812" s="5"/>
      <c r="R812" s="20"/>
      <c r="S812" s="20"/>
      <c r="U812" s="474"/>
      <c r="V812" s="474"/>
      <c r="W812" s="101"/>
      <c r="X812" s="101"/>
      <c r="Y812" s="101"/>
    </row>
    <row r="813" spans="1:25" s="186" customFormat="1" ht="102">
      <c r="A813" s="467">
        <v>802</v>
      </c>
      <c r="B813" s="5" t="s">
        <v>1419</v>
      </c>
      <c r="C813" s="20" t="s">
        <v>4820</v>
      </c>
      <c r="D813" s="20" t="s">
        <v>4821</v>
      </c>
      <c r="E813" s="20" t="s">
        <v>1420</v>
      </c>
      <c r="F813" s="20">
        <v>53</v>
      </c>
      <c r="G813" s="20">
        <v>35</v>
      </c>
      <c r="H813" s="20"/>
      <c r="I813" s="323">
        <v>50.26</v>
      </c>
      <c r="J813" s="20">
        <v>9</v>
      </c>
      <c r="K813" s="5" t="s">
        <v>575</v>
      </c>
      <c r="L813" s="425"/>
      <c r="M813" s="6" t="s">
        <v>4819</v>
      </c>
      <c r="N813" s="6">
        <v>988561.49</v>
      </c>
      <c r="O813" s="7"/>
      <c r="P813" s="476"/>
      <c r="Q813" s="5" t="s">
        <v>4822</v>
      </c>
      <c r="R813" s="187">
        <v>34939</v>
      </c>
      <c r="S813" s="20" t="s">
        <v>1774</v>
      </c>
      <c r="T813" s="5" t="s">
        <v>4823</v>
      </c>
      <c r="U813" s="474"/>
      <c r="V813" s="474"/>
      <c r="W813" s="101"/>
      <c r="X813" s="101"/>
      <c r="Y813" s="101"/>
    </row>
    <row r="814" spans="1:25" s="186" customFormat="1" ht="178.5">
      <c r="A814" s="475">
        <v>803</v>
      </c>
      <c r="B814" s="5" t="s">
        <v>1419</v>
      </c>
      <c r="C814" s="20" t="s">
        <v>4824</v>
      </c>
      <c r="D814" s="20" t="s">
        <v>4825</v>
      </c>
      <c r="E814" s="20" t="s">
        <v>1420</v>
      </c>
      <c r="F814" s="20">
        <v>59</v>
      </c>
      <c r="G814" s="20">
        <v>24</v>
      </c>
      <c r="H814" s="20"/>
      <c r="I814" s="323">
        <v>66.78</v>
      </c>
      <c r="J814" s="20">
        <v>6</v>
      </c>
      <c r="K814" s="5" t="s">
        <v>575</v>
      </c>
      <c r="L814" s="425"/>
      <c r="M814" s="6" t="s">
        <v>4826</v>
      </c>
      <c r="N814" s="6">
        <v>1323406.8600000001</v>
      </c>
      <c r="O814" s="7"/>
      <c r="P814" s="476"/>
      <c r="Q814" s="5" t="s">
        <v>4827</v>
      </c>
      <c r="R814" s="38">
        <v>41596</v>
      </c>
      <c r="S814" s="5" t="s">
        <v>1774</v>
      </c>
      <c r="T814" s="5" t="s">
        <v>4828</v>
      </c>
      <c r="U814" s="481">
        <v>66.78</v>
      </c>
      <c r="V814" s="481"/>
      <c r="W814" s="101"/>
      <c r="X814" s="101"/>
      <c r="Y814" s="101"/>
    </row>
    <row r="815" spans="1:25" s="186" customFormat="1" ht="191.25">
      <c r="A815" s="475">
        <v>804</v>
      </c>
      <c r="B815" s="5" t="s">
        <v>1419</v>
      </c>
      <c r="C815" s="20" t="s">
        <v>4829</v>
      </c>
      <c r="D815" s="20" t="s">
        <v>4830</v>
      </c>
      <c r="E815" s="20" t="s">
        <v>1420</v>
      </c>
      <c r="F815" s="20">
        <v>63</v>
      </c>
      <c r="G815" s="20">
        <v>48</v>
      </c>
      <c r="H815" s="20"/>
      <c r="I815" s="323">
        <v>63.85</v>
      </c>
      <c r="J815" s="20">
        <v>3</v>
      </c>
      <c r="K815" s="5" t="s">
        <v>575</v>
      </c>
      <c r="L815" s="425"/>
      <c r="M815" s="6" t="s">
        <v>4831</v>
      </c>
      <c r="N815" s="6">
        <v>1263972.42</v>
      </c>
      <c r="O815" s="7"/>
      <c r="P815" s="476"/>
      <c r="Q815" s="5" t="s">
        <v>4832</v>
      </c>
      <c r="R815" s="187">
        <v>42821</v>
      </c>
      <c r="S815" s="20" t="s">
        <v>1774</v>
      </c>
      <c r="T815" s="5" t="s">
        <v>4833</v>
      </c>
      <c r="U815" s="474">
        <v>63.85</v>
      </c>
      <c r="V815" s="474"/>
      <c r="W815" s="101"/>
      <c r="X815" s="101"/>
      <c r="Y815" s="101"/>
    </row>
    <row r="816" spans="1:25" s="186" customFormat="1" ht="127.5">
      <c r="A816" s="467">
        <v>805</v>
      </c>
      <c r="B816" s="5" t="s">
        <v>1419</v>
      </c>
      <c r="C816" s="20" t="s">
        <v>4834</v>
      </c>
      <c r="D816" s="20" t="s">
        <v>4835</v>
      </c>
      <c r="E816" s="20" t="s">
        <v>1420</v>
      </c>
      <c r="F816" s="20">
        <v>65</v>
      </c>
      <c r="G816" s="20">
        <v>5</v>
      </c>
      <c r="H816" s="20"/>
      <c r="I816" s="323">
        <v>53.36</v>
      </c>
      <c r="J816" s="20">
        <v>1</v>
      </c>
      <c r="K816" s="5" t="s">
        <v>575</v>
      </c>
      <c r="L816" s="425"/>
      <c r="M816" s="6" t="s">
        <v>4836</v>
      </c>
      <c r="N816" s="6">
        <v>1040118.26</v>
      </c>
      <c r="O816" s="7"/>
      <c r="P816" s="476"/>
      <c r="Q816" s="5" t="s">
        <v>4837</v>
      </c>
      <c r="R816" s="187">
        <v>32555</v>
      </c>
      <c r="S816" s="20" t="s">
        <v>1774</v>
      </c>
      <c r="T816" s="101" t="s">
        <v>4838</v>
      </c>
      <c r="U816" s="474">
        <v>28</v>
      </c>
      <c r="V816" s="474"/>
      <c r="W816" s="101"/>
      <c r="X816" s="101"/>
      <c r="Y816" s="101"/>
    </row>
    <row r="817" spans="1:25" s="186" customFormat="1" ht="89.25">
      <c r="A817" s="475">
        <v>806</v>
      </c>
      <c r="B817" s="5" t="s">
        <v>1419</v>
      </c>
      <c r="C817" s="20"/>
      <c r="D817" s="20" t="s">
        <v>4839</v>
      </c>
      <c r="E817" s="20" t="s">
        <v>4840</v>
      </c>
      <c r="F817" s="20">
        <v>4</v>
      </c>
      <c r="G817" s="20">
        <v>1</v>
      </c>
      <c r="H817" s="20"/>
      <c r="I817" s="323">
        <v>31</v>
      </c>
      <c r="J817" s="20">
        <v>1</v>
      </c>
      <c r="K817" s="5" t="s">
        <v>575</v>
      </c>
      <c r="L817" s="425"/>
      <c r="M817" s="6" t="s">
        <v>4841</v>
      </c>
      <c r="N817" s="6"/>
      <c r="O817" s="7"/>
      <c r="P817" s="476"/>
      <c r="Q817" s="5"/>
      <c r="R817" s="20"/>
      <c r="S817" s="20"/>
      <c r="T817" s="20"/>
      <c r="U817" s="474"/>
      <c r="V817" s="474"/>
      <c r="W817" s="101"/>
      <c r="X817" s="101"/>
      <c r="Y817" s="101"/>
    </row>
    <row r="818" spans="1:25" s="186" customFormat="1" ht="89.25">
      <c r="A818" s="475">
        <v>807</v>
      </c>
      <c r="B818" s="5" t="s">
        <v>1419</v>
      </c>
      <c r="C818" s="20" t="s">
        <v>4842</v>
      </c>
      <c r="D818" s="20" t="s">
        <v>4843</v>
      </c>
      <c r="E818" s="20" t="s">
        <v>4840</v>
      </c>
      <c r="F818" s="20">
        <v>6</v>
      </c>
      <c r="G818" s="20">
        <v>23</v>
      </c>
      <c r="H818" s="20"/>
      <c r="I818" s="323">
        <v>47.85</v>
      </c>
      <c r="J818" s="20">
        <v>1</v>
      </c>
      <c r="K818" s="5" t="s">
        <v>575</v>
      </c>
      <c r="L818" s="425"/>
      <c r="M818" s="6" t="s">
        <v>4841</v>
      </c>
      <c r="N818" s="6">
        <v>920546.94</v>
      </c>
      <c r="O818" s="7"/>
      <c r="P818" s="476"/>
      <c r="Q818" s="5" t="s">
        <v>4844</v>
      </c>
      <c r="R818" s="187">
        <v>33554</v>
      </c>
      <c r="S818" s="20" t="s">
        <v>1774</v>
      </c>
      <c r="T818" s="5" t="s">
        <v>4845</v>
      </c>
      <c r="U818" s="474"/>
      <c r="V818" s="474"/>
      <c r="W818" s="101"/>
      <c r="X818" s="101"/>
      <c r="Y818" s="101"/>
    </row>
    <row r="819" spans="1:25" s="186" customFormat="1" ht="204">
      <c r="A819" s="467">
        <v>808</v>
      </c>
      <c r="B819" s="5" t="s">
        <v>1419</v>
      </c>
      <c r="C819" s="20" t="s">
        <v>4846</v>
      </c>
      <c r="D819" s="20" t="s">
        <v>4847</v>
      </c>
      <c r="E819" s="20" t="s">
        <v>4840</v>
      </c>
      <c r="F819" s="20">
        <v>8</v>
      </c>
      <c r="G819" s="20">
        <v>3</v>
      </c>
      <c r="H819" s="20"/>
      <c r="I819" s="323">
        <v>50.1</v>
      </c>
      <c r="J819" s="20">
        <v>1</v>
      </c>
      <c r="K819" s="5" t="s">
        <v>575</v>
      </c>
      <c r="L819" s="425"/>
      <c r="M819" s="6" t="s">
        <v>4848</v>
      </c>
      <c r="N819" s="6">
        <v>958823.32</v>
      </c>
      <c r="O819" s="7"/>
      <c r="P819" s="476"/>
      <c r="Q819" s="5" t="s">
        <v>4849</v>
      </c>
      <c r="R819" s="187">
        <v>32679</v>
      </c>
      <c r="S819" s="20" t="s">
        <v>1774</v>
      </c>
      <c r="T819" s="5" t="s">
        <v>4850</v>
      </c>
      <c r="U819" s="474">
        <v>16.5</v>
      </c>
      <c r="V819" s="474"/>
      <c r="W819" s="101"/>
      <c r="X819" s="101"/>
      <c r="Y819" s="101"/>
    </row>
    <row r="820" spans="1:25" s="186" customFormat="1" ht="204">
      <c r="A820" s="475">
        <v>809</v>
      </c>
      <c r="B820" s="5" t="s">
        <v>1419</v>
      </c>
      <c r="C820" s="20" t="s">
        <v>4851</v>
      </c>
      <c r="D820" s="20" t="s">
        <v>4852</v>
      </c>
      <c r="E820" s="20" t="s">
        <v>4840</v>
      </c>
      <c r="F820" s="20">
        <v>8</v>
      </c>
      <c r="G820" s="20">
        <v>71</v>
      </c>
      <c r="H820" s="20"/>
      <c r="I820" s="323">
        <v>50.6</v>
      </c>
      <c r="J820" s="20">
        <v>9</v>
      </c>
      <c r="K820" s="5" t="s">
        <v>575</v>
      </c>
      <c r="L820" s="425"/>
      <c r="M820" s="6" t="s">
        <v>4848</v>
      </c>
      <c r="N820" s="6">
        <v>968392.41</v>
      </c>
      <c r="O820" s="7"/>
      <c r="P820" s="476"/>
      <c r="Q820" s="5"/>
      <c r="R820" s="20"/>
      <c r="S820" s="20"/>
      <c r="U820" s="474"/>
      <c r="V820" s="474"/>
      <c r="W820" s="101"/>
      <c r="X820" s="101"/>
      <c r="Y820" s="101"/>
    </row>
    <row r="821" spans="1:25" s="186" customFormat="1" ht="204">
      <c r="A821" s="475">
        <v>810</v>
      </c>
      <c r="B821" s="5" t="s">
        <v>1419</v>
      </c>
      <c r="C821" s="20" t="s">
        <v>4853</v>
      </c>
      <c r="D821" s="20" t="s">
        <v>4854</v>
      </c>
      <c r="E821" s="20" t="s">
        <v>4840</v>
      </c>
      <c r="F821" s="20">
        <v>8</v>
      </c>
      <c r="G821" s="20">
        <v>72</v>
      </c>
      <c r="H821" s="20"/>
      <c r="I821" s="323">
        <v>35.5</v>
      </c>
      <c r="J821" s="20">
        <v>9</v>
      </c>
      <c r="K821" s="5" t="s">
        <v>575</v>
      </c>
      <c r="L821" s="425"/>
      <c r="M821" s="6" t="s">
        <v>4848</v>
      </c>
      <c r="N821" s="6">
        <v>673664.29</v>
      </c>
      <c r="O821" s="7"/>
      <c r="P821" s="476"/>
      <c r="Q821" s="5" t="s">
        <v>4855</v>
      </c>
      <c r="R821" s="187">
        <v>32058</v>
      </c>
      <c r="S821" s="20" t="s">
        <v>1774</v>
      </c>
      <c r="T821" s="5" t="s">
        <v>4856</v>
      </c>
      <c r="U821" s="474"/>
      <c r="V821" s="474"/>
      <c r="W821" s="101"/>
      <c r="X821" s="101"/>
      <c r="Y821" s="101"/>
    </row>
    <row r="822" spans="1:25" s="186" customFormat="1" ht="178.5">
      <c r="A822" s="467">
        <v>811</v>
      </c>
      <c r="B822" s="5" t="s">
        <v>1419</v>
      </c>
      <c r="C822" s="20" t="s">
        <v>4857</v>
      </c>
      <c r="D822" s="20" t="s">
        <v>4858</v>
      </c>
      <c r="E822" s="20" t="s">
        <v>4840</v>
      </c>
      <c r="F822" s="20">
        <v>10</v>
      </c>
      <c r="G822" s="20">
        <v>1</v>
      </c>
      <c r="H822" s="20"/>
      <c r="I822" s="323">
        <v>52.2</v>
      </c>
      <c r="J822" s="20">
        <v>1</v>
      </c>
      <c r="K822" s="5" t="s">
        <v>575</v>
      </c>
      <c r="L822" s="425"/>
      <c r="M822" s="6" t="s">
        <v>4859</v>
      </c>
      <c r="N822" s="6">
        <v>995185.88</v>
      </c>
      <c r="O822" s="7"/>
      <c r="P822" s="476"/>
      <c r="Q822" s="5" t="s">
        <v>4860</v>
      </c>
      <c r="R822" s="187">
        <v>28934</v>
      </c>
      <c r="S822" s="20" t="s">
        <v>1774</v>
      </c>
      <c r="T822" s="5" t="s">
        <v>4861</v>
      </c>
      <c r="U822" s="474"/>
      <c r="V822" s="474"/>
      <c r="W822" s="101"/>
      <c r="X822" s="101"/>
      <c r="Y822" s="101"/>
    </row>
    <row r="823" spans="1:25" s="186" customFormat="1" ht="178.5">
      <c r="A823" s="475">
        <v>812</v>
      </c>
      <c r="B823" s="5" t="s">
        <v>1419</v>
      </c>
      <c r="C823" s="20" t="s">
        <v>4862</v>
      </c>
      <c r="D823" s="20" t="s">
        <v>4863</v>
      </c>
      <c r="E823" s="20" t="s">
        <v>4840</v>
      </c>
      <c r="F823" s="20">
        <v>10</v>
      </c>
      <c r="G823" s="20">
        <v>9</v>
      </c>
      <c r="H823" s="20"/>
      <c r="I823" s="323">
        <v>51.7</v>
      </c>
      <c r="J823" s="20">
        <v>3</v>
      </c>
      <c r="K823" s="5" t="s">
        <v>575</v>
      </c>
      <c r="L823" s="425"/>
      <c r="M823" s="6" t="s">
        <v>4859</v>
      </c>
      <c r="N823" s="6">
        <v>1008582.61</v>
      </c>
      <c r="O823" s="7"/>
      <c r="P823" s="476"/>
      <c r="Q823" s="5"/>
      <c r="R823" s="20"/>
      <c r="S823" s="20"/>
      <c r="T823" s="5"/>
      <c r="U823" s="474"/>
      <c r="V823" s="474"/>
      <c r="W823" s="101"/>
      <c r="X823" s="101"/>
      <c r="Y823" s="101"/>
    </row>
    <row r="824" spans="1:25" s="186" customFormat="1" ht="178.5">
      <c r="A824" s="475">
        <v>813</v>
      </c>
      <c r="B824" s="5" t="s">
        <v>1419</v>
      </c>
      <c r="C824" s="20" t="s">
        <v>4864</v>
      </c>
      <c r="D824" s="20" t="s">
        <v>4865</v>
      </c>
      <c r="E824" s="20" t="s">
        <v>4840</v>
      </c>
      <c r="F824" s="20">
        <v>10</v>
      </c>
      <c r="G824" s="20">
        <v>110</v>
      </c>
      <c r="H824" s="20"/>
      <c r="I824" s="323">
        <v>58.9</v>
      </c>
      <c r="J824" s="20">
        <v>1</v>
      </c>
      <c r="K824" s="5" t="s">
        <v>575</v>
      </c>
      <c r="L824" s="425"/>
      <c r="M824" s="6" t="s">
        <v>4859</v>
      </c>
      <c r="N824" s="6">
        <v>1117670.3</v>
      </c>
      <c r="O824" s="7"/>
      <c r="P824" s="476"/>
      <c r="Q824" s="5" t="s">
        <v>4866</v>
      </c>
      <c r="R824" s="38">
        <v>43523</v>
      </c>
      <c r="S824" s="5" t="s">
        <v>1774</v>
      </c>
      <c r="T824" s="5" t="s">
        <v>4867</v>
      </c>
      <c r="U824" s="481">
        <v>58.9</v>
      </c>
      <c r="V824" s="474"/>
      <c r="W824" s="101"/>
      <c r="X824" s="101"/>
      <c r="Y824" s="101"/>
    </row>
    <row r="825" spans="1:25" s="186" customFormat="1" ht="178.5">
      <c r="A825" s="467">
        <v>814</v>
      </c>
      <c r="B825" s="5" t="s">
        <v>1419</v>
      </c>
      <c r="C825" s="20" t="s">
        <v>4868</v>
      </c>
      <c r="D825" s="20" t="s">
        <v>4869</v>
      </c>
      <c r="E825" s="20" t="s">
        <v>4840</v>
      </c>
      <c r="F825" s="20">
        <v>10</v>
      </c>
      <c r="G825" s="20">
        <v>117</v>
      </c>
      <c r="H825" s="20"/>
      <c r="I825" s="323">
        <v>51.9</v>
      </c>
      <c r="J825" s="20">
        <v>2</v>
      </c>
      <c r="K825" s="5" t="s">
        <v>575</v>
      </c>
      <c r="L825" s="425"/>
      <c r="M825" s="6" t="s">
        <v>4859</v>
      </c>
      <c r="N825" s="6">
        <v>1012410.25</v>
      </c>
      <c r="O825" s="7"/>
      <c r="P825" s="476"/>
      <c r="Q825" s="5" t="s">
        <v>4870</v>
      </c>
      <c r="R825" s="187">
        <v>32693</v>
      </c>
      <c r="S825" s="20" t="s">
        <v>1774</v>
      </c>
      <c r="T825" s="5" t="s">
        <v>4871</v>
      </c>
      <c r="U825" s="474"/>
      <c r="V825" s="474"/>
      <c r="W825" s="101"/>
      <c r="X825" s="101"/>
      <c r="Y825" s="101"/>
    </row>
    <row r="826" spans="1:25" s="186" customFormat="1" ht="191.25">
      <c r="A826" s="475">
        <v>815</v>
      </c>
      <c r="B826" s="5" t="s">
        <v>1419</v>
      </c>
      <c r="C826" s="20" t="s">
        <v>4872</v>
      </c>
      <c r="D826" s="20" t="s">
        <v>4873</v>
      </c>
      <c r="E826" s="20" t="s">
        <v>4840</v>
      </c>
      <c r="F826" s="20">
        <v>12</v>
      </c>
      <c r="G826" s="20">
        <v>16</v>
      </c>
      <c r="H826" s="20"/>
      <c r="I826" s="323">
        <v>64.900000000000006</v>
      </c>
      <c r="J826" s="20">
        <v>4</v>
      </c>
      <c r="K826" s="5" t="s">
        <v>575</v>
      </c>
      <c r="L826" s="425"/>
      <c r="M826" s="6" t="s">
        <v>4874</v>
      </c>
      <c r="N826" s="6">
        <v>1260861.6200000001</v>
      </c>
      <c r="O826" s="7">
        <v>1260861.6200000001</v>
      </c>
      <c r="P826" s="479">
        <v>1260861.6200000001</v>
      </c>
      <c r="Q826" s="5" t="s">
        <v>4875</v>
      </c>
      <c r="R826" s="187">
        <v>30491</v>
      </c>
      <c r="S826" s="20" t="s">
        <v>1774</v>
      </c>
      <c r="T826" s="5" t="s">
        <v>4876</v>
      </c>
      <c r="U826" s="474"/>
      <c r="V826" s="474"/>
      <c r="W826" s="101"/>
      <c r="X826" s="101"/>
      <c r="Y826" s="101"/>
    </row>
    <row r="827" spans="1:25" s="186" customFormat="1" ht="216.75">
      <c r="A827" s="475">
        <v>816</v>
      </c>
      <c r="B827" s="5" t="s">
        <v>1419</v>
      </c>
      <c r="C827" s="20" t="s">
        <v>4877</v>
      </c>
      <c r="D827" s="20" t="s">
        <v>4878</v>
      </c>
      <c r="E827" s="20" t="s">
        <v>4840</v>
      </c>
      <c r="F827" s="20">
        <v>14</v>
      </c>
      <c r="G827" s="20">
        <v>44</v>
      </c>
      <c r="H827" s="20"/>
      <c r="I827" s="323">
        <v>45.45</v>
      </c>
      <c r="J827" s="20">
        <v>3</v>
      </c>
      <c r="K827" s="5" t="s">
        <v>575</v>
      </c>
      <c r="L827" s="425"/>
      <c r="M827" s="6" t="s">
        <v>4879</v>
      </c>
      <c r="N827" s="6">
        <v>883963.08</v>
      </c>
      <c r="O827" s="7">
        <v>883963.08</v>
      </c>
      <c r="P827" s="479">
        <v>883963.08</v>
      </c>
      <c r="Q827" s="5" t="s">
        <v>4880</v>
      </c>
      <c r="R827" s="187">
        <v>36266</v>
      </c>
      <c r="S827" s="20" t="s">
        <v>1774</v>
      </c>
      <c r="T827" s="5" t="s">
        <v>4881</v>
      </c>
      <c r="U827" s="474"/>
      <c r="V827" s="474"/>
      <c r="W827" s="101"/>
      <c r="X827" s="101"/>
      <c r="Y827" s="101"/>
    </row>
    <row r="828" spans="1:25" s="186" customFormat="1" ht="89.25">
      <c r="A828" s="467">
        <v>817</v>
      </c>
      <c r="B828" s="5" t="s">
        <v>1419</v>
      </c>
      <c r="C828" s="20" t="s">
        <v>4882</v>
      </c>
      <c r="D828" s="20" t="s">
        <v>4883</v>
      </c>
      <c r="E828" s="20" t="s">
        <v>4840</v>
      </c>
      <c r="F828" s="20">
        <v>20</v>
      </c>
      <c r="G828" s="20">
        <v>3</v>
      </c>
      <c r="H828" s="20"/>
      <c r="I828" s="323">
        <v>52.7</v>
      </c>
      <c r="J828" s="20">
        <v>1</v>
      </c>
      <c r="K828" s="5" t="s">
        <v>575</v>
      </c>
      <c r="L828" s="425"/>
      <c r="M828" s="6" t="s">
        <v>4841</v>
      </c>
      <c r="N828" s="6">
        <v>1023842.95</v>
      </c>
      <c r="O828" s="7"/>
      <c r="P828" s="476"/>
      <c r="Q828" s="5" t="s">
        <v>4884</v>
      </c>
      <c r="R828" s="187">
        <v>35299</v>
      </c>
      <c r="S828" s="5" t="s">
        <v>1774</v>
      </c>
      <c r="T828" s="5" t="s">
        <v>4885</v>
      </c>
      <c r="U828" s="474"/>
      <c r="V828" s="474"/>
      <c r="W828" s="101"/>
      <c r="X828" s="101"/>
      <c r="Y828" s="101"/>
    </row>
    <row r="829" spans="1:25" s="186" customFormat="1" ht="191.25">
      <c r="A829" s="475">
        <v>818</v>
      </c>
      <c r="B829" s="5" t="s">
        <v>1419</v>
      </c>
      <c r="C829" s="20" t="s">
        <v>4886</v>
      </c>
      <c r="D829" s="20" t="s">
        <v>4887</v>
      </c>
      <c r="E829" s="20" t="s">
        <v>4840</v>
      </c>
      <c r="F829" s="20">
        <v>47</v>
      </c>
      <c r="G829" s="20">
        <v>64</v>
      </c>
      <c r="H829" s="20"/>
      <c r="I829" s="323">
        <v>29.99</v>
      </c>
      <c r="J829" s="20">
        <v>4</v>
      </c>
      <c r="K829" s="5" t="s">
        <v>575</v>
      </c>
      <c r="L829" s="425"/>
      <c r="M829" s="6" t="s">
        <v>4888</v>
      </c>
      <c r="N829" s="6">
        <v>582832.80000000005</v>
      </c>
      <c r="O829" s="7">
        <v>582832.80000000005</v>
      </c>
      <c r="P829" s="479">
        <v>582832.80000000005</v>
      </c>
      <c r="Q829" s="5" t="s">
        <v>4889</v>
      </c>
      <c r="R829" s="187">
        <v>29256</v>
      </c>
      <c r="S829" s="5" t="s">
        <v>1774</v>
      </c>
      <c r="T829" s="5" t="s">
        <v>4890</v>
      </c>
      <c r="U829" s="474">
        <v>16.5</v>
      </c>
      <c r="V829" s="474"/>
      <c r="W829" s="101"/>
      <c r="X829" s="101"/>
      <c r="Y829" s="101"/>
    </row>
    <row r="830" spans="1:25" s="186" customFormat="1" ht="204">
      <c r="A830" s="475">
        <v>819</v>
      </c>
      <c r="B830" s="5" t="s">
        <v>1419</v>
      </c>
      <c r="C830" s="20" t="s">
        <v>4891</v>
      </c>
      <c r="D830" s="20" t="s">
        <v>4892</v>
      </c>
      <c r="E830" s="20" t="s">
        <v>4840</v>
      </c>
      <c r="F830" s="20">
        <v>49</v>
      </c>
      <c r="G830" s="20">
        <v>6</v>
      </c>
      <c r="H830" s="20"/>
      <c r="I830" s="323">
        <v>39.6</v>
      </c>
      <c r="J830" s="20">
        <v>2</v>
      </c>
      <c r="K830" s="5" t="s">
        <v>575</v>
      </c>
      <c r="L830" s="425"/>
      <c r="M830" s="6" t="s">
        <v>4893</v>
      </c>
      <c r="N830" s="6">
        <v>757872.32</v>
      </c>
      <c r="O830" s="7">
        <v>757872.32</v>
      </c>
      <c r="P830" s="479">
        <v>757872.32</v>
      </c>
      <c r="Q830" s="5"/>
      <c r="R830" s="20"/>
      <c r="S830" s="20"/>
      <c r="T830" s="5"/>
      <c r="U830" s="474"/>
      <c r="V830" s="474"/>
      <c r="W830" s="101"/>
      <c r="X830" s="101"/>
      <c r="Y830" s="101"/>
    </row>
    <row r="831" spans="1:25" s="186" customFormat="1" ht="204">
      <c r="A831" s="467">
        <v>820</v>
      </c>
      <c r="B831" s="5" t="s">
        <v>1419</v>
      </c>
      <c r="C831" s="20" t="s">
        <v>4894</v>
      </c>
      <c r="D831" s="20" t="s">
        <v>4895</v>
      </c>
      <c r="E831" s="20" t="s">
        <v>4840</v>
      </c>
      <c r="F831" s="20">
        <v>49</v>
      </c>
      <c r="G831" s="20">
        <v>7</v>
      </c>
      <c r="H831" s="20"/>
      <c r="I831" s="323">
        <v>43.06</v>
      </c>
      <c r="J831" s="20">
        <v>2</v>
      </c>
      <c r="K831" s="5" t="s">
        <v>575</v>
      </c>
      <c r="L831" s="425"/>
      <c r="M831" s="6" t="s">
        <v>4893</v>
      </c>
      <c r="N831" s="6">
        <v>824855.99</v>
      </c>
      <c r="O831" s="7">
        <v>824855.99</v>
      </c>
      <c r="P831" s="479">
        <v>824855.99</v>
      </c>
      <c r="Q831" s="5" t="s">
        <v>4896</v>
      </c>
      <c r="R831" s="187">
        <v>32413</v>
      </c>
      <c r="S831" s="20" t="s">
        <v>1774</v>
      </c>
      <c r="T831" s="5" t="s">
        <v>4897</v>
      </c>
      <c r="U831" s="474">
        <v>28</v>
      </c>
      <c r="V831" s="474"/>
      <c r="W831" s="101"/>
      <c r="X831" s="101"/>
      <c r="Y831" s="101"/>
    </row>
    <row r="832" spans="1:25" s="186" customFormat="1" ht="178.5">
      <c r="A832" s="475">
        <v>821</v>
      </c>
      <c r="B832" s="5" t="s">
        <v>1419</v>
      </c>
      <c r="C832" s="20" t="s">
        <v>4898</v>
      </c>
      <c r="D832" s="20" t="s">
        <v>4899</v>
      </c>
      <c r="E832" s="20" t="s">
        <v>4840</v>
      </c>
      <c r="F832" s="20">
        <v>51</v>
      </c>
      <c r="G832" s="20">
        <v>2</v>
      </c>
      <c r="H832" s="20"/>
      <c r="I832" s="323">
        <v>40.799999999999997</v>
      </c>
      <c r="J832" s="20">
        <v>1</v>
      </c>
      <c r="K832" s="5" t="s">
        <v>575</v>
      </c>
      <c r="L832" s="425"/>
      <c r="M832" s="6" t="s">
        <v>4900</v>
      </c>
      <c r="N832" s="6">
        <v>780838.15</v>
      </c>
      <c r="O832" s="7">
        <v>780838.15</v>
      </c>
      <c r="P832" s="479">
        <v>780838.15</v>
      </c>
      <c r="Q832" s="5" t="s">
        <v>4901</v>
      </c>
      <c r="R832" s="187">
        <v>31547</v>
      </c>
      <c r="S832" s="20" t="s">
        <v>1774</v>
      </c>
      <c r="T832" s="5" t="s">
        <v>4902</v>
      </c>
      <c r="U832" s="474"/>
      <c r="V832" s="474"/>
      <c r="W832" s="101"/>
      <c r="X832" s="101"/>
      <c r="Y832" s="101"/>
    </row>
    <row r="833" spans="1:25" s="186" customFormat="1" ht="178.5">
      <c r="A833" s="475">
        <v>822</v>
      </c>
      <c r="B833" s="5" t="s">
        <v>1419</v>
      </c>
      <c r="C833" s="20"/>
      <c r="D833" s="20" t="s">
        <v>4903</v>
      </c>
      <c r="E833" s="20" t="s">
        <v>4840</v>
      </c>
      <c r="F833" s="20">
        <v>53</v>
      </c>
      <c r="G833" s="20">
        <v>13</v>
      </c>
      <c r="H833" s="20"/>
      <c r="I833" s="323">
        <v>41.97</v>
      </c>
      <c r="J833" s="20">
        <v>2</v>
      </c>
      <c r="K833" s="5" t="s">
        <v>575</v>
      </c>
      <c r="L833" s="425"/>
      <c r="M833" s="6" t="s">
        <v>4900</v>
      </c>
      <c r="N833" s="6"/>
      <c r="O833" s="7"/>
      <c r="P833" s="476"/>
      <c r="Q833" s="5"/>
      <c r="R833" s="20"/>
      <c r="S833" s="20"/>
      <c r="T833" s="5"/>
      <c r="U833" s="474"/>
      <c r="V833" s="474"/>
      <c r="W833" s="101"/>
      <c r="X833" s="101"/>
      <c r="Y833" s="101"/>
    </row>
    <row r="834" spans="1:25" s="186" customFormat="1" ht="267.75">
      <c r="A834" s="467">
        <v>823</v>
      </c>
      <c r="B834" s="5" t="s">
        <v>1419</v>
      </c>
      <c r="C834" s="20"/>
      <c r="D834" s="20" t="s">
        <v>4904</v>
      </c>
      <c r="E834" s="20" t="s">
        <v>4905</v>
      </c>
      <c r="F834" s="20">
        <v>16</v>
      </c>
      <c r="G834" s="20">
        <v>1</v>
      </c>
      <c r="H834" s="20"/>
      <c r="I834" s="323">
        <v>66.209999999999994</v>
      </c>
      <c r="J834" s="20">
        <v>1</v>
      </c>
      <c r="K834" s="5" t="s">
        <v>575</v>
      </c>
      <c r="L834" s="425"/>
      <c r="M834" s="6" t="s">
        <v>4906</v>
      </c>
      <c r="N834" s="6"/>
      <c r="O834" s="7"/>
      <c r="P834" s="476"/>
      <c r="Q834" s="5"/>
      <c r="R834" s="20"/>
      <c r="S834" s="20"/>
      <c r="T834" s="20"/>
      <c r="U834" s="474"/>
      <c r="V834" s="474"/>
      <c r="W834" s="101"/>
      <c r="X834" s="101"/>
      <c r="Y834" s="101"/>
    </row>
    <row r="835" spans="1:25" s="186" customFormat="1" ht="267.75">
      <c r="A835" s="475">
        <v>824</v>
      </c>
      <c r="B835" s="5" t="s">
        <v>1419</v>
      </c>
      <c r="C835" s="20" t="s">
        <v>4907</v>
      </c>
      <c r="D835" s="20" t="s">
        <v>4908</v>
      </c>
      <c r="E835" s="20" t="s">
        <v>4905</v>
      </c>
      <c r="F835" s="20">
        <v>16</v>
      </c>
      <c r="G835" s="20">
        <v>2</v>
      </c>
      <c r="H835" s="20"/>
      <c r="I835" s="323">
        <v>50.17</v>
      </c>
      <c r="J835" s="20">
        <v>1</v>
      </c>
      <c r="K835" s="5" t="s">
        <v>575</v>
      </c>
      <c r="L835" s="425"/>
      <c r="M835" s="6" t="s">
        <v>4906</v>
      </c>
      <c r="N835" s="6">
        <v>960737.14</v>
      </c>
      <c r="O835" s="7"/>
      <c r="P835" s="476"/>
      <c r="Q835" s="5"/>
      <c r="R835" s="20"/>
      <c r="S835" s="20"/>
      <c r="T835" s="20"/>
      <c r="U835" s="474"/>
      <c r="V835" s="474"/>
      <c r="W835" s="101"/>
      <c r="X835" s="101"/>
      <c r="Y835" s="101"/>
    </row>
    <row r="836" spans="1:25" s="186" customFormat="1" ht="267.75">
      <c r="A836" s="475">
        <v>825</v>
      </c>
      <c r="B836" s="5" t="s">
        <v>1419</v>
      </c>
      <c r="C836" s="20" t="s">
        <v>4909</v>
      </c>
      <c r="D836" s="20" t="s">
        <v>4910</v>
      </c>
      <c r="E836" s="20" t="s">
        <v>4905</v>
      </c>
      <c r="F836" s="20">
        <v>16</v>
      </c>
      <c r="G836" s="20">
        <v>4</v>
      </c>
      <c r="H836" s="20"/>
      <c r="I836" s="323">
        <v>65.41</v>
      </c>
      <c r="J836" s="20">
        <v>1</v>
      </c>
      <c r="K836" s="5" t="s">
        <v>575</v>
      </c>
      <c r="L836" s="425"/>
      <c r="M836" s="6" t="s">
        <v>4906</v>
      </c>
      <c r="N836" s="6">
        <v>1253551.44</v>
      </c>
      <c r="O836" s="7"/>
      <c r="P836" s="476"/>
      <c r="Q836" s="5"/>
      <c r="R836" s="20"/>
      <c r="S836" s="20"/>
      <c r="U836" s="474"/>
      <c r="V836" s="474"/>
      <c r="W836" s="101"/>
      <c r="X836" s="101"/>
      <c r="Y836" s="101"/>
    </row>
    <row r="837" spans="1:25" s="186" customFormat="1" ht="267.75">
      <c r="A837" s="467">
        <v>826</v>
      </c>
      <c r="B837" s="5" t="s">
        <v>1419</v>
      </c>
      <c r="C837" s="20" t="s">
        <v>4911</v>
      </c>
      <c r="D837" s="20" t="s">
        <v>4912</v>
      </c>
      <c r="E837" s="20" t="s">
        <v>4905</v>
      </c>
      <c r="F837" s="20">
        <v>16</v>
      </c>
      <c r="G837" s="20">
        <v>27</v>
      </c>
      <c r="H837" s="20"/>
      <c r="I837" s="323">
        <v>50.43</v>
      </c>
      <c r="J837" s="20">
        <v>2</v>
      </c>
      <c r="K837" s="5" t="s">
        <v>575</v>
      </c>
      <c r="L837" s="425"/>
      <c r="M837" s="6" t="s">
        <v>4906</v>
      </c>
      <c r="N837" s="6">
        <v>964564.78</v>
      </c>
      <c r="O837" s="7"/>
      <c r="P837" s="476"/>
      <c r="Q837" s="5" t="s">
        <v>4913</v>
      </c>
      <c r="R837" s="187">
        <v>32962</v>
      </c>
      <c r="S837" s="20" t="s">
        <v>1774</v>
      </c>
      <c r="T837" s="5" t="s">
        <v>4914</v>
      </c>
      <c r="U837" s="474"/>
      <c r="V837" s="474"/>
      <c r="W837" s="101"/>
      <c r="X837" s="101"/>
      <c r="Y837" s="101"/>
    </row>
    <row r="838" spans="1:25" s="186" customFormat="1" ht="191.25">
      <c r="A838" s="475">
        <v>827</v>
      </c>
      <c r="B838" s="5" t="s">
        <v>1419</v>
      </c>
      <c r="C838" s="20" t="s">
        <v>4915</v>
      </c>
      <c r="D838" s="20" t="s">
        <v>4916</v>
      </c>
      <c r="E838" s="20" t="s">
        <v>4905</v>
      </c>
      <c r="F838" s="20">
        <v>20</v>
      </c>
      <c r="G838" s="20">
        <v>11</v>
      </c>
      <c r="H838" s="20"/>
      <c r="I838" s="323">
        <v>36</v>
      </c>
      <c r="J838" s="20">
        <v>2</v>
      </c>
      <c r="K838" s="5" t="s">
        <v>575</v>
      </c>
      <c r="L838" s="425"/>
      <c r="M838" s="6" t="s">
        <v>4917</v>
      </c>
      <c r="N838" s="6">
        <v>699399.36</v>
      </c>
      <c r="O838" s="7"/>
      <c r="P838" s="476"/>
      <c r="Q838" s="5" t="s">
        <v>4918</v>
      </c>
      <c r="R838" s="187">
        <v>42643</v>
      </c>
      <c r="S838" s="20" t="s">
        <v>1774</v>
      </c>
      <c r="T838" s="5" t="s">
        <v>4919</v>
      </c>
      <c r="U838" s="474">
        <v>36</v>
      </c>
      <c r="V838" s="474"/>
      <c r="W838" s="101"/>
      <c r="X838" s="101"/>
      <c r="Y838" s="101"/>
    </row>
    <row r="839" spans="1:25" s="186" customFormat="1" ht="191.25">
      <c r="A839" s="475">
        <v>828</v>
      </c>
      <c r="B839" s="5" t="s">
        <v>1419</v>
      </c>
      <c r="C839" s="20" t="s">
        <v>4920</v>
      </c>
      <c r="D839" s="20" t="s">
        <v>4921</v>
      </c>
      <c r="E839" s="20" t="s">
        <v>4905</v>
      </c>
      <c r="F839" s="20">
        <v>20</v>
      </c>
      <c r="G839" s="20">
        <v>22</v>
      </c>
      <c r="H839" s="20"/>
      <c r="I839" s="323">
        <v>36.1</v>
      </c>
      <c r="J839" s="20">
        <v>3</v>
      </c>
      <c r="K839" s="5" t="s">
        <v>575</v>
      </c>
      <c r="L839" s="425"/>
      <c r="M839" s="6" t="s">
        <v>4917</v>
      </c>
      <c r="N839" s="6">
        <v>693571.03</v>
      </c>
      <c r="O839" s="7"/>
      <c r="P839" s="476"/>
      <c r="Q839" s="5" t="s">
        <v>4922</v>
      </c>
      <c r="R839" s="187">
        <v>35911</v>
      </c>
      <c r="S839" s="20" t="s">
        <v>1774</v>
      </c>
      <c r="T839" s="5" t="s">
        <v>4923</v>
      </c>
      <c r="U839" s="474"/>
      <c r="V839" s="474"/>
      <c r="W839" s="101"/>
      <c r="X839" s="101"/>
      <c r="Y839" s="101"/>
    </row>
    <row r="840" spans="1:25" s="186" customFormat="1" ht="229.5">
      <c r="A840" s="467">
        <v>829</v>
      </c>
      <c r="B840" s="5" t="s">
        <v>1419</v>
      </c>
      <c r="C840" s="20" t="s">
        <v>4924</v>
      </c>
      <c r="D840" s="20" t="s">
        <v>4925</v>
      </c>
      <c r="E840" s="20" t="s">
        <v>4905</v>
      </c>
      <c r="F840" s="20">
        <v>24</v>
      </c>
      <c r="G840" s="20">
        <v>12</v>
      </c>
      <c r="H840" s="20"/>
      <c r="I840" s="323">
        <v>76.11</v>
      </c>
      <c r="J840" s="20">
        <v>3</v>
      </c>
      <c r="K840" s="5" t="s">
        <v>575</v>
      </c>
      <c r="L840" s="425"/>
      <c r="M840" s="6" t="s">
        <v>4926</v>
      </c>
      <c r="N840" s="6">
        <v>1478452.54</v>
      </c>
      <c r="O840" s="7"/>
      <c r="P840" s="476"/>
      <c r="Q840" s="5" t="s">
        <v>4927</v>
      </c>
      <c r="R840" s="187">
        <v>42284</v>
      </c>
      <c r="S840" s="20" t="s">
        <v>1774</v>
      </c>
      <c r="T840" s="5" t="s">
        <v>4928</v>
      </c>
      <c r="U840" s="474">
        <v>16.88</v>
      </c>
      <c r="V840" s="474"/>
      <c r="W840" s="101"/>
      <c r="X840" s="101"/>
      <c r="Y840" s="101"/>
    </row>
    <row r="841" spans="1:25" s="186" customFormat="1" ht="191.25">
      <c r="A841" s="475">
        <v>830</v>
      </c>
      <c r="B841" s="5" t="s">
        <v>1419</v>
      </c>
      <c r="C841" s="20" t="s">
        <v>4929</v>
      </c>
      <c r="D841" s="20" t="s">
        <v>4930</v>
      </c>
      <c r="E841" s="20" t="s">
        <v>4905</v>
      </c>
      <c r="F841" s="20">
        <v>24</v>
      </c>
      <c r="G841" s="20">
        <v>16</v>
      </c>
      <c r="H841" s="23" t="s">
        <v>4931</v>
      </c>
      <c r="I841" s="112">
        <f>64.38*96/300</f>
        <v>20.601599999999998</v>
      </c>
      <c r="J841" s="20">
        <v>1</v>
      </c>
      <c r="K841" s="5" t="s">
        <v>575</v>
      </c>
      <c r="L841" s="425"/>
      <c r="M841" s="6" t="s">
        <v>4932</v>
      </c>
      <c r="N841" s="6">
        <v>387933.51</v>
      </c>
      <c r="O841" s="7"/>
      <c r="P841" s="476"/>
      <c r="Q841" s="5"/>
      <c r="R841" s="20"/>
      <c r="S841" s="20"/>
      <c r="U841" s="474"/>
      <c r="V841" s="474"/>
      <c r="W841" s="101"/>
      <c r="X841" s="101"/>
      <c r="Y841" s="101"/>
    </row>
    <row r="842" spans="1:25" s="186" customFormat="1" ht="229.5">
      <c r="A842" s="475">
        <v>831</v>
      </c>
      <c r="B842" s="5" t="s">
        <v>1419</v>
      </c>
      <c r="C842" s="20" t="s">
        <v>4933</v>
      </c>
      <c r="D842" s="20" t="s">
        <v>4934</v>
      </c>
      <c r="E842" s="20" t="s">
        <v>4905</v>
      </c>
      <c r="F842" s="20">
        <v>24</v>
      </c>
      <c r="G842" s="20">
        <v>21</v>
      </c>
      <c r="H842" s="23" t="s">
        <v>4935</v>
      </c>
      <c r="I842" s="112">
        <f>75.9*671/1000</f>
        <v>50.928899999999999</v>
      </c>
      <c r="J842" s="20">
        <v>3</v>
      </c>
      <c r="K842" s="5" t="s">
        <v>575</v>
      </c>
      <c r="L842" s="425"/>
      <c r="M842" s="6" t="s">
        <v>4926</v>
      </c>
      <c r="N842" s="6">
        <v>938138.35</v>
      </c>
      <c r="O842" s="7"/>
      <c r="P842" s="476"/>
      <c r="Q842" s="5" t="s">
        <v>4936</v>
      </c>
      <c r="R842" s="187">
        <v>41897</v>
      </c>
      <c r="S842" s="20" t="s">
        <v>1774</v>
      </c>
      <c r="T842" s="5" t="s">
        <v>4937</v>
      </c>
      <c r="U842" s="474">
        <v>34.68</v>
      </c>
      <c r="V842" s="474"/>
      <c r="W842" s="101"/>
      <c r="X842" s="101"/>
      <c r="Y842" s="101"/>
    </row>
    <row r="843" spans="1:25" s="186" customFormat="1" ht="382.5">
      <c r="A843" s="467">
        <v>832</v>
      </c>
      <c r="B843" s="5" t="s">
        <v>1419</v>
      </c>
      <c r="C843" s="20" t="s">
        <v>4938</v>
      </c>
      <c r="D843" s="20" t="s">
        <v>4939</v>
      </c>
      <c r="E843" s="20" t="s">
        <v>4905</v>
      </c>
      <c r="F843" s="20">
        <v>26</v>
      </c>
      <c r="G843" s="20">
        <v>2</v>
      </c>
      <c r="H843" s="20"/>
      <c r="I843" s="323">
        <v>50.74</v>
      </c>
      <c r="J843" s="20">
        <v>1</v>
      </c>
      <c r="K843" s="5" t="s">
        <v>575</v>
      </c>
      <c r="L843" s="425"/>
      <c r="M843" s="6" t="s">
        <v>4940</v>
      </c>
      <c r="N843" s="6">
        <v>932079.83</v>
      </c>
      <c r="O843" s="7"/>
      <c r="P843" s="476"/>
      <c r="Q843" s="5" t="s">
        <v>4941</v>
      </c>
      <c r="R843" s="187">
        <v>34526</v>
      </c>
      <c r="S843" s="20" t="s">
        <v>1774</v>
      </c>
      <c r="T843" s="5" t="s">
        <v>4942</v>
      </c>
      <c r="U843" s="474"/>
      <c r="V843" s="474"/>
      <c r="W843" s="101"/>
      <c r="X843" s="101"/>
      <c r="Y843" s="101"/>
    </row>
    <row r="844" spans="1:25" s="186" customFormat="1" ht="382.5">
      <c r="A844" s="475">
        <v>833</v>
      </c>
      <c r="B844" s="5" t="s">
        <v>1419</v>
      </c>
      <c r="C844" s="20" t="s">
        <v>4943</v>
      </c>
      <c r="D844" s="20" t="s">
        <v>4944</v>
      </c>
      <c r="E844" s="20" t="s">
        <v>4905</v>
      </c>
      <c r="F844" s="20">
        <v>26</v>
      </c>
      <c r="G844" s="20">
        <v>17</v>
      </c>
      <c r="H844" s="20"/>
      <c r="I844" s="323">
        <v>77.27</v>
      </c>
      <c r="J844" s="20">
        <v>5</v>
      </c>
      <c r="K844" s="5" t="s">
        <v>575</v>
      </c>
      <c r="L844" s="425"/>
      <c r="M844" s="6" t="s">
        <v>4940</v>
      </c>
      <c r="N844" s="6">
        <v>1479382.09</v>
      </c>
      <c r="O844" s="7"/>
      <c r="P844" s="476"/>
      <c r="Q844" s="5" t="s">
        <v>4945</v>
      </c>
      <c r="R844" s="187">
        <v>32553</v>
      </c>
      <c r="S844" s="20" t="s">
        <v>1774</v>
      </c>
      <c r="T844" s="101" t="s">
        <v>4946</v>
      </c>
      <c r="U844" s="474">
        <v>52</v>
      </c>
      <c r="V844" s="474"/>
      <c r="W844" s="101"/>
      <c r="X844" s="101"/>
      <c r="Y844" s="101"/>
    </row>
    <row r="845" spans="1:25" s="186" customFormat="1" ht="382.5">
      <c r="A845" s="475">
        <v>834</v>
      </c>
      <c r="B845" s="5" t="s">
        <v>1419</v>
      </c>
      <c r="C845" s="20" t="s">
        <v>4947</v>
      </c>
      <c r="D845" s="20" t="s">
        <v>4948</v>
      </c>
      <c r="E845" s="20" t="s">
        <v>4905</v>
      </c>
      <c r="F845" s="20">
        <v>26</v>
      </c>
      <c r="G845" s="20">
        <v>33</v>
      </c>
      <c r="H845" s="20"/>
      <c r="I845" s="323">
        <v>77.739999999999995</v>
      </c>
      <c r="J845" s="20">
        <v>4</v>
      </c>
      <c r="K845" s="5" t="s">
        <v>575</v>
      </c>
      <c r="L845" s="425"/>
      <c r="M845" s="6" t="s">
        <v>4940</v>
      </c>
      <c r="N845" s="6">
        <v>1487037.36</v>
      </c>
      <c r="O845" s="7"/>
      <c r="P845" s="476"/>
      <c r="Q845" s="5" t="s">
        <v>4949</v>
      </c>
      <c r="R845" s="187">
        <v>43293</v>
      </c>
      <c r="S845" s="20" t="s">
        <v>1774</v>
      </c>
      <c r="T845" s="5" t="s">
        <v>4950</v>
      </c>
      <c r="U845" s="474">
        <v>77.739999999999995</v>
      </c>
      <c r="V845" s="474"/>
      <c r="W845" s="101"/>
      <c r="X845" s="101"/>
      <c r="Y845" s="101"/>
    </row>
    <row r="846" spans="1:25" s="186" customFormat="1" ht="382.5">
      <c r="A846" s="467">
        <v>835</v>
      </c>
      <c r="B846" s="5" t="s">
        <v>1419</v>
      </c>
      <c r="C846" s="20" t="s">
        <v>4951</v>
      </c>
      <c r="D846" s="20" t="s">
        <v>4952</v>
      </c>
      <c r="E846" s="20" t="s">
        <v>4905</v>
      </c>
      <c r="F846" s="20">
        <v>26</v>
      </c>
      <c r="G846" s="20">
        <v>41</v>
      </c>
      <c r="H846" s="20"/>
      <c r="I846" s="323">
        <v>65.89</v>
      </c>
      <c r="J846" s="20">
        <v>1</v>
      </c>
      <c r="K846" s="5" t="s">
        <v>575</v>
      </c>
      <c r="L846" s="425"/>
      <c r="M846" s="6" t="s">
        <v>4940</v>
      </c>
      <c r="N846" s="6">
        <v>1261206.72</v>
      </c>
      <c r="O846" s="7"/>
      <c r="P846" s="476"/>
      <c r="Q846" s="5" t="s">
        <v>4953</v>
      </c>
      <c r="R846" s="187">
        <v>32962</v>
      </c>
      <c r="S846" s="20" t="s">
        <v>1774</v>
      </c>
      <c r="T846" s="5" t="s">
        <v>4954</v>
      </c>
      <c r="U846" s="474"/>
      <c r="V846" s="474"/>
      <c r="W846" s="101"/>
      <c r="X846" s="101"/>
      <c r="Y846" s="101"/>
    </row>
    <row r="847" spans="1:25" s="186" customFormat="1" ht="382.5">
      <c r="A847" s="475">
        <v>836</v>
      </c>
      <c r="B847" s="5" t="s">
        <v>1419</v>
      </c>
      <c r="C847" s="20" t="s">
        <v>4955</v>
      </c>
      <c r="D847" s="20" t="s">
        <v>4956</v>
      </c>
      <c r="E847" s="20" t="s">
        <v>4905</v>
      </c>
      <c r="F847" s="20">
        <v>26</v>
      </c>
      <c r="G847" s="20">
        <v>43</v>
      </c>
      <c r="H847" s="20"/>
      <c r="I847" s="323">
        <v>50.47</v>
      </c>
      <c r="J847" s="20">
        <v>1</v>
      </c>
      <c r="K847" s="5" t="s">
        <v>575</v>
      </c>
      <c r="L847" s="425"/>
      <c r="M847" s="6" t="s">
        <v>4940</v>
      </c>
      <c r="N847" s="6">
        <v>966478.59</v>
      </c>
      <c r="O847" s="7"/>
      <c r="P847" s="476"/>
      <c r="Q847" s="5" t="s">
        <v>4957</v>
      </c>
      <c r="R847" s="187">
        <v>34984</v>
      </c>
      <c r="S847" s="20" t="s">
        <v>1774</v>
      </c>
      <c r="T847" s="5" t="s">
        <v>4958</v>
      </c>
      <c r="U847" s="474"/>
      <c r="V847" s="474"/>
      <c r="W847" s="101"/>
      <c r="X847" s="101"/>
      <c r="Y847" s="101"/>
    </row>
    <row r="848" spans="1:25" s="186" customFormat="1" ht="178.5">
      <c r="A848" s="475">
        <v>837</v>
      </c>
      <c r="B848" s="5" t="s">
        <v>1419</v>
      </c>
      <c r="C848" s="20" t="s">
        <v>4959</v>
      </c>
      <c r="D848" s="20" t="s">
        <v>4960</v>
      </c>
      <c r="E848" s="20" t="s">
        <v>4905</v>
      </c>
      <c r="F848" s="20">
        <v>28</v>
      </c>
      <c r="G848" s="20">
        <v>2</v>
      </c>
      <c r="H848" s="20"/>
      <c r="I848" s="323">
        <v>50.4</v>
      </c>
      <c r="J848" s="20">
        <v>1</v>
      </c>
      <c r="K848" s="5" t="s">
        <v>575</v>
      </c>
      <c r="L848" s="425"/>
      <c r="M848" s="6" t="s">
        <v>4961</v>
      </c>
      <c r="N848" s="6">
        <v>971388</v>
      </c>
      <c r="O848" s="7"/>
      <c r="P848" s="476"/>
      <c r="Q848" s="5"/>
      <c r="R848" s="20"/>
      <c r="S848" s="20"/>
      <c r="T848" s="5"/>
      <c r="U848" s="474"/>
      <c r="V848" s="474"/>
      <c r="W848" s="101"/>
      <c r="X848" s="101"/>
      <c r="Y848" s="101"/>
    </row>
    <row r="849" spans="1:25" s="186" customFormat="1" ht="178.5">
      <c r="A849" s="467">
        <v>838</v>
      </c>
      <c r="B849" s="5" t="s">
        <v>1419</v>
      </c>
      <c r="C849" s="20" t="s">
        <v>4962</v>
      </c>
      <c r="D849" s="20" t="s">
        <v>4963</v>
      </c>
      <c r="E849" s="20" t="s">
        <v>4905</v>
      </c>
      <c r="F849" s="20">
        <v>28</v>
      </c>
      <c r="G849" s="20">
        <v>17</v>
      </c>
      <c r="H849" s="20"/>
      <c r="I849" s="323">
        <v>40.96</v>
      </c>
      <c r="J849" s="20">
        <v>3</v>
      </c>
      <c r="K849" s="5" t="s">
        <v>575</v>
      </c>
      <c r="L849" s="425"/>
      <c r="M849" s="6" t="s">
        <v>4961</v>
      </c>
      <c r="N849" s="6">
        <v>796538.16</v>
      </c>
      <c r="O849" s="7"/>
      <c r="P849" s="476"/>
      <c r="Q849" s="5" t="s">
        <v>4964</v>
      </c>
      <c r="R849" s="187">
        <v>34478</v>
      </c>
      <c r="S849" s="20" t="s">
        <v>1774</v>
      </c>
      <c r="T849" s="5" t="s">
        <v>4965</v>
      </c>
      <c r="U849" s="474"/>
      <c r="V849" s="474"/>
      <c r="W849" s="101"/>
      <c r="X849" s="101"/>
      <c r="Y849" s="101"/>
    </row>
    <row r="850" spans="1:25" s="186" customFormat="1" ht="318.75">
      <c r="A850" s="475">
        <v>839</v>
      </c>
      <c r="B850" s="5" t="s">
        <v>1419</v>
      </c>
      <c r="C850" s="20" t="s">
        <v>4966</v>
      </c>
      <c r="D850" s="20" t="s">
        <v>4967</v>
      </c>
      <c r="E850" s="20" t="s">
        <v>4905</v>
      </c>
      <c r="F850" s="20">
        <v>32</v>
      </c>
      <c r="G850" s="20">
        <v>8</v>
      </c>
      <c r="H850" s="20"/>
      <c r="I850" s="323">
        <v>77.09</v>
      </c>
      <c r="J850" s="20">
        <v>2</v>
      </c>
      <c r="K850" s="5" t="s">
        <v>575</v>
      </c>
      <c r="L850" s="425"/>
      <c r="M850" s="6" t="s">
        <v>4968</v>
      </c>
      <c r="N850" s="6">
        <v>1497880.3</v>
      </c>
      <c r="O850" s="7"/>
      <c r="P850" s="476"/>
      <c r="Q850" s="5" t="s">
        <v>4969</v>
      </c>
      <c r="R850" s="187">
        <v>31344</v>
      </c>
      <c r="S850" s="20" t="s">
        <v>1774</v>
      </c>
      <c r="T850" s="5" t="s">
        <v>4970</v>
      </c>
      <c r="U850" s="474"/>
      <c r="V850" s="474"/>
      <c r="W850" s="101"/>
      <c r="X850" s="101"/>
      <c r="Y850" s="101"/>
    </row>
    <row r="851" spans="1:25" s="186" customFormat="1" ht="102">
      <c r="A851" s="475">
        <v>840</v>
      </c>
      <c r="B851" s="5" t="s">
        <v>1836</v>
      </c>
      <c r="C851" s="20" t="s">
        <v>4971</v>
      </c>
      <c r="D851" s="20" t="s">
        <v>4972</v>
      </c>
      <c r="E851" s="20" t="s">
        <v>4905</v>
      </c>
      <c r="F851" s="20">
        <v>58</v>
      </c>
      <c r="G851" s="481"/>
      <c r="H851" s="23" t="s">
        <v>4973</v>
      </c>
      <c r="I851" s="112">
        <v>65.77</v>
      </c>
      <c r="J851" s="5"/>
      <c r="K851" s="5" t="s">
        <v>575</v>
      </c>
      <c r="L851" s="425"/>
      <c r="M851" s="6" t="s">
        <v>4974</v>
      </c>
      <c r="N851" s="6">
        <v>1752540.05</v>
      </c>
      <c r="O851" s="7">
        <v>545600</v>
      </c>
      <c r="P851" s="479">
        <v>404600</v>
      </c>
      <c r="Q851" s="5" t="s">
        <v>4975</v>
      </c>
      <c r="R851" s="187">
        <v>34415</v>
      </c>
      <c r="S851" s="20" t="s">
        <v>1774</v>
      </c>
      <c r="T851" s="5" t="s">
        <v>4976</v>
      </c>
      <c r="U851" s="474"/>
      <c r="V851" s="474"/>
      <c r="W851" s="101"/>
      <c r="X851" s="101"/>
      <c r="Y851" s="101"/>
    </row>
    <row r="852" spans="1:25" s="186" customFormat="1" ht="178.5">
      <c r="A852" s="467">
        <v>841</v>
      </c>
      <c r="B852" s="5" t="s">
        <v>1836</v>
      </c>
      <c r="C852" s="20" t="s">
        <v>4977</v>
      </c>
      <c r="D852" s="20" t="s">
        <v>4978</v>
      </c>
      <c r="E852" s="20" t="s">
        <v>4905</v>
      </c>
      <c r="F852" s="20">
        <v>60</v>
      </c>
      <c r="G852" s="481"/>
      <c r="H852" s="23" t="s">
        <v>4979</v>
      </c>
      <c r="I852" s="112">
        <v>85.31</v>
      </c>
      <c r="J852" s="5">
        <v>1</v>
      </c>
      <c r="K852" s="5" t="s">
        <v>575</v>
      </c>
      <c r="L852" s="478">
        <v>43685</v>
      </c>
      <c r="M852" s="6" t="s">
        <v>4980</v>
      </c>
      <c r="N852" s="6">
        <v>1632678.99</v>
      </c>
      <c r="O852" s="7">
        <v>607932.94999999995</v>
      </c>
      <c r="P852" s="479">
        <v>450873.27</v>
      </c>
      <c r="Q852" s="5"/>
      <c r="R852" s="187"/>
      <c r="S852" s="20"/>
      <c r="T852" s="5"/>
      <c r="U852" s="474"/>
      <c r="V852" s="474"/>
      <c r="W852" s="101"/>
      <c r="X852" s="101"/>
      <c r="Y852" s="101"/>
    </row>
    <row r="853" spans="1:25" s="186" customFormat="1" ht="409.5">
      <c r="A853" s="475">
        <v>842</v>
      </c>
      <c r="B853" s="5" t="s">
        <v>1836</v>
      </c>
      <c r="C853" s="20" t="s">
        <v>4981</v>
      </c>
      <c r="D853" s="20" t="s">
        <v>4982</v>
      </c>
      <c r="E853" s="20" t="s">
        <v>4983</v>
      </c>
      <c r="F853" s="20">
        <v>11</v>
      </c>
      <c r="G853" s="5"/>
      <c r="H853" s="23" t="s">
        <v>4984</v>
      </c>
      <c r="I853" s="112">
        <v>19.16</v>
      </c>
      <c r="J853" s="5"/>
      <c r="K853" s="5" t="s">
        <v>575</v>
      </c>
      <c r="L853" s="478">
        <v>39380</v>
      </c>
      <c r="M853" s="6" t="s">
        <v>4985</v>
      </c>
      <c r="N853" s="6">
        <v>510017.19</v>
      </c>
      <c r="O853" s="7"/>
      <c r="P853" s="476"/>
      <c r="Q853" s="5" t="s">
        <v>4986</v>
      </c>
      <c r="R853" s="5" t="s">
        <v>4987</v>
      </c>
      <c r="S853" s="20" t="s">
        <v>1774</v>
      </c>
      <c r="T853" s="5" t="s">
        <v>4988</v>
      </c>
      <c r="U853" s="481" t="s">
        <v>4989</v>
      </c>
      <c r="V853" s="474"/>
      <c r="W853" s="101"/>
      <c r="X853" s="101"/>
      <c r="Y853" s="101"/>
    </row>
    <row r="854" spans="1:25" s="186" customFormat="1" ht="89.25">
      <c r="A854" s="475">
        <v>843</v>
      </c>
      <c r="B854" s="5" t="s">
        <v>1419</v>
      </c>
      <c r="C854" s="20" t="s">
        <v>4990</v>
      </c>
      <c r="D854" s="20" t="s">
        <v>4991</v>
      </c>
      <c r="E854" s="20" t="s">
        <v>4983</v>
      </c>
      <c r="F854" s="20">
        <v>30</v>
      </c>
      <c r="G854" s="20">
        <v>1</v>
      </c>
      <c r="H854" s="20"/>
      <c r="I854" s="323">
        <v>43.36</v>
      </c>
      <c r="J854" s="20">
        <v>1</v>
      </c>
      <c r="K854" s="5" t="s">
        <v>575</v>
      </c>
      <c r="L854" s="425"/>
      <c r="M854" s="6" t="s">
        <v>4992</v>
      </c>
      <c r="N854" s="6">
        <v>830597.45</v>
      </c>
      <c r="O854" s="7"/>
      <c r="P854" s="476"/>
      <c r="Q854" s="5"/>
      <c r="R854" s="20"/>
      <c r="S854" s="20"/>
      <c r="T854" s="5"/>
      <c r="U854" s="474"/>
      <c r="V854" s="474"/>
      <c r="W854" s="101"/>
      <c r="X854" s="101"/>
      <c r="Y854" s="101"/>
    </row>
    <row r="855" spans="1:25" s="186" customFormat="1" ht="89.25">
      <c r="A855" s="467">
        <v>844</v>
      </c>
      <c r="B855" s="5" t="s">
        <v>1419</v>
      </c>
      <c r="C855" s="20" t="s">
        <v>4993</v>
      </c>
      <c r="D855" s="20" t="s">
        <v>4994</v>
      </c>
      <c r="E855" s="20" t="s">
        <v>4983</v>
      </c>
      <c r="F855" s="20">
        <v>30</v>
      </c>
      <c r="G855" s="20">
        <v>6</v>
      </c>
      <c r="H855" s="20"/>
      <c r="I855" s="323">
        <v>44.97</v>
      </c>
      <c r="J855" s="20">
        <v>2</v>
      </c>
      <c r="K855" s="5" t="s">
        <v>575</v>
      </c>
      <c r="L855" s="425"/>
      <c r="M855" s="6" t="s">
        <v>4992</v>
      </c>
      <c r="N855" s="6">
        <v>861218.55</v>
      </c>
      <c r="O855" s="7"/>
      <c r="P855" s="476"/>
      <c r="Q855" s="5"/>
      <c r="R855" s="20"/>
      <c r="S855" s="20"/>
      <c r="T855" s="5"/>
      <c r="U855" s="474"/>
      <c r="V855" s="474"/>
      <c r="W855" s="101"/>
      <c r="X855" s="101"/>
      <c r="Y855" s="101"/>
    </row>
    <row r="856" spans="1:25" s="186" customFormat="1" ht="102">
      <c r="A856" s="475">
        <v>845</v>
      </c>
      <c r="B856" s="5" t="s">
        <v>1419</v>
      </c>
      <c r="C856" s="20"/>
      <c r="D856" s="20" t="s">
        <v>4995</v>
      </c>
      <c r="E856" s="20" t="s">
        <v>4996</v>
      </c>
      <c r="F856" s="20">
        <v>1</v>
      </c>
      <c r="G856" s="20">
        <v>1</v>
      </c>
      <c r="H856" s="20"/>
      <c r="I856" s="323">
        <v>52.73</v>
      </c>
      <c r="J856" s="20">
        <v>1</v>
      </c>
      <c r="K856" s="5" t="s">
        <v>575</v>
      </c>
      <c r="L856" s="425"/>
      <c r="M856" s="6" t="s">
        <v>4997</v>
      </c>
      <c r="N856" s="6"/>
      <c r="O856" s="7"/>
      <c r="P856" s="476"/>
      <c r="Q856" s="5" t="s">
        <v>4998</v>
      </c>
      <c r="R856" s="187">
        <v>33008</v>
      </c>
      <c r="S856" s="20" t="s">
        <v>1774</v>
      </c>
      <c r="T856" s="101" t="s">
        <v>4999</v>
      </c>
      <c r="U856" s="474">
        <v>35.409999999999997</v>
      </c>
      <c r="V856" s="474"/>
      <c r="W856" s="101"/>
      <c r="X856" s="101"/>
      <c r="Y856" s="101"/>
    </row>
    <row r="857" spans="1:25" s="186" customFormat="1" ht="191.25">
      <c r="A857" s="475">
        <v>846</v>
      </c>
      <c r="B857" s="5" t="s">
        <v>1419</v>
      </c>
      <c r="C857" s="20"/>
      <c r="D857" s="20" t="s">
        <v>5000</v>
      </c>
      <c r="E857" s="20" t="s">
        <v>4996</v>
      </c>
      <c r="F857" s="20">
        <v>1</v>
      </c>
      <c r="G857" s="20">
        <v>68</v>
      </c>
      <c r="H857" s="20"/>
      <c r="I857" s="323">
        <v>31.93</v>
      </c>
      <c r="J857" s="20">
        <v>5</v>
      </c>
      <c r="K857" s="5" t="s">
        <v>575</v>
      </c>
      <c r="L857" s="425"/>
      <c r="M857" s="6" t="s">
        <v>4997</v>
      </c>
      <c r="N857" s="6"/>
      <c r="O857" s="7"/>
      <c r="P857" s="476"/>
      <c r="Q857" s="5" t="s">
        <v>5001</v>
      </c>
      <c r="R857" s="187">
        <v>43385</v>
      </c>
      <c r="S857" s="20" t="s">
        <v>1774</v>
      </c>
      <c r="T857" s="5" t="s">
        <v>5002</v>
      </c>
      <c r="U857" s="474">
        <v>31.93</v>
      </c>
      <c r="V857" s="474"/>
      <c r="W857" s="101"/>
      <c r="X857" s="101"/>
      <c r="Y857" s="101"/>
    </row>
    <row r="858" spans="1:25" s="186" customFormat="1" ht="331.5">
      <c r="A858" s="467">
        <v>847</v>
      </c>
      <c r="B858" s="5" t="s">
        <v>1419</v>
      </c>
      <c r="C858" s="20" t="s">
        <v>5003</v>
      </c>
      <c r="D858" s="20" t="s">
        <v>5004</v>
      </c>
      <c r="E858" s="20" t="s">
        <v>4996</v>
      </c>
      <c r="F858" s="20">
        <v>2</v>
      </c>
      <c r="G858" s="20">
        <v>4</v>
      </c>
      <c r="H858" s="20"/>
      <c r="I858" s="323">
        <v>23.02</v>
      </c>
      <c r="J858" s="20">
        <v>1</v>
      </c>
      <c r="K858" s="5" t="s">
        <v>575</v>
      </c>
      <c r="L858" s="425"/>
      <c r="M858" s="6" t="s">
        <v>5005</v>
      </c>
      <c r="N858" s="6">
        <v>447991.01</v>
      </c>
      <c r="O858" s="7"/>
      <c r="P858" s="476"/>
      <c r="Q858" s="5" t="s">
        <v>5006</v>
      </c>
      <c r="R858" s="187">
        <v>42674</v>
      </c>
      <c r="S858" s="20" t="s">
        <v>1774</v>
      </c>
      <c r="T858" s="5" t="s">
        <v>5007</v>
      </c>
      <c r="U858" s="474">
        <v>23.02</v>
      </c>
      <c r="V858" s="474"/>
      <c r="W858" s="101"/>
      <c r="X858" s="101"/>
      <c r="Y858" s="101"/>
    </row>
    <row r="859" spans="1:25" s="186" customFormat="1" ht="331.5">
      <c r="A859" s="475">
        <v>848</v>
      </c>
      <c r="B859" s="5" t="s">
        <v>1419</v>
      </c>
      <c r="C859" s="20" t="s">
        <v>5008</v>
      </c>
      <c r="D859" s="20" t="s">
        <v>5009</v>
      </c>
      <c r="E859" s="20" t="s">
        <v>4996</v>
      </c>
      <c r="F859" s="20">
        <v>2</v>
      </c>
      <c r="G859" s="20">
        <v>8</v>
      </c>
      <c r="H859" s="20"/>
      <c r="I859" s="323">
        <v>18.41</v>
      </c>
      <c r="J859" s="20">
        <v>1</v>
      </c>
      <c r="K859" s="5" t="s">
        <v>575</v>
      </c>
      <c r="L859" s="425"/>
      <c r="M859" s="6" t="s">
        <v>5010</v>
      </c>
      <c r="N859" s="6">
        <v>358392.81</v>
      </c>
      <c r="O859" s="7"/>
      <c r="P859" s="476"/>
      <c r="Q859" s="5"/>
      <c r="R859" s="20"/>
      <c r="S859" s="20"/>
      <c r="T859" s="20"/>
      <c r="U859" s="474"/>
      <c r="V859" s="474"/>
      <c r="W859" s="101"/>
      <c r="X859" s="101"/>
      <c r="Y859" s="101"/>
    </row>
    <row r="860" spans="1:25" s="186" customFormat="1" ht="331.5">
      <c r="A860" s="475">
        <v>849</v>
      </c>
      <c r="B860" s="5" t="s">
        <v>1419</v>
      </c>
      <c r="C860" s="20" t="s">
        <v>5011</v>
      </c>
      <c r="D860" s="20" t="s">
        <v>5012</v>
      </c>
      <c r="E860" s="20" t="s">
        <v>4996</v>
      </c>
      <c r="F860" s="20">
        <v>2</v>
      </c>
      <c r="G860" s="20">
        <v>24</v>
      </c>
      <c r="H860" s="20"/>
      <c r="I860" s="323">
        <v>15.07</v>
      </c>
      <c r="J860" s="20">
        <v>1</v>
      </c>
      <c r="K860" s="5" t="s">
        <v>575</v>
      </c>
      <c r="L860" s="425"/>
      <c r="M860" s="6" t="s">
        <v>5010</v>
      </c>
      <c r="N860" s="6">
        <v>292168.05</v>
      </c>
      <c r="O860" s="7"/>
      <c r="P860" s="476"/>
      <c r="Q860" s="5"/>
      <c r="R860" s="20"/>
      <c r="S860" s="20"/>
      <c r="T860" s="20"/>
      <c r="U860" s="474"/>
      <c r="V860" s="474"/>
      <c r="W860" s="101"/>
      <c r="X860" s="101"/>
      <c r="Y860" s="101"/>
    </row>
    <row r="861" spans="1:25" s="186" customFormat="1" ht="331.5">
      <c r="A861" s="467">
        <v>850</v>
      </c>
      <c r="B861" s="5" t="s">
        <v>1419</v>
      </c>
      <c r="C861" s="20" t="s">
        <v>5013</v>
      </c>
      <c r="D861" s="20" t="s">
        <v>5014</v>
      </c>
      <c r="E861" s="20" t="s">
        <v>4996</v>
      </c>
      <c r="F861" s="20">
        <v>2</v>
      </c>
      <c r="G861" s="20">
        <v>27</v>
      </c>
      <c r="H861" s="20"/>
      <c r="I861" s="323">
        <v>12.93</v>
      </c>
      <c r="J861" s="20">
        <v>2</v>
      </c>
      <c r="K861" s="5" t="s">
        <v>575</v>
      </c>
      <c r="L861" s="425"/>
      <c r="M861" s="6" t="s">
        <v>5010</v>
      </c>
      <c r="N861" s="6">
        <v>251264.52</v>
      </c>
      <c r="O861" s="7"/>
      <c r="P861" s="476"/>
      <c r="Q861" s="5"/>
      <c r="R861" s="20"/>
      <c r="S861" s="20"/>
      <c r="T861" s="20"/>
      <c r="U861" s="474"/>
      <c r="V861" s="474"/>
      <c r="W861" s="101"/>
      <c r="X861" s="101"/>
      <c r="Y861" s="101"/>
    </row>
    <row r="862" spans="1:25" s="186" customFormat="1" ht="331.5">
      <c r="A862" s="475">
        <v>851</v>
      </c>
      <c r="B862" s="5" t="s">
        <v>1419</v>
      </c>
      <c r="C862" s="20" t="s">
        <v>5015</v>
      </c>
      <c r="D862" s="20" t="s">
        <v>5016</v>
      </c>
      <c r="E862" s="20" t="s">
        <v>4996</v>
      </c>
      <c r="F862" s="20">
        <v>2</v>
      </c>
      <c r="G862" s="20">
        <v>34</v>
      </c>
      <c r="H862" s="20"/>
      <c r="I862" s="323">
        <v>18.899999999999999</v>
      </c>
      <c r="J862" s="20">
        <v>2</v>
      </c>
      <c r="K862" s="5" t="s">
        <v>575</v>
      </c>
      <c r="L862" s="425"/>
      <c r="M862" s="6" t="s">
        <v>5010</v>
      </c>
      <c r="N862" s="6">
        <v>368131.74</v>
      </c>
      <c r="O862" s="7"/>
      <c r="P862" s="476"/>
      <c r="Q862" s="5"/>
      <c r="R862" s="20"/>
      <c r="S862" s="20"/>
      <c r="T862" s="20"/>
      <c r="U862" s="474"/>
      <c r="V862" s="474"/>
      <c r="W862" s="101"/>
      <c r="X862" s="101"/>
      <c r="Y862" s="101"/>
    </row>
    <row r="863" spans="1:25" s="186" customFormat="1" ht="331.5">
      <c r="A863" s="475">
        <v>852</v>
      </c>
      <c r="B863" s="5" t="s">
        <v>1419</v>
      </c>
      <c r="C863" s="20" t="s">
        <v>5017</v>
      </c>
      <c r="D863" s="20" t="s">
        <v>5018</v>
      </c>
      <c r="E863" s="20" t="s">
        <v>4996</v>
      </c>
      <c r="F863" s="20">
        <v>2</v>
      </c>
      <c r="G863" s="20">
        <v>44</v>
      </c>
      <c r="H863" s="20"/>
      <c r="I863" s="323">
        <v>18.010000000000002</v>
      </c>
      <c r="J863" s="20">
        <v>3</v>
      </c>
      <c r="K863" s="5" t="s">
        <v>575</v>
      </c>
      <c r="L863" s="425"/>
      <c r="M863" s="6" t="s">
        <v>5010</v>
      </c>
      <c r="N863" s="6">
        <v>233734.44</v>
      </c>
      <c r="O863" s="7"/>
      <c r="P863" s="476"/>
      <c r="Q863" s="5"/>
      <c r="R863" s="20"/>
      <c r="S863" s="20"/>
      <c r="T863" s="20"/>
      <c r="U863" s="474"/>
      <c r="V863" s="474"/>
      <c r="W863" s="101"/>
      <c r="X863" s="101"/>
      <c r="Y863" s="101"/>
    </row>
    <row r="864" spans="1:25" s="186" customFormat="1" ht="331.5">
      <c r="A864" s="467">
        <v>853</v>
      </c>
      <c r="B864" s="5" t="s">
        <v>1419</v>
      </c>
      <c r="C864" s="20" t="s">
        <v>5019</v>
      </c>
      <c r="D864" s="20" t="s">
        <v>5020</v>
      </c>
      <c r="E864" s="20" t="s">
        <v>4996</v>
      </c>
      <c r="F864" s="20">
        <v>2</v>
      </c>
      <c r="G864" s="20">
        <v>70</v>
      </c>
      <c r="H864" s="20"/>
      <c r="I864" s="323">
        <v>25.24</v>
      </c>
      <c r="J864" s="20">
        <v>5</v>
      </c>
      <c r="K864" s="5" t="s">
        <v>575</v>
      </c>
      <c r="L864" s="425"/>
      <c r="M864" s="6" t="s">
        <v>5010</v>
      </c>
      <c r="N864" s="6">
        <v>490842.32</v>
      </c>
      <c r="O864" s="7"/>
      <c r="P864" s="476"/>
      <c r="Q864" s="5" t="s">
        <v>5021</v>
      </c>
      <c r="R864" s="187">
        <v>43181</v>
      </c>
      <c r="S864" s="20" t="s">
        <v>1774</v>
      </c>
      <c r="T864" s="101" t="s">
        <v>5022</v>
      </c>
      <c r="U864" s="474">
        <v>25.24</v>
      </c>
      <c r="V864" s="474"/>
      <c r="W864" s="101"/>
      <c r="X864" s="101"/>
      <c r="Y864" s="101"/>
    </row>
    <row r="865" spans="1:25" s="186" customFormat="1" ht="331.5">
      <c r="A865" s="475">
        <v>854</v>
      </c>
      <c r="B865" s="5" t="s">
        <v>1419</v>
      </c>
      <c r="C865" s="20" t="s">
        <v>5023</v>
      </c>
      <c r="D865" s="20" t="s">
        <v>5024</v>
      </c>
      <c r="E865" s="20" t="s">
        <v>4996</v>
      </c>
      <c r="F865" s="20">
        <v>2</v>
      </c>
      <c r="G865" s="20">
        <v>86</v>
      </c>
      <c r="H865" s="20"/>
      <c r="I865" s="323">
        <v>18.239999999999998</v>
      </c>
      <c r="J865" s="20">
        <v>3</v>
      </c>
      <c r="K865" s="5" t="s">
        <v>575</v>
      </c>
      <c r="L865" s="425"/>
      <c r="M865" s="6" t="s">
        <v>5010</v>
      </c>
      <c r="N865" s="6">
        <v>340862.71999999997</v>
      </c>
      <c r="O865" s="7"/>
      <c r="P865" s="476"/>
      <c r="Q865" s="5" t="s">
        <v>5025</v>
      </c>
      <c r="R865" s="187">
        <v>38091</v>
      </c>
      <c r="S865" s="20" t="s">
        <v>1774</v>
      </c>
      <c r="T865" s="5" t="s">
        <v>5026</v>
      </c>
      <c r="U865" s="474"/>
      <c r="V865" s="474"/>
      <c r="W865" s="101"/>
      <c r="X865" s="101"/>
      <c r="Y865" s="101"/>
    </row>
    <row r="866" spans="1:25" s="186" customFormat="1" ht="331.5">
      <c r="A866" s="475">
        <v>855</v>
      </c>
      <c r="B866" s="5" t="s">
        <v>1419</v>
      </c>
      <c r="C866" s="20" t="s">
        <v>5027</v>
      </c>
      <c r="D866" s="20" t="s">
        <v>1086</v>
      </c>
      <c r="E866" s="20" t="s">
        <v>4996</v>
      </c>
      <c r="F866" s="20">
        <v>2</v>
      </c>
      <c r="G866" s="20">
        <v>106</v>
      </c>
      <c r="H866" s="20"/>
      <c r="I866" s="323">
        <v>22.99</v>
      </c>
      <c r="J866" s="20">
        <v>5</v>
      </c>
      <c r="K866" s="5" t="s">
        <v>575</v>
      </c>
      <c r="L866" s="425"/>
      <c r="M866" s="6" t="s">
        <v>5010</v>
      </c>
      <c r="N866" s="6">
        <v>447991.01</v>
      </c>
      <c r="O866" s="7"/>
      <c r="P866" s="476"/>
      <c r="Q866" s="5"/>
      <c r="R866" s="20"/>
      <c r="S866" s="20"/>
      <c r="T866" s="20"/>
      <c r="U866" s="474"/>
      <c r="V866" s="474"/>
      <c r="W866" s="101"/>
      <c r="X866" s="101"/>
      <c r="Y866" s="101"/>
    </row>
    <row r="867" spans="1:25" s="186" customFormat="1" ht="331.5">
      <c r="A867" s="467">
        <v>856</v>
      </c>
      <c r="B867" s="5" t="s">
        <v>1419</v>
      </c>
      <c r="C867" s="20" t="s">
        <v>5028</v>
      </c>
      <c r="D867" s="20" t="s">
        <v>1100</v>
      </c>
      <c r="E867" s="20" t="s">
        <v>4996</v>
      </c>
      <c r="F867" s="20">
        <v>2</v>
      </c>
      <c r="G867" s="20">
        <v>108</v>
      </c>
      <c r="H867" s="20"/>
      <c r="I867" s="323">
        <v>18.36</v>
      </c>
      <c r="J867" s="20">
        <v>5</v>
      </c>
      <c r="K867" s="5" t="s">
        <v>575</v>
      </c>
      <c r="L867" s="425"/>
      <c r="M867" s="6" t="s">
        <v>5010</v>
      </c>
      <c r="N867" s="6">
        <v>358392.81</v>
      </c>
      <c r="O867" s="7"/>
      <c r="P867" s="476"/>
      <c r="Q867" s="5"/>
      <c r="R867" s="20"/>
      <c r="S867" s="20"/>
      <c r="T867" s="20"/>
      <c r="U867" s="474"/>
      <c r="V867" s="474"/>
      <c r="W867" s="101"/>
      <c r="X867" s="101"/>
      <c r="Y867" s="101"/>
    </row>
    <row r="868" spans="1:25" s="186" customFormat="1" ht="331.5">
      <c r="A868" s="475">
        <v>857</v>
      </c>
      <c r="B868" s="5" t="s">
        <v>1419</v>
      </c>
      <c r="C868" s="20" t="s">
        <v>5029</v>
      </c>
      <c r="D868" s="20" t="s">
        <v>1106</v>
      </c>
      <c r="E868" s="20" t="s">
        <v>4996</v>
      </c>
      <c r="F868" s="20">
        <v>2</v>
      </c>
      <c r="G868" s="20">
        <v>109</v>
      </c>
      <c r="H868" s="20"/>
      <c r="I868" s="323">
        <v>18.079999999999998</v>
      </c>
      <c r="J868" s="20">
        <v>5</v>
      </c>
      <c r="K868" s="5" t="s">
        <v>575</v>
      </c>
      <c r="L868" s="425"/>
      <c r="M868" s="6" t="s">
        <v>5010</v>
      </c>
      <c r="N868" s="6">
        <v>352549.45</v>
      </c>
      <c r="O868" s="7"/>
      <c r="P868" s="476"/>
      <c r="Q868" s="5"/>
      <c r="R868" s="20"/>
      <c r="S868" s="20"/>
      <c r="T868" s="20"/>
      <c r="U868" s="474"/>
      <c r="V868" s="474"/>
      <c r="W868" s="101"/>
      <c r="X868" s="101"/>
      <c r="Y868" s="101"/>
    </row>
    <row r="869" spans="1:25" s="186" customFormat="1" ht="331.5">
      <c r="A869" s="475">
        <v>858</v>
      </c>
      <c r="B869" s="5" t="s">
        <v>1419</v>
      </c>
      <c r="C869" s="20" t="s">
        <v>5030</v>
      </c>
      <c r="D869" s="20" t="s">
        <v>1112</v>
      </c>
      <c r="E869" s="20" t="s">
        <v>4996</v>
      </c>
      <c r="F869" s="20">
        <v>2</v>
      </c>
      <c r="G869" s="20">
        <v>111</v>
      </c>
      <c r="H869" s="20"/>
      <c r="I869" s="323">
        <v>22.99</v>
      </c>
      <c r="J869" s="20">
        <v>5</v>
      </c>
      <c r="K869" s="5" t="s">
        <v>575</v>
      </c>
      <c r="L869" s="425"/>
      <c r="M869" s="6" t="s">
        <v>5010</v>
      </c>
      <c r="N869" s="6">
        <v>447991.01</v>
      </c>
      <c r="O869" s="7"/>
      <c r="P869" s="476"/>
      <c r="Q869" s="5"/>
      <c r="R869" s="20"/>
      <c r="S869" s="20"/>
      <c r="T869" s="20"/>
      <c r="U869" s="474"/>
      <c r="V869" s="474"/>
      <c r="W869" s="101"/>
      <c r="X869" s="101"/>
      <c r="Y869" s="101"/>
    </row>
    <row r="870" spans="1:25" s="186" customFormat="1" ht="331.5">
      <c r="A870" s="467">
        <v>859</v>
      </c>
      <c r="B870" s="5" t="s">
        <v>1419</v>
      </c>
      <c r="C870" s="20" t="s">
        <v>5031</v>
      </c>
      <c r="D870" s="20" t="s">
        <v>1124</v>
      </c>
      <c r="E870" s="20" t="s">
        <v>4996</v>
      </c>
      <c r="F870" s="20">
        <v>2</v>
      </c>
      <c r="G870" s="20">
        <v>125</v>
      </c>
      <c r="H870" s="20"/>
      <c r="I870" s="323">
        <v>12.25</v>
      </c>
      <c r="J870" s="20">
        <v>2</v>
      </c>
      <c r="K870" s="5" t="s">
        <v>575</v>
      </c>
      <c r="L870" s="425"/>
      <c r="M870" s="6" t="s">
        <v>5010</v>
      </c>
      <c r="N870" s="6">
        <v>237630.01</v>
      </c>
      <c r="O870" s="7"/>
      <c r="P870" s="476"/>
      <c r="Q870" s="5"/>
      <c r="R870" s="20"/>
      <c r="S870" s="20"/>
      <c r="T870" s="20"/>
      <c r="U870" s="474"/>
      <c r="V870" s="474"/>
      <c r="W870" s="101"/>
      <c r="X870" s="101"/>
      <c r="Y870" s="101"/>
    </row>
    <row r="871" spans="1:25" s="186" customFormat="1" ht="331.5">
      <c r="A871" s="475">
        <v>860</v>
      </c>
      <c r="B871" s="5" t="s">
        <v>1419</v>
      </c>
      <c r="C871" s="20" t="s">
        <v>5032</v>
      </c>
      <c r="D871" s="20" t="s">
        <v>1159</v>
      </c>
      <c r="E871" s="20" t="s">
        <v>4996</v>
      </c>
      <c r="F871" s="20">
        <v>2</v>
      </c>
      <c r="G871" s="20">
        <v>146</v>
      </c>
      <c r="H871" s="20"/>
      <c r="I871" s="323">
        <v>12.54</v>
      </c>
      <c r="J871" s="20">
        <v>4</v>
      </c>
      <c r="K871" s="5" t="s">
        <v>575</v>
      </c>
      <c r="L871" s="425"/>
      <c r="M871" s="6" t="s">
        <v>5010</v>
      </c>
      <c r="N871" s="6">
        <v>243473.38</v>
      </c>
      <c r="O871" s="7"/>
      <c r="P871" s="476"/>
      <c r="Q871" s="5"/>
      <c r="R871" s="20"/>
      <c r="S871" s="20"/>
      <c r="T871" s="20"/>
      <c r="U871" s="474"/>
      <c r="V871" s="474"/>
      <c r="W871" s="101"/>
      <c r="X871" s="101"/>
      <c r="Y871" s="101"/>
    </row>
    <row r="872" spans="1:25" s="186" customFormat="1" ht="331.5">
      <c r="A872" s="475">
        <v>861</v>
      </c>
      <c r="B872" s="5" t="s">
        <v>1419</v>
      </c>
      <c r="C872" s="20" t="s">
        <v>5033</v>
      </c>
      <c r="D872" s="20" t="s">
        <v>1165</v>
      </c>
      <c r="E872" s="20" t="s">
        <v>4996</v>
      </c>
      <c r="F872" s="20">
        <v>2</v>
      </c>
      <c r="G872" s="20">
        <v>151</v>
      </c>
      <c r="H872" s="20"/>
      <c r="I872" s="323">
        <v>19.02</v>
      </c>
      <c r="J872" s="20">
        <v>5</v>
      </c>
      <c r="K872" s="5" t="s">
        <v>575</v>
      </c>
      <c r="L872" s="425"/>
      <c r="M872" s="6" t="s">
        <v>5010</v>
      </c>
      <c r="N872" s="6">
        <v>370079.53</v>
      </c>
      <c r="O872" s="7"/>
      <c r="P872" s="476"/>
      <c r="Q872" s="5" t="s">
        <v>5034</v>
      </c>
      <c r="R872" s="187">
        <v>43034</v>
      </c>
      <c r="S872" s="20" t="s">
        <v>1774</v>
      </c>
      <c r="T872" s="5" t="s">
        <v>5035</v>
      </c>
      <c r="U872" s="474">
        <v>19.02</v>
      </c>
      <c r="V872" s="474"/>
      <c r="W872" s="101"/>
      <c r="X872" s="101"/>
      <c r="Y872" s="101"/>
    </row>
    <row r="873" spans="1:25" s="186" customFormat="1" ht="255">
      <c r="A873" s="467">
        <v>862</v>
      </c>
      <c r="B873" s="5" t="s">
        <v>1419</v>
      </c>
      <c r="C873" s="20"/>
      <c r="D873" s="20" t="s">
        <v>5036</v>
      </c>
      <c r="E873" s="20" t="s">
        <v>4996</v>
      </c>
      <c r="F873" s="20" t="s">
        <v>3508</v>
      </c>
      <c r="G873" s="20" t="s">
        <v>1816</v>
      </c>
      <c r="H873" s="20"/>
      <c r="I873" s="323">
        <v>37.979999999999997</v>
      </c>
      <c r="J873" s="20">
        <v>1</v>
      </c>
      <c r="K873" s="5" t="s">
        <v>575</v>
      </c>
      <c r="L873" s="425"/>
      <c r="M873" s="6" t="s">
        <v>5037</v>
      </c>
      <c r="N873" s="6"/>
      <c r="O873" s="7"/>
      <c r="P873" s="476"/>
      <c r="Q873" s="5"/>
      <c r="R873" s="20"/>
      <c r="S873" s="20"/>
      <c r="T873" s="20"/>
      <c r="U873" s="474"/>
      <c r="V873" s="474"/>
      <c r="W873" s="101"/>
      <c r="X873" s="101"/>
      <c r="Y873" s="101"/>
    </row>
    <row r="874" spans="1:25" s="186" customFormat="1" ht="255">
      <c r="A874" s="475">
        <v>863</v>
      </c>
      <c r="B874" s="5" t="s">
        <v>1419</v>
      </c>
      <c r="C874" s="20"/>
      <c r="D874" s="20" t="s">
        <v>5038</v>
      </c>
      <c r="E874" s="20" t="s">
        <v>4996</v>
      </c>
      <c r="F874" s="20" t="s">
        <v>3508</v>
      </c>
      <c r="G874" s="20" t="s">
        <v>3508</v>
      </c>
      <c r="H874" s="20"/>
      <c r="I874" s="323">
        <v>7.13</v>
      </c>
      <c r="J874" s="20">
        <v>1</v>
      </c>
      <c r="K874" s="5" t="s">
        <v>575</v>
      </c>
      <c r="L874" s="425"/>
      <c r="M874" s="6" t="s">
        <v>5037</v>
      </c>
      <c r="N874" s="6"/>
      <c r="O874" s="7"/>
      <c r="P874" s="476"/>
      <c r="Q874" s="5"/>
      <c r="R874" s="20"/>
      <c r="S874" s="20"/>
      <c r="T874" s="20"/>
      <c r="U874" s="474"/>
      <c r="V874" s="474"/>
      <c r="W874" s="101"/>
      <c r="X874" s="101"/>
      <c r="Y874" s="101"/>
    </row>
    <row r="875" spans="1:25" s="186" customFormat="1" ht="255">
      <c r="A875" s="475">
        <v>864</v>
      </c>
      <c r="B875" s="5" t="s">
        <v>1419</v>
      </c>
      <c r="C875" s="20" t="s">
        <v>5039</v>
      </c>
      <c r="D875" s="20" t="s">
        <v>5040</v>
      </c>
      <c r="E875" s="20" t="s">
        <v>4996</v>
      </c>
      <c r="F875" s="20" t="s">
        <v>3508</v>
      </c>
      <c r="G875" s="20">
        <v>3</v>
      </c>
      <c r="H875" s="20"/>
      <c r="I875" s="323">
        <v>18.75</v>
      </c>
      <c r="J875" s="20">
        <v>1</v>
      </c>
      <c r="K875" s="5" t="s">
        <v>575</v>
      </c>
      <c r="L875" s="425"/>
      <c r="M875" s="6" t="s">
        <v>5037</v>
      </c>
      <c r="N875" s="6">
        <v>366183.96</v>
      </c>
      <c r="O875" s="7"/>
      <c r="P875" s="476"/>
      <c r="Q875" s="5" t="s">
        <v>5041</v>
      </c>
      <c r="R875" s="38">
        <v>41509</v>
      </c>
      <c r="S875" s="5" t="s">
        <v>1774</v>
      </c>
      <c r="T875" s="5" t="s">
        <v>5042</v>
      </c>
      <c r="U875" s="481">
        <v>18.75</v>
      </c>
      <c r="V875" s="481"/>
      <c r="W875" s="101"/>
      <c r="X875" s="101"/>
      <c r="Y875" s="101"/>
    </row>
    <row r="876" spans="1:25" s="186" customFormat="1" ht="255">
      <c r="A876" s="467">
        <v>865</v>
      </c>
      <c r="B876" s="5" t="s">
        <v>1419</v>
      </c>
      <c r="C876" s="20" t="s">
        <v>5043</v>
      </c>
      <c r="D876" s="20" t="s">
        <v>5044</v>
      </c>
      <c r="E876" s="20" t="s">
        <v>4996</v>
      </c>
      <c r="F876" s="20" t="s">
        <v>3508</v>
      </c>
      <c r="G876" s="20">
        <v>7</v>
      </c>
      <c r="H876" s="20"/>
      <c r="I876" s="323">
        <v>18.8</v>
      </c>
      <c r="J876" s="20">
        <v>1</v>
      </c>
      <c r="K876" s="5" t="s">
        <v>575</v>
      </c>
      <c r="L876" s="425"/>
      <c r="M876" s="6" t="s">
        <v>5037</v>
      </c>
      <c r="N876" s="6">
        <v>366183.96</v>
      </c>
      <c r="O876" s="7"/>
      <c r="P876" s="476"/>
      <c r="Q876" s="5"/>
      <c r="R876" s="20"/>
      <c r="S876" s="20"/>
      <c r="T876" s="5"/>
      <c r="U876" s="474"/>
      <c r="V876" s="474"/>
      <c r="W876" s="101"/>
      <c r="X876" s="101"/>
      <c r="Y876" s="101"/>
    </row>
    <row r="877" spans="1:25" s="186" customFormat="1" ht="255">
      <c r="A877" s="475">
        <v>866</v>
      </c>
      <c r="B877" s="5" t="s">
        <v>1419</v>
      </c>
      <c r="C877" s="20" t="s">
        <v>5045</v>
      </c>
      <c r="D877" s="20" t="s">
        <v>5046</v>
      </c>
      <c r="E877" s="20" t="s">
        <v>4996</v>
      </c>
      <c r="F877" s="20" t="s">
        <v>3508</v>
      </c>
      <c r="G877" s="20">
        <v>9</v>
      </c>
      <c r="H877" s="20"/>
      <c r="I877" s="323">
        <v>23.88</v>
      </c>
      <c r="J877" s="20">
        <v>1</v>
      </c>
      <c r="K877" s="5" t="s">
        <v>575</v>
      </c>
      <c r="L877" s="425"/>
      <c r="M877" s="6" t="s">
        <v>5037</v>
      </c>
      <c r="N877" s="6">
        <v>562910.43999999994</v>
      </c>
      <c r="O877" s="7"/>
      <c r="P877" s="476"/>
      <c r="Q877" s="5"/>
      <c r="R877" s="20"/>
      <c r="S877" s="20"/>
      <c r="T877" s="20"/>
      <c r="U877" s="474"/>
      <c r="V877" s="474"/>
      <c r="W877" s="101"/>
      <c r="X877" s="101"/>
      <c r="Y877" s="101"/>
    </row>
    <row r="878" spans="1:25" s="186" customFormat="1" ht="255">
      <c r="A878" s="475">
        <v>867</v>
      </c>
      <c r="B878" s="5" t="s">
        <v>1419</v>
      </c>
      <c r="C878" s="20" t="s">
        <v>5047</v>
      </c>
      <c r="D878" s="20" t="s">
        <v>5048</v>
      </c>
      <c r="E878" s="20" t="s">
        <v>4996</v>
      </c>
      <c r="F878" s="20" t="s">
        <v>3508</v>
      </c>
      <c r="G878" s="20">
        <v>44</v>
      </c>
      <c r="H878" s="20"/>
      <c r="I878" s="323">
        <v>17.920000000000002</v>
      </c>
      <c r="J878" s="20">
        <v>3</v>
      </c>
      <c r="K878" s="5" t="s">
        <v>575</v>
      </c>
      <c r="L878" s="425"/>
      <c r="M878" s="6" t="s">
        <v>5037</v>
      </c>
      <c r="N878" s="6">
        <v>348653.87</v>
      </c>
      <c r="O878" s="7"/>
      <c r="P878" s="476"/>
      <c r="Q878" s="5"/>
      <c r="R878" s="20"/>
      <c r="S878" s="20"/>
      <c r="T878" s="20"/>
      <c r="U878" s="474"/>
      <c r="V878" s="474"/>
      <c r="W878" s="101"/>
      <c r="X878" s="101"/>
      <c r="Y878" s="101"/>
    </row>
    <row r="879" spans="1:25" s="186" customFormat="1" ht="255">
      <c r="A879" s="467">
        <v>868</v>
      </c>
      <c r="B879" s="5" t="s">
        <v>1419</v>
      </c>
      <c r="C879" s="20" t="s">
        <v>5049</v>
      </c>
      <c r="D879" s="20" t="s">
        <v>5050</v>
      </c>
      <c r="E879" s="20" t="s">
        <v>4996</v>
      </c>
      <c r="F879" s="20" t="s">
        <v>3508</v>
      </c>
      <c r="G879" s="20">
        <v>59</v>
      </c>
      <c r="H879" s="20"/>
      <c r="I879" s="323">
        <v>25.27</v>
      </c>
      <c r="J879" s="20">
        <v>4</v>
      </c>
      <c r="K879" s="5" t="s">
        <v>575</v>
      </c>
      <c r="L879" s="425"/>
      <c r="M879" s="6" t="s">
        <v>5037</v>
      </c>
      <c r="N879" s="6">
        <v>492790.11</v>
      </c>
      <c r="O879" s="7"/>
      <c r="P879" s="476"/>
      <c r="Q879" s="5"/>
      <c r="R879" s="20"/>
      <c r="S879" s="20"/>
      <c r="T879" s="20"/>
      <c r="U879" s="474"/>
      <c r="V879" s="474"/>
      <c r="W879" s="101"/>
      <c r="X879" s="101"/>
      <c r="Y879" s="101"/>
    </row>
    <row r="880" spans="1:25" s="186" customFormat="1" ht="255">
      <c r="A880" s="475">
        <v>869</v>
      </c>
      <c r="B880" s="5" t="s">
        <v>1419</v>
      </c>
      <c r="C880" s="20" t="s">
        <v>5051</v>
      </c>
      <c r="D880" s="20" t="s">
        <v>5052</v>
      </c>
      <c r="E880" s="20" t="s">
        <v>4996</v>
      </c>
      <c r="F880" s="20" t="s">
        <v>3508</v>
      </c>
      <c r="G880" s="20">
        <v>87</v>
      </c>
      <c r="H880" s="20"/>
      <c r="I880" s="323">
        <v>18.03</v>
      </c>
      <c r="J880" s="20">
        <v>3</v>
      </c>
      <c r="K880" s="5" t="s">
        <v>575</v>
      </c>
      <c r="L880" s="425"/>
      <c r="M880" s="6" t="s">
        <v>5037</v>
      </c>
      <c r="N880" s="6">
        <v>350601.66</v>
      </c>
      <c r="O880" s="7"/>
      <c r="P880" s="476"/>
      <c r="Q880" s="5"/>
      <c r="R880" s="20"/>
      <c r="S880" s="20"/>
      <c r="T880" s="20"/>
      <c r="U880" s="474"/>
      <c r="V880" s="474"/>
      <c r="W880" s="101"/>
      <c r="X880" s="101"/>
      <c r="Y880" s="101"/>
    </row>
    <row r="881" spans="1:25" s="186" customFormat="1" ht="255">
      <c r="A881" s="475">
        <v>870</v>
      </c>
      <c r="B881" s="5" t="s">
        <v>1419</v>
      </c>
      <c r="C881" s="20" t="s">
        <v>5053</v>
      </c>
      <c r="D881" s="20" t="s">
        <v>5054</v>
      </c>
      <c r="E881" s="20" t="s">
        <v>4996</v>
      </c>
      <c r="F881" s="20" t="s">
        <v>3508</v>
      </c>
      <c r="G881" s="20">
        <v>136</v>
      </c>
      <c r="H881" s="20"/>
      <c r="I881" s="323">
        <v>12.53</v>
      </c>
      <c r="J881" s="20">
        <v>3</v>
      </c>
      <c r="K881" s="5" t="s">
        <v>575</v>
      </c>
      <c r="L881" s="425"/>
      <c r="M881" s="6" t="s">
        <v>5037</v>
      </c>
      <c r="N881" s="6">
        <v>243473.38</v>
      </c>
      <c r="O881" s="7"/>
      <c r="P881" s="476"/>
      <c r="Q881" s="5"/>
      <c r="R881" s="20"/>
      <c r="S881" s="20"/>
      <c r="T881" s="20"/>
      <c r="U881" s="474"/>
      <c r="V881" s="474"/>
      <c r="W881" s="101"/>
      <c r="X881" s="101"/>
      <c r="Y881" s="101"/>
    </row>
    <row r="882" spans="1:25" s="186" customFormat="1" ht="409.5">
      <c r="A882" s="467">
        <v>871</v>
      </c>
      <c r="B882" s="5" t="s">
        <v>1419</v>
      </c>
      <c r="C882" s="20" t="s">
        <v>5055</v>
      </c>
      <c r="D882" s="20" t="s">
        <v>5056</v>
      </c>
      <c r="E882" s="20" t="s">
        <v>4996</v>
      </c>
      <c r="F882" s="20" t="s">
        <v>3508</v>
      </c>
      <c r="G882" s="20">
        <v>141</v>
      </c>
      <c r="H882" s="20"/>
      <c r="I882" s="323">
        <v>17.940000000000001</v>
      </c>
      <c r="J882" s="20">
        <v>4</v>
      </c>
      <c r="K882" s="5" t="s">
        <v>575</v>
      </c>
      <c r="L882" s="478">
        <v>39979</v>
      </c>
      <c r="M882" s="6" t="s">
        <v>5057</v>
      </c>
      <c r="N882" s="6">
        <v>339595.94</v>
      </c>
      <c r="O882" s="7"/>
      <c r="P882" s="476"/>
      <c r="Q882" s="5" t="s">
        <v>5058</v>
      </c>
      <c r="R882" s="187">
        <v>42284</v>
      </c>
      <c r="S882" s="187">
        <v>44110</v>
      </c>
      <c r="T882" s="5" t="s">
        <v>5059</v>
      </c>
      <c r="U882" s="474" t="s">
        <v>4289</v>
      </c>
      <c r="V882" s="481">
        <v>17.940000000000001</v>
      </c>
      <c r="W882" s="101"/>
      <c r="X882" s="101"/>
      <c r="Y882" s="101"/>
    </row>
    <row r="883" spans="1:25" s="186" customFormat="1" ht="102">
      <c r="A883" s="475">
        <v>872</v>
      </c>
      <c r="B883" s="5" t="s">
        <v>1419</v>
      </c>
      <c r="C883" s="20"/>
      <c r="D883" s="20" t="s">
        <v>5060</v>
      </c>
      <c r="E883" s="20" t="s">
        <v>4996</v>
      </c>
      <c r="F883" s="20" t="s">
        <v>5061</v>
      </c>
      <c r="G883" s="20">
        <v>56</v>
      </c>
      <c r="H883" s="20"/>
      <c r="I883" s="323">
        <v>66.83</v>
      </c>
      <c r="J883" s="20">
        <v>1</v>
      </c>
      <c r="K883" s="5" t="s">
        <v>575</v>
      </c>
      <c r="L883" s="425"/>
      <c r="M883" s="6" t="s">
        <v>4997</v>
      </c>
      <c r="N883" s="6"/>
      <c r="O883" s="7"/>
      <c r="P883" s="476"/>
      <c r="Q883" s="5"/>
      <c r="R883" s="20"/>
      <c r="S883" s="20"/>
      <c r="U883" s="474"/>
      <c r="V883" s="474"/>
      <c r="W883" s="101"/>
      <c r="X883" s="101"/>
      <c r="Y883" s="101"/>
    </row>
    <row r="884" spans="1:25" s="186" customFormat="1" ht="153">
      <c r="A884" s="475">
        <v>873</v>
      </c>
      <c r="B884" s="5" t="s">
        <v>1419</v>
      </c>
      <c r="C884" s="20"/>
      <c r="D884" s="20" t="s">
        <v>5062</v>
      </c>
      <c r="E884" s="20" t="s">
        <v>4996</v>
      </c>
      <c r="F884" s="20" t="s">
        <v>5061</v>
      </c>
      <c r="G884" s="20">
        <v>67</v>
      </c>
      <c r="H884" s="20"/>
      <c r="I884" s="323">
        <v>43.53</v>
      </c>
      <c r="J884" s="20">
        <v>4</v>
      </c>
      <c r="K884" s="5" t="s">
        <v>575</v>
      </c>
      <c r="L884" s="425"/>
      <c r="M884" s="6" t="s">
        <v>4997</v>
      </c>
      <c r="N884" s="6"/>
      <c r="O884" s="7"/>
      <c r="P884" s="476"/>
      <c r="Q884" s="5" t="s">
        <v>5063</v>
      </c>
      <c r="R884" s="187">
        <v>43091</v>
      </c>
      <c r="S884" s="20" t="s">
        <v>1774</v>
      </c>
      <c r="T884" s="5" t="s">
        <v>5064</v>
      </c>
      <c r="U884" s="474">
        <v>43.53</v>
      </c>
      <c r="V884" s="474"/>
      <c r="W884" s="101"/>
      <c r="X884" s="101"/>
      <c r="Y884" s="101"/>
    </row>
    <row r="885" spans="1:25" s="186" customFormat="1" ht="293.25">
      <c r="A885" s="467">
        <v>874</v>
      </c>
      <c r="B885" s="5" t="s">
        <v>1419</v>
      </c>
      <c r="C885" s="20"/>
      <c r="D885" s="20" t="s">
        <v>5065</v>
      </c>
      <c r="E885" s="20" t="s">
        <v>4996</v>
      </c>
      <c r="F885" s="20">
        <v>3</v>
      </c>
      <c r="G885" s="20">
        <v>15</v>
      </c>
      <c r="H885" s="20"/>
      <c r="I885" s="323">
        <v>23.22</v>
      </c>
      <c r="J885" s="20">
        <v>2</v>
      </c>
      <c r="K885" s="5" t="s">
        <v>575</v>
      </c>
      <c r="L885" s="425"/>
      <c r="M885" s="6" t="s">
        <v>5066</v>
      </c>
      <c r="N885" s="6"/>
      <c r="O885" s="7"/>
      <c r="P885" s="476"/>
      <c r="Q885" s="5"/>
      <c r="R885" s="20"/>
      <c r="S885" s="20"/>
      <c r="T885" s="20"/>
      <c r="U885" s="474"/>
      <c r="V885" s="474"/>
      <c r="W885" s="101"/>
      <c r="X885" s="101"/>
      <c r="Y885" s="101"/>
    </row>
    <row r="886" spans="1:25" s="186" customFormat="1" ht="293.25">
      <c r="A886" s="475">
        <v>875</v>
      </c>
      <c r="B886" s="5" t="s">
        <v>1419</v>
      </c>
      <c r="C886" s="20"/>
      <c r="D886" s="20" t="s">
        <v>5067</v>
      </c>
      <c r="E886" s="20" t="s">
        <v>4996</v>
      </c>
      <c r="F886" s="20">
        <v>3</v>
      </c>
      <c r="G886" s="20">
        <v>16</v>
      </c>
      <c r="H886" s="20"/>
      <c r="I886" s="323">
        <v>13.14</v>
      </c>
      <c r="J886" s="20">
        <v>2</v>
      </c>
      <c r="K886" s="5" t="s">
        <v>575</v>
      </c>
      <c r="L886" s="425"/>
      <c r="M886" s="6" t="s">
        <v>5066</v>
      </c>
      <c r="N886" s="6"/>
      <c r="O886" s="7"/>
      <c r="P886" s="476"/>
      <c r="Q886" s="5"/>
      <c r="R886" s="20"/>
      <c r="S886" s="20"/>
      <c r="T886" s="20"/>
      <c r="U886" s="474"/>
      <c r="V886" s="474"/>
      <c r="W886" s="101"/>
      <c r="X886" s="101"/>
      <c r="Y886" s="101"/>
    </row>
    <row r="887" spans="1:25" s="186" customFormat="1" ht="293.25">
      <c r="A887" s="475">
        <v>876</v>
      </c>
      <c r="B887" s="5" t="s">
        <v>1419</v>
      </c>
      <c r="C887" s="20"/>
      <c r="D887" s="20" t="s">
        <v>5068</v>
      </c>
      <c r="E887" s="20" t="s">
        <v>4996</v>
      </c>
      <c r="F887" s="20">
        <v>3</v>
      </c>
      <c r="G887" s="20">
        <v>17</v>
      </c>
      <c r="H887" s="20"/>
      <c r="I887" s="323">
        <v>12.97</v>
      </c>
      <c r="J887" s="20">
        <v>2</v>
      </c>
      <c r="K887" s="5" t="s">
        <v>575</v>
      </c>
      <c r="L887" s="425"/>
      <c r="M887" s="6" t="s">
        <v>5066</v>
      </c>
      <c r="N887" s="6"/>
      <c r="O887" s="7"/>
      <c r="P887" s="476"/>
      <c r="Q887" s="5"/>
      <c r="R887" s="20"/>
      <c r="S887" s="20"/>
      <c r="T887" s="20"/>
      <c r="U887" s="474"/>
      <c r="V887" s="474"/>
      <c r="W887" s="101"/>
      <c r="X887" s="101"/>
      <c r="Y887" s="101"/>
    </row>
    <row r="888" spans="1:25" s="186" customFormat="1" ht="293.25">
      <c r="A888" s="467">
        <v>877</v>
      </c>
      <c r="B888" s="5" t="s">
        <v>1419</v>
      </c>
      <c r="C888" s="20"/>
      <c r="D888" s="20" t="s">
        <v>5069</v>
      </c>
      <c r="E888" s="20" t="s">
        <v>4996</v>
      </c>
      <c r="F888" s="20">
        <v>3</v>
      </c>
      <c r="G888" s="20">
        <v>18</v>
      </c>
      <c r="H888" s="20"/>
      <c r="I888" s="323">
        <v>12.08</v>
      </c>
      <c r="J888" s="20">
        <v>2</v>
      </c>
      <c r="K888" s="5" t="s">
        <v>575</v>
      </c>
      <c r="L888" s="425"/>
      <c r="M888" s="6" t="s">
        <v>5066</v>
      </c>
      <c r="N888" s="6"/>
      <c r="O888" s="7"/>
      <c r="P888" s="476"/>
      <c r="Q888" s="5"/>
      <c r="R888" s="20"/>
      <c r="S888" s="20"/>
      <c r="T888" s="20"/>
      <c r="U888" s="474"/>
      <c r="V888" s="474"/>
      <c r="W888" s="101"/>
      <c r="X888" s="101"/>
      <c r="Y888" s="101"/>
    </row>
    <row r="889" spans="1:25" s="186" customFormat="1" ht="293.25">
      <c r="A889" s="475">
        <v>878</v>
      </c>
      <c r="B889" s="5" t="s">
        <v>1419</v>
      </c>
      <c r="C889" s="20"/>
      <c r="D889" s="20" t="s">
        <v>5070</v>
      </c>
      <c r="E889" s="20" t="s">
        <v>4996</v>
      </c>
      <c r="F889" s="20">
        <v>3</v>
      </c>
      <c r="G889" s="20">
        <v>19</v>
      </c>
      <c r="H889" s="20"/>
      <c r="I889" s="323">
        <v>24.32</v>
      </c>
      <c r="J889" s="20">
        <v>2</v>
      </c>
      <c r="K889" s="5" t="s">
        <v>575</v>
      </c>
      <c r="L889" s="425"/>
      <c r="M889" s="6" t="s">
        <v>5066</v>
      </c>
      <c r="N889" s="6"/>
      <c r="O889" s="7"/>
      <c r="P889" s="476"/>
      <c r="Q889" s="5"/>
      <c r="R889" s="20"/>
      <c r="S889" s="20"/>
      <c r="T889" s="20"/>
      <c r="U889" s="474"/>
      <c r="V889" s="474"/>
      <c r="W889" s="101"/>
      <c r="X889" s="101"/>
      <c r="Y889" s="101"/>
    </row>
    <row r="890" spans="1:25" s="186" customFormat="1" ht="293.25">
      <c r="A890" s="475">
        <v>879</v>
      </c>
      <c r="B890" s="5" t="s">
        <v>1419</v>
      </c>
      <c r="C890" s="20"/>
      <c r="D890" s="20" t="s">
        <v>5071</v>
      </c>
      <c r="E890" s="20" t="s">
        <v>4996</v>
      </c>
      <c r="F890" s="20">
        <v>3</v>
      </c>
      <c r="G890" s="20">
        <v>20</v>
      </c>
      <c r="H890" s="20"/>
      <c r="I890" s="323">
        <v>14.97</v>
      </c>
      <c r="J890" s="20">
        <v>2</v>
      </c>
      <c r="K890" s="5" t="s">
        <v>575</v>
      </c>
      <c r="L890" s="425"/>
      <c r="M890" s="6" t="s">
        <v>5066</v>
      </c>
      <c r="N890" s="6"/>
      <c r="O890" s="7"/>
      <c r="P890" s="476"/>
      <c r="Q890" s="5"/>
      <c r="R890" s="20"/>
      <c r="S890" s="20"/>
      <c r="T890" s="20"/>
      <c r="U890" s="474"/>
      <c r="V890" s="474"/>
      <c r="W890" s="101"/>
      <c r="X890" s="101"/>
      <c r="Y890" s="101"/>
    </row>
    <row r="891" spans="1:25" s="186" customFormat="1" ht="293.25">
      <c r="A891" s="467">
        <v>880</v>
      </c>
      <c r="B891" s="5" t="s">
        <v>1419</v>
      </c>
      <c r="C891" s="20"/>
      <c r="D891" s="20" t="s">
        <v>5072</v>
      </c>
      <c r="E891" s="20" t="s">
        <v>4996</v>
      </c>
      <c r="F891" s="20">
        <v>3</v>
      </c>
      <c r="G891" s="20">
        <v>21</v>
      </c>
      <c r="H891" s="20"/>
      <c r="I891" s="323">
        <v>13.21</v>
      </c>
      <c r="J891" s="20">
        <v>2</v>
      </c>
      <c r="K891" s="5" t="s">
        <v>575</v>
      </c>
      <c r="L891" s="425"/>
      <c r="M891" s="6" t="s">
        <v>5066</v>
      </c>
      <c r="N891" s="6"/>
      <c r="O891" s="7"/>
      <c r="P891" s="476"/>
      <c r="Q891" s="5"/>
      <c r="R891" s="20"/>
      <c r="S891" s="20"/>
      <c r="T891" s="20"/>
      <c r="U891" s="474"/>
      <c r="V891" s="474"/>
      <c r="W891" s="101"/>
      <c r="X891" s="101"/>
      <c r="Y891" s="101"/>
    </row>
    <row r="892" spans="1:25" s="186" customFormat="1" ht="293.25">
      <c r="A892" s="475">
        <v>881</v>
      </c>
      <c r="B892" s="5" t="s">
        <v>1419</v>
      </c>
      <c r="C892" s="20"/>
      <c r="D892" s="20" t="s">
        <v>5073</v>
      </c>
      <c r="E892" s="20" t="s">
        <v>4996</v>
      </c>
      <c r="F892" s="20">
        <v>3</v>
      </c>
      <c r="G892" s="20">
        <v>23</v>
      </c>
      <c r="H892" s="20"/>
      <c r="I892" s="323">
        <v>12.06</v>
      </c>
      <c r="J892" s="20">
        <v>2</v>
      </c>
      <c r="K892" s="5" t="s">
        <v>575</v>
      </c>
      <c r="L892" s="425"/>
      <c r="M892" s="6" t="s">
        <v>5066</v>
      </c>
      <c r="N892" s="6"/>
      <c r="O892" s="7"/>
      <c r="P892" s="476"/>
      <c r="Q892" s="5" t="s">
        <v>5074</v>
      </c>
      <c r="R892" s="187">
        <v>42535</v>
      </c>
      <c r="S892" s="20" t="s">
        <v>1774</v>
      </c>
      <c r="T892" s="5" t="s">
        <v>5075</v>
      </c>
      <c r="U892" s="474">
        <v>16</v>
      </c>
      <c r="V892" s="474"/>
      <c r="W892" s="101"/>
      <c r="X892" s="101"/>
      <c r="Y892" s="101"/>
    </row>
    <row r="893" spans="1:25" s="186" customFormat="1" ht="293.25">
      <c r="A893" s="475">
        <v>882</v>
      </c>
      <c r="B893" s="5" t="s">
        <v>1419</v>
      </c>
      <c r="C893" s="20"/>
      <c r="D893" s="20" t="s">
        <v>5076</v>
      </c>
      <c r="E893" s="20" t="s">
        <v>4996</v>
      </c>
      <c r="F893" s="20">
        <v>3</v>
      </c>
      <c r="G893" s="20">
        <v>24</v>
      </c>
      <c r="H893" s="20"/>
      <c r="I893" s="323">
        <v>23.95</v>
      </c>
      <c r="J893" s="20">
        <v>2</v>
      </c>
      <c r="K893" s="5" t="s">
        <v>575</v>
      </c>
      <c r="L893" s="425"/>
      <c r="M893" s="6" t="s">
        <v>5066</v>
      </c>
      <c r="N893" s="6"/>
      <c r="O893" s="7"/>
      <c r="P893" s="476"/>
      <c r="Q893" s="5"/>
      <c r="R893" s="20"/>
      <c r="S893" s="20"/>
      <c r="U893" s="474"/>
      <c r="V893" s="474"/>
      <c r="W893" s="101"/>
      <c r="X893" s="101"/>
      <c r="Y893" s="101"/>
    </row>
    <row r="894" spans="1:25" s="186" customFormat="1" ht="293.25">
      <c r="A894" s="467">
        <v>883</v>
      </c>
      <c r="B894" s="5" t="s">
        <v>1419</v>
      </c>
      <c r="C894" s="20"/>
      <c r="D894" s="20" t="s">
        <v>5077</v>
      </c>
      <c r="E894" s="20" t="s">
        <v>4996</v>
      </c>
      <c r="F894" s="20">
        <v>3</v>
      </c>
      <c r="G894" s="20">
        <v>36</v>
      </c>
      <c r="H894" s="20"/>
      <c r="I894" s="323">
        <v>23.75</v>
      </c>
      <c r="J894" s="20">
        <v>3</v>
      </c>
      <c r="K894" s="5" t="s">
        <v>575</v>
      </c>
      <c r="L894" s="425"/>
      <c r="M894" s="6" t="s">
        <v>5066</v>
      </c>
      <c r="N894" s="6"/>
      <c r="O894" s="7"/>
      <c r="P894" s="476"/>
      <c r="Q894" s="5"/>
      <c r="R894" s="20"/>
      <c r="S894" s="20"/>
      <c r="T894" s="20"/>
      <c r="U894" s="474"/>
      <c r="V894" s="474"/>
      <c r="W894" s="101"/>
      <c r="X894" s="101"/>
      <c r="Y894" s="101"/>
    </row>
    <row r="895" spans="1:25" s="186" customFormat="1" ht="293.25">
      <c r="A895" s="475">
        <v>884</v>
      </c>
      <c r="B895" s="5" t="s">
        <v>1419</v>
      </c>
      <c r="C895" s="20"/>
      <c r="D895" s="20" t="s">
        <v>5078</v>
      </c>
      <c r="E895" s="20" t="s">
        <v>4996</v>
      </c>
      <c r="F895" s="20">
        <v>3</v>
      </c>
      <c r="G895" s="20">
        <v>82</v>
      </c>
      <c r="H895" s="20"/>
      <c r="I895" s="323">
        <v>18.809999999999999</v>
      </c>
      <c r="J895" s="20">
        <v>5</v>
      </c>
      <c r="K895" s="5" t="s">
        <v>575</v>
      </c>
      <c r="L895" s="425"/>
      <c r="M895" s="6" t="s">
        <v>5066</v>
      </c>
      <c r="N895" s="6"/>
      <c r="O895" s="7"/>
      <c r="P895" s="476"/>
      <c r="Q895" s="5" t="s">
        <v>5079</v>
      </c>
      <c r="R895" s="187">
        <v>38972</v>
      </c>
      <c r="S895" s="20" t="s">
        <v>1774</v>
      </c>
      <c r="T895" s="5" t="s">
        <v>5080</v>
      </c>
      <c r="U895" s="474"/>
      <c r="V895" s="474"/>
      <c r="W895" s="101"/>
      <c r="X895" s="101"/>
      <c r="Y895" s="101"/>
    </row>
    <row r="896" spans="1:25" s="186" customFormat="1" ht="293.25">
      <c r="A896" s="475">
        <v>885</v>
      </c>
      <c r="B896" s="5" t="s">
        <v>1419</v>
      </c>
      <c r="C896" s="20"/>
      <c r="D896" s="20" t="s">
        <v>5081</v>
      </c>
      <c r="E896" s="20" t="s">
        <v>4996</v>
      </c>
      <c r="F896" s="20">
        <v>3</v>
      </c>
      <c r="G896" s="20">
        <v>115</v>
      </c>
      <c r="H896" s="20"/>
      <c r="I896" s="323">
        <v>12.36</v>
      </c>
      <c r="J896" s="20">
        <v>3</v>
      </c>
      <c r="K896" s="5" t="s">
        <v>575</v>
      </c>
      <c r="L896" s="425"/>
      <c r="M896" s="6" t="s">
        <v>5066</v>
      </c>
      <c r="N896" s="6"/>
      <c r="O896" s="7"/>
      <c r="P896" s="476"/>
      <c r="Q896" s="5" t="s">
        <v>5082</v>
      </c>
      <c r="R896" s="187">
        <v>39140</v>
      </c>
      <c r="S896" s="20" t="s">
        <v>1774</v>
      </c>
      <c r="T896" s="5" t="s">
        <v>5083</v>
      </c>
      <c r="U896" s="474"/>
      <c r="V896" s="474"/>
      <c r="W896" s="101"/>
      <c r="X896" s="101"/>
      <c r="Y896" s="101"/>
    </row>
    <row r="897" spans="1:25" s="186" customFormat="1" ht="293.25">
      <c r="A897" s="467">
        <v>886</v>
      </c>
      <c r="B897" s="5" t="s">
        <v>1419</v>
      </c>
      <c r="C897" s="20"/>
      <c r="D897" s="20" t="s">
        <v>5084</v>
      </c>
      <c r="E897" s="20" t="s">
        <v>4996</v>
      </c>
      <c r="F897" s="20">
        <v>3</v>
      </c>
      <c r="G897" s="20">
        <v>121</v>
      </c>
      <c r="H897" s="20"/>
      <c r="I897" s="323">
        <v>12.36</v>
      </c>
      <c r="J897" s="20">
        <v>4</v>
      </c>
      <c r="K897" s="5" t="s">
        <v>575</v>
      </c>
      <c r="L897" s="425"/>
      <c r="M897" s="6" t="s">
        <v>5066</v>
      </c>
      <c r="N897" s="6"/>
      <c r="O897" s="7"/>
      <c r="P897" s="476"/>
      <c r="Q897" s="5"/>
      <c r="R897" s="20"/>
      <c r="S897" s="20"/>
      <c r="T897" s="20"/>
      <c r="U897" s="474"/>
      <c r="V897" s="474"/>
      <c r="W897" s="101"/>
      <c r="X897" s="101"/>
      <c r="Y897" s="101"/>
    </row>
    <row r="898" spans="1:25" s="186" customFormat="1" ht="293.25">
      <c r="A898" s="475">
        <v>887</v>
      </c>
      <c r="B898" s="5" t="s">
        <v>1419</v>
      </c>
      <c r="C898" s="20"/>
      <c r="D898" s="20" t="s">
        <v>5085</v>
      </c>
      <c r="E898" s="20" t="s">
        <v>4996</v>
      </c>
      <c r="F898" s="20">
        <v>3</v>
      </c>
      <c r="G898" s="20">
        <v>126</v>
      </c>
      <c r="H898" s="20"/>
      <c r="I898" s="323">
        <v>17.149999999999999</v>
      </c>
      <c r="J898" s="20">
        <v>5</v>
      </c>
      <c r="K898" s="5" t="s">
        <v>575</v>
      </c>
      <c r="L898" s="425"/>
      <c r="M898" s="6" t="s">
        <v>5066</v>
      </c>
      <c r="N898" s="6"/>
      <c r="O898" s="7"/>
      <c r="P898" s="476"/>
      <c r="Q898" s="5"/>
      <c r="R898" s="20"/>
      <c r="S898" s="20"/>
      <c r="T898" s="20"/>
      <c r="U898" s="474"/>
      <c r="V898" s="474"/>
      <c r="W898" s="101"/>
      <c r="X898" s="101"/>
      <c r="Y898" s="101"/>
    </row>
    <row r="899" spans="1:25" s="186" customFormat="1" ht="293.25">
      <c r="A899" s="475">
        <v>888</v>
      </c>
      <c r="B899" s="5" t="s">
        <v>1419</v>
      </c>
      <c r="C899" s="20"/>
      <c r="D899" s="20" t="s">
        <v>5086</v>
      </c>
      <c r="E899" s="20" t="s">
        <v>4996</v>
      </c>
      <c r="F899" s="20">
        <v>3</v>
      </c>
      <c r="G899" s="20">
        <v>127</v>
      </c>
      <c r="H899" s="20"/>
      <c r="I899" s="323">
        <v>12.36</v>
      </c>
      <c r="J899" s="20">
        <v>5</v>
      </c>
      <c r="K899" s="5" t="s">
        <v>575</v>
      </c>
      <c r="L899" s="425"/>
      <c r="M899" s="6" t="s">
        <v>5066</v>
      </c>
      <c r="N899" s="6"/>
      <c r="O899" s="7"/>
      <c r="P899" s="476"/>
      <c r="Q899" s="5"/>
      <c r="R899" s="20"/>
      <c r="S899" s="20"/>
      <c r="T899" s="20"/>
      <c r="U899" s="474"/>
      <c r="V899" s="474"/>
      <c r="W899" s="101"/>
      <c r="X899" s="101"/>
      <c r="Y899" s="101"/>
    </row>
    <row r="900" spans="1:25" s="186" customFormat="1" ht="293.25">
      <c r="A900" s="467">
        <v>889</v>
      </c>
      <c r="B900" s="5" t="s">
        <v>1419</v>
      </c>
      <c r="C900" s="20"/>
      <c r="D900" s="20" t="s">
        <v>5087</v>
      </c>
      <c r="E900" s="20" t="s">
        <v>4996</v>
      </c>
      <c r="F900" s="20">
        <v>3</v>
      </c>
      <c r="G900" s="20" t="s">
        <v>5088</v>
      </c>
      <c r="H900" s="20"/>
      <c r="I900" s="323">
        <v>9.9600000000000009</v>
      </c>
      <c r="J900" s="20">
        <v>1</v>
      </c>
      <c r="K900" s="5" t="s">
        <v>575</v>
      </c>
      <c r="L900" s="425"/>
      <c r="M900" s="6" t="s">
        <v>5066</v>
      </c>
      <c r="N900" s="6"/>
      <c r="O900" s="7"/>
      <c r="P900" s="476"/>
      <c r="Q900" s="5"/>
      <c r="R900" s="20"/>
      <c r="S900" s="20"/>
      <c r="T900" s="20"/>
      <c r="U900" s="474"/>
      <c r="V900" s="474"/>
      <c r="W900" s="101"/>
      <c r="X900" s="101"/>
      <c r="Y900" s="101"/>
    </row>
    <row r="901" spans="1:25" s="186" customFormat="1" ht="280.5">
      <c r="A901" s="475">
        <v>890</v>
      </c>
      <c r="B901" s="5" t="s">
        <v>1419</v>
      </c>
      <c r="C901" s="20"/>
      <c r="D901" s="20" t="s">
        <v>5089</v>
      </c>
      <c r="E901" s="20" t="s">
        <v>4996</v>
      </c>
      <c r="F901" s="20" t="s">
        <v>3841</v>
      </c>
      <c r="G901" s="20">
        <v>9</v>
      </c>
      <c r="H901" s="20"/>
      <c r="I901" s="323">
        <v>22.38</v>
      </c>
      <c r="J901" s="20">
        <v>1</v>
      </c>
      <c r="K901" s="5" t="s">
        <v>575</v>
      </c>
      <c r="L901" s="425"/>
      <c r="M901" s="6" t="s">
        <v>5090</v>
      </c>
      <c r="N901" s="6"/>
      <c r="O901" s="7"/>
      <c r="P901" s="476"/>
      <c r="Q901" s="5"/>
      <c r="R901" s="20"/>
      <c r="S901" s="20"/>
      <c r="T901" s="20"/>
      <c r="U901" s="474"/>
      <c r="V901" s="474"/>
      <c r="W901" s="101"/>
      <c r="X901" s="101"/>
      <c r="Y901" s="101"/>
    </row>
    <row r="902" spans="1:25" s="186" customFormat="1" ht="280.5">
      <c r="A902" s="475">
        <v>891</v>
      </c>
      <c r="B902" s="5" t="s">
        <v>1419</v>
      </c>
      <c r="C902" s="20" t="s">
        <v>5091</v>
      </c>
      <c r="D902" s="20" t="s">
        <v>5092</v>
      </c>
      <c r="E902" s="20" t="s">
        <v>4996</v>
      </c>
      <c r="F902" s="20" t="s">
        <v>3841</v>
      </c>
      <c r="G902" s="20">
        <v>18</v>
      </c>
      <c r="H902" s="20"/>
      <c r="I902" s="323">
        <v>12.08</v>
      </c>
      <c r="J902" s="20">
        <v>1</v>
      </c>
      <c r="K902" s="5" t="s">
        <v>575</v>
      </c>
      <c r="L902" s="425"/>
      <c r="M902" s="6" t="s">
        <v>5090</v>
      </c>
      <c r="N902" s="6">
        <v>231786.65</v>
      </c>
      <c r="O902" s="7"/>
      <c r="P902" s="476"/>
      <c r="Q902" s="5"/>
      <c r="R902" s="20"/>
      <c r="S902" s="20"/>
      <c r="T902" s="20"/>
      <c r="U902" s="474"/>
      <c r="V902" s="474"/>
      <c r="W902" s="101"/>
      <c r="X902" s="101"/>
      <c r="Y902" s="101"/>
    </row>
    <row r="903" spans="1:25" s="186" customFormat="1" ht="280.5">
      <c r="A903" s="467">
        <v>892</v>
      </c>
      <c r="B903" s="5" t="s">
        <v>1419</v>
      </c>
      <c r="C903" s="20" t="s">
        <v>5093</v>
      </c>
      <c r="D903" s="20" t="s">
        <v>5094</v>
      </c>
      <c r="E903" s="20" t="s">
        <v>4996</v>
      </c>
      <c r="F903" s="20" t="s">
        <v>3841</v>
      </c>
      <c r="G903" s="20">
        <v>50</v>
      </c>
      <c r="H903" s="20"/>
      <c r="I903" s="323">
        <v>12.54</v>
      </c>
      <c r="J903" s="20">
        <v>4</v>
      </c>
      <c r="K903" s="5" t="s">
        <v>575</v>
      </c>
      <c r="L903" s="425"/>
      <c r="M903" s="6" t="s">
        <v>5090</v>
      </c>
      <c r="N903" s="6">
        <v>243473.38</v>
      </c>
      <c r="O903" s="7"/>
      <c r="P903" s="476"/>
      <c r="Q903" s="5"/>
      <c r="R903" s="20"/>
      <c r="S903" s="20"/>
      <c r="T903" s="20"/>
      <c r="U903" s="474"/>
      <c r="V903" s="474"/>
      <c r="W903" s="101"/>
      <c r="X903" s="101"/>
      <c r="Y903" s="101"/>
    </row>
    <row r="904" spans="1:25" s="186" customFormat="1" ht="280.5">
      <c r="A904" s="475">
        <v>893</v>
      </c>
      <c r="B904" s="5" t="s">
        <v>1419</v>
      </c>
      <c r="C904" s="20" t="s">
        <v>5095</v>
      </c>
      <c r="D904" s="20" t="s">
        <v>5096</v>
      </c>
      <c r="E904" s="20" t="s">
        <v>4996</v>
      </c>
      <c r="F904" s="20" t="s">
        <v>3841</v>
      </c>
      <c r="G904" s="20">
        <v>65</v>
      </c>
      <c r="H904" s="20"/>
      <c r="I904" s="323">
        <v>18.96</v>
      </c>
      <c r="J904" s="20">
        <v>5</v>
      </c>
      <c r="K904" s="5" t="s">
        <v>575</v>
      </c>
      <c r="L904" s="425"/>
      <c r="M904" s="6" t="s">
        <v>5090</v>
      </c>
      <c r="N904" s="6">
        <v>368131.74</v>
      </c>
      <c r="O904" s="7"/>
      <c r="P904" s="476"/>
      <c r="Q904" s="499"/>
      <c r="R904" s="499"/>
      <c r="S904" s="499"/>
      <c r="T904" s="499"/>
      <c r="U904" s="526"/>
      <c r="V904" s="474"/>
      <c r="W904" s="101"/>
      <c r="X904" s="101"/>
      <c r="Y904" s="101"/>
    </row>
    <row r="905" spans="1:25" s="186" customFormat="1" ht="280.5">
      <c r="A905" s="475">
        <v>894</v>
      </c>
      <c r="B905" s="5" t="s">
        <v>1419</v>
      </c>
      <c r="C905" s="20" t="s">
        <v>5097</v>
      </c>
      <c r="D905" s="20" t="s">
        <v>5098</v>
      </c>
      <c r="E905" s="20" t="s">
        <v>4996</v>
      </c>
      <c r="F905" s="20" t="s">
        <v>3841</v>
      </c>
      <c r="G905" s="20">
        <v>67</v>
      </c>
      <c r="H905" s="20"/>
      <c r="I905" s="323">
        <v>17.95</v>
      </c>
      <c r="J905" s="20">
        <v>5</v>
      </c>
      <c r="K905" s="5" t="s">
        <v>575</v>
      </c>
      <c r="L905" s="425"/>
      <c r="M905" s="6" t="s">
        <v>5090</v>
      </c>
      <c r="N905" s="6">
        <v>350601.66</v>
      </c>
      <c r="O905" s="7"/>
      <c r="P905" s="476"/>
      <c r="Q905" s="5" t="s">
        <v>5099</v>
      </c>
      <c r="R905" s="38" t="s">
        <v>5100</v>
      </c>
      <c r="S905" s="38" t="s">
        <v>5101</v>
      </c>
      <c r="T905" s="5" t="s">
        <v>5102</v>
      </c>
      <c r="U905" s="481">
        <v>33.299999999999997</v>
      </c>
      <c r="V905" s="481" t="s">
        <v>5103</v>
      </c>
      <c r="W905" s="101"/>
      <c r="X905" s="101"/>
      <c r="Y905" s="101"/>
    </row>
    <row r="906" spans="1:25" s="186" customFormat="1" ht="280.5">
      <c r="A906" s="467">
        <v>895</v>
      </c>
      <c r="B906" s="5" t="s">
        <v>1419</v>
      </c>
      <c r="C906" s="20" t="s">
        <v>5104</v>
      </c>
      <c r="D906" s="20" t="s">
        <v>5105</v>
      </c>
      <c r="E906" s="20" t="s">
        <v>4996</v>
      </c>
      <c r="F906" s="20" t="s">
        <v>3841</v>
      </c>
      <c r="G906" s="20">
        <v>83</v>
      </c>
      <c r="H906" s="20"/>
      <c r="I906" s="323">
        <v>25.04</v>
      </c>
      <c r="J906" s="20">
        <v>3</v>
      </c>
      <c r="K906" s="5" t="s">
        <v>575</v>
      </c>
      <c r="L906" s="425"/>
      <c r="M906" s="6" t="s">
        <v>5090</v>
      </c>
      <c r="N906" s="6">
        <v>486946.75</v>
      </c>
      <c r="O906" s="7"/>
      <c r="P906" s="476"/>
      <c r="Q906" s="5"/>
      <c r="R906" s="20"/>
      <c r="S906" s="20"/>
      <c r="T906" s="20"/>
      <c r="U906" s="474"/>
      <c r="V906" s="474"/>
      <c r="W906" s="101"/>
      <c r="X906" s="101"/>
      <c r="Y906" s="101"/>
    </row>
    <row r="907" spans="1:25" s="186" customFormat="1" ht="178.5">
      <c r="A907" s="475">
        <v>896</v>
      </c>
      <c r="B907" s="5" t="s">
        <v>1419</v>
      </c>
      <c r="C907" s="20" t="s">
        <v>5106</v>
      </c>
      <c r="D907" s="20" t="s">
        <v>5107</v>
      </c>
      <c r="E907" s="20" t="s">
        <v>4996</v>
      </c>
      <c r="F907" s="20" t="s">
        <v>3841</v>
      </c>
      <c r="G907" s="20">
        <v>113</v>
      </c>
      <c r="H907" s="20"/>
      <c r="I907" s="323">
        <v>18</v>
      </c>
      <c r="J907" s="20">
        <v>5</v>
      </c>
      <c r="K907" s="5" t="s">
        <v>575</v>
      </c>
      <c r="L907" s="478">
        <v>43011</v>
      </c>
      <c r="M907" s="6" t="s">
        <v>5108</v>
      </c>
      <c r="N907" s="6">
        <v>350601.66</v>
      </c>
      <c r="O907" s="7"/>
      <c r="P907" s="476"/>
      <c r="Q907" s="5"/>
      <c r="R907" s="20"/>
      <c r="S907" s="20"/>
      <c r="T907" s="20"/>
      <c r="U907" s="474"/>
      <c r="V907" s="474"/>
      <c r="W907" s="101"/>
      <c r="X907" s="101"/>
      <c r="Y907" s="101"/>
    </row>
    <row r="908" spans="1:25" s="186" customFormat="1" ht="280.5">
      <c r="A908" s="475">
        <v>897</v>
      </c>
      <c r="B908" s="5" t="s">
        <v>1419</v>
      </c>
      <c r="C908" s="20" t="s">
        <v>5109</v>
      </c>
      <c r="D908" s="20" t="s">
        <v>5110</v>
      </c>
      <c r="E908" s="20" t="s">
        <v>4996</v>
      </c>
      <c r="F908" s="20" t="s">
        <v>3841</v>
      </c>
      <c r="G908" s="20">
        <v>125</v>
      </c>
      <c r="H908" s="20"/>
      <c r="I908" s="323">
        <v>12.64</v>
      </c>
      <c r="J908" s="20">
        <v>2</v>
      </c>
      <c r="K908" s="5" t="s">
        <v>575</v>
      </c>
      <c r="L908" s="425"/>
      <c r="M908" s="6" t="s">
        <v>5090</v>
      </c>
      <c r="N908" s="6">
        <v>245421.16</v>
      </c>
      <c r="O908" s="7"/>
      <c r="P908" s="476"/>
      <c r="Q908" s="5"/>
      <c r="R908" s="20"/>
      <c r="S908" s="20"/>
      <c r="T908" s="20"/>
      <c r="U908" s="474"/>
      <c r="V908" s="474"/>
      <c r="W908" s="101"/>
      <c r="X908" s="101"/>
      <c r="Y908" s="101"/>
    </row>
    <row r="909" spans="1:25" s="186" customFormat="1" ht="280.5">
      <c r="A909" s="467">
        <v>898</v>
      </c>
      <c r="B909" s="5" t="s">
        <v>1419</v>
      </c>
      <c r="C909" s="20" t="s">
        <v>5111</v>
      </c>
      <c r="D909" s="20" t="s">
        <v>5112</v>
      </c>
      <c r="E909" s="20" t="s">
        <v>4996</v>
      </c>
      <c r="F909" s="20" t="s">
        <v>3841</v>
      </c>
      <c r="G909" s="20">
        <v>127</v>
      </c>
      <c r="H909" s="20"/>
      <c r="I909" s="323">
        <v>25.31</v>
      </c>
      <c r="J909" s="20">
        <v>3</v>
      </c>
      <c r="K909" s="5" t="s">
        <v>575</v>
      </c>
      <c r="L909" s="425"/>
      <c r="M909" s="6" t="s">
        <v>5090</v>
      </c>
      <c r="N909" s="6">
        <v>492790.11</v>
      </c>
      <c r="O909" s="7"/>
      <c r="P909" s="476"/>
      <c r="Q909" s="5"/>
      <c r="R909" s="20"/>
      <c r="S909" s="20"/>
      <c r="T909" s="20"/>
      <c r="U909" s="474"/>
      <c r="V909" s="474"/>
      <c r="W909" s="101"/>
      <c r="X909" s="101"/>
      <c r="Y909" s="101"/>
    </row>
    <row r="910" spans="1:25" s="186" customFormat="1" ht="280.5">
      <c r="A910" s="475">
        <v>899</v>
      </c>
      <c r="B910" s="5" t="s">
        <v>1419</v>
      </c>
      <c r="C910" s="20" t="s">
        <v>5113</v>
      </c>
      <c r="D910" s="20" t="s">
        <v>5114</v>
      </c>
      <c r="E910" s="20" t="s">
        <v>4996</v>
      </c>
      <c r="F910" s="20" t="s">
        <v>3841</v>
      </c>
      <c r="G910" s="20">
        <v>131</v>
      </c>
      <c r="H910" s="20"/>
      <c r="I910" s="323">
        <v>17.78</v>
      </c>
      <c r="J910" s="20">
        <v>3</v>
      </c>
      <c r="K910" s="5" t="s">
        <v>575</v>
      </c>
      <c r="L910" s="425"/>
      <c r="M910" s="6" t="s">
        <v>5090</v>
      </c>
      <c r="N910" s="6">
        <v>346706.09</v>
      </c>
      <c r="O910" s="7"/>
      <c r="P910" s="476"/>
      <c r="Q910" s="5"/>
      <c r="R910" s="20"/>
      <c r="S910" s="20"/>
      <c r="T910" s="20"/>
      <c r="U910" s="474"/>
      <c r="V910" s="474"/>
      <c r="W910" s="101"/>
      <c r="X910" s="101"/>
      <c r="Y910" s="101"/>
    </row>
    <row r="911" spans="1:25" s="186" customFormat="1" ht="280.5">
      <c r="A911" s="475">
        <v>900</v>
      </c>
      <c r="B911" s="5" t="s">
        <v>1419</v>
      </c>
      <c r="C911" s="20" t="s">
        <v>5115</v>
      </c>
      <c r="D911" s="20" t="s">
        <v>5116</v>
      </c>
      <c r="E911" s="20" t="s">
        <v>4996</v>
      </c>
      <c r="F911" s="20" t="s">
        <v>3841</v>
      </c>
      <c r="G911" s="20">
        <v>142</v>
      </c>
      <c r="H911" s="20"/>
      <c r="I911" s="323">
        <v>17.82</v>
      </c>
      <c r="J911" s="20">
        <v>4</v>
      </c>
      <c r="K911" s="5" t="s">
        <v>575</v>
      </c>
      <c r="L911" s="425"/>
      <c r="M911" s="6" t="s">
        <v>5090</v>
      </c>
      <c r="N911" s="6">
        <v>346706.09</v>
      </c>
      <c r="O911" s="7"/>
      <c r="P911" s="476"/>
      <c r="Q911" s="5" t="s">
        <v>5117</v>
      </c>
      <c r="R911" s="187">
        <v>37091</v>
      </c>
      <c r="S911" s="20" t="s">
        <v>1774</v>
      </c>
      <c r="T911" s="5" t="s">
        <v>5118</v>
      </c>
      <c r="U911" s="474"/>
      <c r="V911" s="474"/>
      <c r="W911" s="101"/>
      <c r="X911" s="101"/>
      <c r="Y911" s="101"/>
    </row>
    <row r="912" spans="1:25" s="186" customFormat="1" ht="153">
      <c r="A912" s="467">
        <v>901</v>
      </c>
      <c r="B912" s="5" t="s">
        <v>1419</v>
      </c>
      <c r="C912" s="20" t="s">
        <v>5119</v>
      </c>
      <c r="D912" s="20" t="s">
        <v>5120</v>
      </c>
      <c r="E912" s="20" t="s">
        <v>4996</v>
      </c>
      <c r="F912" s="20" t="s">
        <v>5121</v>
      </c>
      <c r="G912" s="20">
        <v>24</v>
      </c>
      <c r="H912" s="20"/>
      <c r="I912" s="323">
        <v>65.599999999999994</v>
      </c>
      <c r="J912" s="20">
        <v>6</v>
      </c>
      <c r="K912" s="5" t="s">
        <v>575</v>
      </c>
      <c r="L912" s="425"/>
      <c r="M912" s="6" t="s">
        <v>5122</v>
      </c>
      <c r="N912" s="6">
        <v>1277748.27</v>
      </c>
      <c r="O912" s="7"/>
      <c r="P912" s="476"/>
      <c r="Q912" s="5" t="s">
        <v>5123</v>
      </c>
      <c r="R912" s="187">
        <v>32870</v>
      </c>
      <c r="S912" s="20" t="s">
        <v>1774</v>
      </c>
      <c r="T912" s="101" t="s">
        <v>5124</v>
      </c>
      <c r="U912" s="474">
        <v>42</v>
      </c>
      <c r="V912" s="474"/>
      <c r="W912" s="101"/>
      <c r="X912" s="101"/>
      <c r="Y912" s="101"/>
    </row>
    <row r="913" spans="1:25" s="186" customFormat="1" ht="153">
      <c r="A913" s="475">
        <v>902</v>
      </c>
      <c r="B913" s="5" t="s">
        <v>1419</v>
      </c>
      <c r="C913" s="20" t="s">
        <v>5125</v>
      </c>
      <c r="D913" s="20" t="s">
        <v>5126</v>
      </c>
      <c r="E913" s="20" t="s">
        <v>4996</v>
      </c>
      <c r="F913" s="20" t="s">
        <v>5121</v>
      </c>
      <c r="G913" s="20">
        <v>28</v>
      </c>
      <c r="H913" s="20"/>
      <c r="I913" s="323">
        <v>65.599999999999994</v>
      </c>
      <c r="J913" s="20">
        <v>7</v>
      </c>
      <c r="K913" s="5" t="s">
        <v>575</v>
      </c>
      <c r="L913" s="425"/>
      <c r="M913" s="6" t="s">
        <v>5122</v>
      </c>
      <c r="N913" s="6">
        <v>1277748.27</v>
      </c>
      <c r="O913" s="7"/>
      <c r="P913" s="476"/>
      <c r="Q913" s="5" t="s">
        <v>5127</v>
      </c>
      <c r="R913" s="187">
        <v>32889</v>
      </c>
      <c r="S913" s="20" t="s">
        <v>1774</v>
      </c>
      <c r="T913" s="5" t="s">
        <v>5128</v>
      </c>
      <c r="U913" s="474">
        <v>42</v>
      </c>
      <c r="V913" s="474"/>
      <c r="W913" s="101"/>
      <c r="X913" s="101"/>
      <c r="Y913" s="101"/>
    </row>
    <row r="914" spans="1:25" s="186" customFormat="1" ht="178.5">
      <c r="A914" s="475">
        <v>903</v>
      </c>
      <c r="B914" s="5" t="s">
        <v>1419</v>
      </c>
      <c r="C914" s="20" t="s">
        <v>5129</v>
      </c>
      <c r="D914" s="20" t="s">
        <v>5130</v>
      </c>
      <c r="E914" s="20" t="s">
        <v>4996</v>
      </c>
      <c r="F914" s="20" t="s">
        <v>3869</v>
      </c>
      <c r="G914" s="20">
        <v>30</v>
      </c>
      <c r="H914" s="20"/>
      <c r="I914" s="323">
        <v>50.13</v>
      </c>
      <c r="J914" s="20">
        <v>4</v>
      </c>
      <c r="K914" s="5" t="s">
        <v>575</v>
      </c>
      <c r="L914" s="425"/>
      <c r="M914" s="6" t="s">
        <v>5131</v>
      </c>
      <c r="N914" s="6">
        <v>975841.29</v>
      </c>
      <c r="O914" s="7"/>
      <c r="P914" s="476"/>
      <c r="Q914" s="5"/>
      <c r="R914" s="20"/>
      <c r="S914" s="20"/>
      <c r="U914" s="474"/>
      <c r="V914" s="474"/>
      <c r="W914" s="101"/>
      <c r="X914" s="101"/>
      <c r="Y914" s="101"/>
    </row>
    <row r="915" spans="1:25" s="186" customFormat="1" ht="114.75">
      <c r="A915" s="467">
        <v>904</v>
      </c>
      <c r="B915" s="5" t="s">
        <v>1419</v>
      </c>
      <c r="C915" s="20" t="s">
        <v>5132</v>
      </c>
      <c r="D915" s="20" t="s">
        <v>5133</v>
      </c>
      <c r="E915" s="20" t="s">
        <v>4996</v>
      </c>
      <c r="F915" s="20">
        <v>7</v>
      </c>
      <c r="G915" s="20">
        <v>4</v>
      </c>
      <c r="H915" s="20"/>
      <c r="I915" s="323">
        <v>69.19</v>
      </c>
      <c r="J915" s="20">
        <v>2</v>
      </c>
      <c r="K915" s="5" t="s">
        <v>575</v>
      </c>
      <c r="L915" s="425"/>
      <c r="M915" s="6" t="s">
        <v>5134</v>
      </c>
      <c r="N915" s="6">
        <v>1368263.23</v>
      </c>
      <c r="O915" s="7">
        <v>1368263.23</v>
      </c>
      <c r="P915" s="476">
        <v>1368263.23</v>
      </c>
      <c r="Q915" s="5"/>
      <c r="R915" s="187"/>
      <c r="S915" s="20"/>
      <c r="T915" s="5"/>
      <c r="U915" s="474"/>
      <c r="V915" s="474"/>
      <c r="W915" s="101"/>
      <c r="X915" s="101"/>
      <c r="Y915" s="101"/>
    </row>
    <row r="916" spans="1:25" s="186" customFormat="1" ht="114.75">
      <c r="A916" s="475">
        <v>905</v>
      </c>
      <c r="B916" s="5" t="s">
        <v>1419</v>
      </c>
      <c r="C916" s="20" t="s">
        <v>5135</v>
      </c>
      <c r="D916" s="20" t="s">
        <v>5136</v>
      </c>
      <c r="E916" s="20" t="s">
        <v>4996</v>
      </c>
      <c r="F916" s="20">
        <v>7</v>
      </c>
      <c r="G916" s="20">
        <v>47</v>
      </c>
      <c r="H916" s="20"/>
      <c r="I916" s="323">
        <v>43.05</v>
      </c>
      <c r="J916" s="20">
        <v>5</v>
      </c>
      <c r="K916" s="5" t="s">
        <v>575</v>
      </c>
      <c r="L916" s="425"/>
      <c r="M916" s="6" t="s">
        <v>5134</v>
      </c>
      <c r="N916" s="6">
        <v>850221.37</v>
      </c>
      <c r="O916" s="7">
        <v>850221.37</v>
      </c>
      <c r="P916" s="476">
        <v>850221.37</v>
      </c>
      <c r="Q916" s="5"/>
      <c r="R916" s="20"/>
      <c r="S916" s="20"/>
      <c r="U916" s="474"/>
      <c r="V916" s="474"/>
      <c r="W916" s="101"/>
      <c r="X916" s="101"/>
      <c r="Y916" s="101"/>
    </row>
    <row r="917" spans="1:25" s="186" customFormat="1" ht="267.75">
      <c r="A917" s="475">
        <v>906</v>
      </c>
      <c r="B917" s="5" t="s">
        <v>1419</v>
      </c>
      <c r="C917" s="20" t="s">
        <v>5137</v>
      </c>
      <c r="D917" s="20" t="s">
        <v>5138</v>
      </c>
      <c r="E917" s="20" t="s">
        <v>4996</v>
      </c>
      <c r="F917" s="20" t="s">
        <v>5139</v>
      </c>
      <c r="G917" s="20">
        <v>51</v>
      </c>
      <c r="H917" s="20"/>
      <c r="I917" s="323">
        <v>42.97</v>
      </c>
      <c r="J917" s="20">
        <v>4</v>
      </c>
      <c r="K917" s="5" t="s">
        <v>575</v>
      </c>
      <c r="L917" s="425"/>
      <c r="M917" s="6" t="s">
        <v>5140</v>
      </c>
      <c r="N917" s="6">
        <v>837548.41</v>
      </c>
      <c r="O917" s="7">
        <v>837548.41</v>
      </c>
      <c r="P917" s="479">
        <v>837548.41</v>
      </c>
      <c r="Q917" s="5" t="s">
        <v>5141</v>
      </c>
      <c r="R917" s="187">
        <v>29683</v>
      </c>
      <c r="S917" s="20" t="s">
        <v>1774</v>
      </c>
      <c r="T917" s="5" t="s">
        <v>5142</v>
      </c>
      <c r="U917" s="474"/>
      <c r="V917" s="474"/>
      <c r="W917" s="101"/>
      <c r="X917" s="101"/>
      <c r="Y917" s="101"/>
    </row>
    <row r="918" spans="1:25" s="186" customFormat="1" ht="267.75">
      <c r="A918" s="467">
        <v>907</v>
      </c>
      <c r="B918" s="5" t="s">
        <v>1419</v>
      </c>
      <c r="C918" s="20" t="s">
        <v>5143</v>
      </c>
      <c r="D918" s="20" t="s">
        <v>5144</v>
      </c>
      <c r="E918" s="20" t="s">
        <v>4996</v>
      </c>
      <c r="F918" s="20" t="s">
        <v>5139</v>
      </c>
      <c r="G918" s="20">
        <v>66</v>
      </c>
      <c r="H918" s="20"/>
      <c r="I918" s="323">
        <v>49.45</v>
      </c>
      <c r="J918" s="20">
        <v>4</v>
      </c>
      <c r="K918" s="5" t="s">
        <v>575</v>
      </c>
      <c r="L918" s="425"/>
      <c r="M918" s="6" t="s">
        <v>5140</v>
      </c>
      <c r="N918" s="6">
        <v>962206.78</v>
      </c>
      <c r="O918" s="7">
        <v>962206.78</v>
      </c>
      <c r="P918" s="479">
        <v>962206.78</v>
      </c>
      <c r="Q918" s="5" t="s">
        <v>5145</v>
      </c>
      <c r="R918" s="187">
        <v>34824</v>
      </c>
      <c r="S918" s="20" t="s">
        <v>1774</v>
      </c>
      <c r="T918" s="5" t="s">
        <v>5146</v>
      </c>
      <c r="U918" s="474"/>
      <c r="V918" s="474"/>
      <c r="W918" s="101"/>
      <c r="X918" s="101"/>
      <c r="Y918" s="101"/>
    </row>
    <row r="919" spans="1:25" s="186" customFormat="1" ht="191.25">
      <c r="A919" s="475">
        <v>908</v>
      </c>
      <c r="B919" s="5" t="s">
        <v>1419</v>
      </c>
      <c r="C919" s="20" t="s">
        <v>5147</v>
      </c>
      <c r="D919" s="20" t="s">
        <v>5148</v>
      </c>
      <c r="E919" s="20" t="s">
        <v>4996</v>
      </c>
      <c r="F919" s="20">
        <v>9</v>
      </c>
      <c r="G919" s="20">
        <v>13</v>
      </c>
      <c r="H919" s="20"/>
      <c r="I919" s="323">
        <v>69.67</v>
      </c>
      <c r="J919" s="20">
        <v>5</v>
      </c>
      <c r="K919" s="5" t="s">
        <v>575</v>
      </c>
      <c r="L919" s="425"/>
      <c r="M919" s="6" t="s">
        <v>4997</v>
      </c>
      <c r="N919" s="6">
        <v>1378149.52</v>
      </c>
      <c r="O919" s="7"/>
      <c r="P919" s="476"/>
      <c r="Q919" s="5" t="s">
        <v>5149</v>
      </c>
      <c r="R919" s="187">
        <v>42026</v>
      </c>
      <c r="S919" s="20" t="s">
        <v>1774</v>
      </c>
      <c r="T919" s="5" t="s">
        <v>5150</v>
      </c>
      <c r="U919" s="474">
        <v>69.67</v>
      </c>
      <c r="V919" s="474"/>
      <c r="W919" s="101"/>
      <c r="X919" s="101"/>
      <c r="Y919" s="101"/>
    </row>
    <row r="920" spans="1:25" s="186" customFormat="1" ht="102">
      <c r="A920" s="475">
        <v>909</v>
      </c>
      <c r="B920" s="5" t="s">
        <v>1419</v>
      </c>
      <c r="C920" s="20" t="s">
        <v>5151</v>
      </c>
      <c r="D920" s="20" t="s">
        <v>5152</v>
      </c>
      <c r="E920" s="20" t="s">
        <v>4996</v>
      </c>
      <c r="F920" s="20">
        <v>9</v>
      </c>
      <c r="G920" s="20">
        <v>42</v>
      </c>
      <c r="H920" s="20"/>
      <c r="I920" s="323">
        <v>50.06</v>
      </c>
      <c r="J920" s="20">
        <v>2</v>
      </c>
      <c r="K920" s="5" t="s">
        <v>575</v>
      </c>
      <c r="L920" s="425"/>
      <c r="M920" s="6" t="s">
        <v>4997</v>
      </c>
      <c r="N920" s="6">
        <v>990606.76</v>
      </c>
      <c r="O920" s="7"/>
      <c r="P920" s="476"/>
      <c r="Q920" s="5"/>
      <c r="R920" s="20"/>
      <c r="S920" s="20"/>
      <c r="T920" s="20"/>
      <c r="U920" s="474"/>
      <c r="V920" s="474"/>
      <c r="W920" s="101"/>
      <c r="X920" s="101"/>
      <c r="Y920" s="101"/>
    </row>
    <row r="921" spans="1:25" s="186" customFormat="1" ht="102">
      <c r="A921" s="467">
        <v>910</v>
      </c>
      <c r="B921" s="5" t="s">
        <v>1419</v>
      </c>
      <c r="C921" s="20"/>
      <c r="D921" s="20" t="s">
        <v>5153</v>
      </c>
      <c r="E921" s="20" t="s">
        <v>5154</v>
      </c>
      <c r="F921" s="20">
        <v>8</v>
      </c>
      <c r="G921" s="20">
        <v>3</v>
      </c>
      <c r="H921" s="20"/>
      <c r="I921" s="323">
        <v>63.92</v>
      </c>
      <c r="J921" s="20">
        <v>1</v>
      </c>
      <c r="K921" s="5" t="s">
        <v>575</v>
      </c>
      <c r="L921" s="425"/>
      <c r="M921" s="6" t="s">
        <v>5155</v>
      </c>
      <c r="N921" s="6"/>
      <c r="O921" s="7"/>
      <c r="P921" s="476"/>
      <c r="Q921" s="5"/>
      <c r="R921" s="20"/>
      <c r="S921" s="20"/>
      <c r="U921" s="474"/>
      <c r="V921" s="474"/>
      <c r="W921" s="101"/>
      <c r="X921" s="101"/>
      <c r="Y921" s="101"/>
    </row>
    <row r="922" spans="1:25" s="186" customFormat="1" ht="140.25">
      <c r="A922" s="475">
        <v>911</v>
      </c>
      <c r="B922" s="5" t="s">
        <v>1419</v>
      </c>
      <c r="C922" s="20" t="s">
        <v>5156</v>
      </c>
      <c r="D922" s="20" t="s">
        <v>5157</v>
      </c>
      <c r="E922" s="20" t="s">
        <v>5158</v>
      </c>
      <c r="F922" s="20">
        <v>87</v>
      </c>
      <c r="G922" s="5">
        <v>19</v>
      </c>
      <c r="H922" s="5"/>
      <c r="I922" s="112">
        <v>32.200000000000003</v>
      </c>
      <c r="J922" s="5">
        <v>5</v>
      </c>
      <c r="K922" s="5" t="s">
        <v>575</v>
      </c>
      <c r="L922" s="425"/>
      <c r="M922" s="6" t="s">
        <v>5159</v>
      </c>
      <c r="N922" s="6">
        <v>637929.66</v>
      </c>
      <c r="O922" s="7"/>
      <c r="P922" s="476"/>
      <c r="Q922" s="5" t="s">
        <v>2564</v>
      </c>
      <c r="R922" s="187"/>
      <c r="S922" s="20"/>
      <c r="T922" s="5"/>
      <c r="U922" s="474"/>
      <c r="V922" s="474"/>
      <c r="W922" s="101"/>
      <c r="X922" s="101"/>
      <c r="Y922" s="101"/>
    </row>
    <row r="923" spans="1:25" s="186" customFormat="1" ht="140.25">
      <c r="A923" s="475">
        <v>912</v>
      </c>
      <c r="B923" s="5" t="s">
        <v>1419</v>
      </c>
      <c r="C923" s="20" t="s">
        <v>5160</v>
      </c>
      <c r="D923" s="20" t="s">
        <v>5161</v>
      </c>
      <c r="E923" s="20" t="s">
        <v>5158</v>
      </c>
      <c r="F923" s="20">
        <v>87</v>
      </c>
      <c r="G923" s="5">
        <v>23</v>
      </c>
      <c r="H923" s="5"/>
      <c r="I923" s="112">
        <v>62.3</v>
      </c>
      <c r="J923" s="5">
        <v>1</v>
      </c>
      <c r="K923" s="5" t="s">
        <v>575</v>
      </c>
      <c r="L923" s="425"/>
      <c r="M923" s="6" t="s">
        <v>5159</v>
      </c>
      <c r="N923" s="6">
        <v>1175901.56</v>
      </c>
      <c r="O923" s="7"/>
      <c r="P923" s="476"/>
      <c r="Q923" s="5"/>
      <c r="R923" s="20"/>
      <c r="S923" s="20"/>
      <c r="U923" s="474"/>
      <c r="V923" s="474"/>
      <c r="W923" s="101"/>
      <c r="X923" s="101"/>
      <c r="Y923" s="101"/>
    </row>
    <row r="924" spans="1:25" s="186" customFormat="1" ht="216.75">
      <c r="A924" s="467">
        <v>913</v>
      </c>
      <c r="B924" s="5" t="s">
        <v>1419</v>
      </c>
      <c r="C924" s="20" t="s">
        <v>5162</v>
      </c>
      <c r="D924" s="20" t="s">
        <v>5163</v>
      </c>
      <c r="E924" s="20" t="s">
        <v>5158</v>
      </c>
      <c r="F924" s="20">
        <v>87</v>
      </c>
      <c r="G924" s="5">
        <v>35</v>
      </c>
      <c r="H924" s="23" t="s">
        <v>5164</v>
      </c>
      <c r="I924" s="112">
        <f>61.88*649/1000</f>
        <v>40.160119999999999</v>
      </c>
      <c r="J924" s="5">
        <v>5</v>
      </c>
      <c r="K924" s="5" t="s">
        <v>575</v>
      </c>
      <c r="L924" s="478">
        <v>38230</v>
      </c>
      <c r="M924" s="6" t="s">
        <v>5165</v>
      </c>
      <c r="N924" s="6">
        <v>754626.37</v>
      </c>
      <c r="O924" s="7"/>
      <c r="P924" s="476"/>
      <c r="Q924" s="5" t="s">
        <v>5166</v>
      </c>
      <c r="R924" s="187">
        <v>33372</v>
      </c>
      <c r="S924" s="20" t="s">
        <v>1774</v>
      </c>
      <c r="T924" s="5" t="s">
        <v>5167</v>
      </c>
      <c r="U924" s="474"/>
      <c r="V924" s="474"/>
      <c r="W924" s="101"/>
      <c r="X924" s="101"/>
      <c r="Y924" s="101"/>
    </row>
    <row r="925" spans="1:25" s="186" customFormat="1" ht="127.5">
      <c r="A925" s="475">
        <v>914</v>
      </c>
      <c r="B925" s="5" t="s">
        <v>1419</v>
      </c>
      <c r="C925" s="20" t="s">
        <v>5168</v>
      </c>
      <c r="D925" s="20" t="s">
        <v>5169</v>
      </c>
      <c r="E925" s="20" t="s">
        <v>5170</v>
      </c>
      <c r="F925" s="20">
        <v>23</v>
      </c>
      <c r="G925" s="20">
        <v>1</v>
      </c>
      <c r="H925" s="482"/>
      <c r="I925" s="323">
        <v>62.57</v>
      </c>
      <c r="J925" s="20">
        <v>1</v>
      </c>
      <c r="K925" s="5" t="s">
        <v>575</v>
      </c>
      <c r="L925" s="425"/>
      <c r="M925" s="6" t="s">
        <v>5171</v>
      </c>
      <c r="N925" s="6">
        <v>1175901.56</v>
      </c>
      <c r="O925" s="7"/>
      <c r="P925" s="476"/>
      <c r="Q925" s="5" t="s">
        <v>5172</v>
      </c>
      <c r="R925" s="187">
        <v>36697</v>
      </c>
      <c r="S925" s="20" t="s">
        <v>1774</v>
      </c>
      <c r="T925" s="5" t="s">
        <v>5173</v>
      </c>
      <c r="U925" s="474"/>
      <c r="V925" s="474"/>
      <c r="W925" s="101"/>
      <c r="X925" s="101"/>
      <c r="Y925" s="101"/>
    </row>
    <row r="926" spans="1:25" s="186" customFormat="1" ht="127.5">
      <c r="A926" s="475">
        <v>915</v>
      </c>
      <c r="B926" s="5" t="s">
        <v>1419</v>
      </c>
      <c r="C926" s="20" t="s">
        <v>5174</v>
      </c>
      <c r="D926" s="20" t="s">
        <v>5175</v>
      </c>
      <c r="E926" s="20" t="s">
        <v>5170</v>
      </c>
      <c r="F926" s="20">
        <v>23</v>
      </c>
      <c r="G926" s="20">
        <v>2</v>
      </c>
      <c r="H926" s="482"/>
      <c r="I926" s="323">
        <v>79.989999999999995</v>
      </c>
      <c r="J926" s="20">
        <v>1</v>
      </c>
      <c r="K926" s="5" t="s">
        <v>575</v>
      </c>
      <c r="L926" s="425"/>
      <c r="M926" s="6" t="s">
        <v>5171</v>
      </c>
      <c r="N926" s="6">
        <v>1502749.6</v>
      </c>
      <c r="O926" s="7"/>
      <c r="P926" s="476"/>
      <c r="Q926" s="5" t="s">
        <v>5176</v>
      </c>
      <c r="R926" s="187">
        <v>31505</v>
      </c>
      <c r="S926" s="20" t="s">
        <v>1774</v>
      </c>
      <c r="T926" s="5" t="s">
        <v>5177</v>
      </c>
      <c r="U926" s="474"/>
      <c r="V926" s="474"/>
      <c r="W926" s="101"/>
      <c r="X926" s="101"/>
      <c r="Y926" s="101"/>
    </row>
    <row r="927" spans="1:25" s="186" customFormat="1" ht="127.5">
      <c r="A927" s="467">
        <v>916</v>
      </c>
      <c r="B927" s="5" t="s">
        <v>1419</v>
      </c>
      <c r="C927" s="20" t="s">
        <v>5178</v>
      </c>
      <c r="D927" s="20" t="s">
        <v>5179</v>
      </c>
      <c r="E927" s="20" t="s">
        <v>5170</v>
      </c>
      <c r="F927" s="20">
        <v>23</v>
      </c>
      <c r="G927" s="20">
        <v>4</v>
      </c>
      <c r="H927" s="482"/>
      <c r="I927" s="323">
        <v>62.57</v>
      </c>
      <c r="J927" s="20">
        <v>1</v>
      </c>
      <c r="K927" s="5" t="s">
        <v>575</v>
      </c>
      <c r="L927" s="425"/>
      <c r="M927" s="6" t="s">
        <v>5171</v>
      </c>
      <c r="N927" s="6">
        <v>1175901.56</v>
      </c>
      <c r="O927" s="7"/>
      <c r="P927" s="476"/>
      <c r="Q927" s="5" t="s">
        <v>5180</v>
      </c>
      <c r="R927" s="187">
        <v>31595</v>
      </c>
      <c r="S927" s="20" t="s">
        <v>1774</v>
      </c>
      <c r="T927" s="5" t="s">
        <v>5181</v>
      </c>
      <c r="U927" s="474"/>
      <c r="V927" s="474"/>
      <c r="W927" s="101"/>
      <c r="X927" s="101"/>
      <c r="Y927" s="101"/>
    </row>
    <row r="928" spans="1:25" s="186" customFormat="1" ht="127.5">
      <c r="A928" s="475">
        <v>917</v>
      </c>
      <c r="B928" s="5" t="s">
        <v>1419</v>
      </c>
      <c r="C928" s="20" t="s">
        <v>5182</v>
      </c>
      <c r="D928" s="20" t="s">
        <v>5183</v>
      </c>
      <c r="E928" s="20" t="s">
        <v>5170</v>
      </c>
      <c r="F928" s="20">
        <v>23</v>
      </c>
      <c r="G928" s="20">
        <v>7</v>
      </c>
      <c r="H928" s="23" t="s">
        <v>5184</v>
      </c>
      <c r="I928" s="112">
        <f>64.7*538/1000</f>
        <v>34.808599999999998</v>
      </c>
      <c r="J928" s="20">
        <v>2</v>
      </c>
      <c r="K928" s="5" t="s">
        <v>575</v>
      </c>
      <c r="L928" s="425"/>
      <c r="M928" s="6" t="s">
        <v>5171</v>
      </c>
      <c r="N928" s="6">
        <v>656889.42000000004</v>
      </c>
      <c r="O928" s="7"/>
      <c r="P928" s="476"/>
      <c r="Q928" s="5"/>
      <c r="R928" s="187"/>
      <c r="S928" s="20"/>
      <c r="T928" s="5"/>
      <c r="U928" s="474"/>
      <c r="V928" s="474"/>
      <c r="W928" s="101"/>
      <c r="X928" s="101"/>
      <c r="Y928" s="101"/>
    </row>
    <row r="929" spans="1:25" s="186" customFormat="1" ht="178.5">
      <c r="A929" s="475">
        <v>918</v>
      </c>
      <c r="B929" s="5" t="s">
        <v>1419</v>
      </c>
      <c r="C929" s="20" t="s">
        <v>5185</v>
      </c>
      <c r="D929" s="20" t="s">
        <v>5186</v>
      </c>
      <c r="E929" s="20" t="s">
        <v>5187</v>
      </c>
      <c r="F929" s="20">
        <v>8</v>
      </c>
      <c r="G929" s="20">
        <v>32</v>
      </c>
      <c r="H929" s="482"/>
      <c r="I929" s="323">
        <v>74.2</v>
      </c>
      <c r="J929" s="20">
        <v>4</v>
      </c>
      <c r="K929" s="5" t="s">
        <v>575</v>
      </c>
      <c r="L929" s="478">
        <v>43822</v>
      </c>
      <c r="M929" s="6" t="s">
        <v>5188</v>
      </c>
      <c r="N929" s="6">
        <v>1420053.7</v>
      </c>
      <c r="O929" s="7"/>
      <c r="P929" s="476"/>
      <c r="Q929" s="5" t="s">
        <v>5189</v>
      </c>
      <c r="R929" s="187">
        <v>35041</v>
      </c>
      <c r="S929" s="20" t="s">
        <v>1774</v>
      </c>
      <c r="T929" s="5" t="s">
        <v>5190</v>
      </c>
      <c r="U929" s="474"/>
      <c r="V929" s="474"/>
      <c r="W929" s="101"/>
      <c r="X929" s="101"/>
      <c r="Y929" s="101"/>
    </row>
    <row r="930" spans="1:25" s="186" customFormat="1" ht="127.5">
      <c r="A930" s="467">
        <v>919</v>
      </c>
      <c r="B930" s="5" t="s">
        <v>1419</v>
      </c>
      <c r="C930" s="20" t="s">
        <v>5191</v>
      </c>
      <c r="D930" s="20" t="s">
        <v>5192</v>
      </c>
      <c r="E930" s="20" t="s">
        <v>5193</v>
      </c>
      <c r="F930" s="20">
        <v>2</v>
      </c>
      <c r="G930" s="20">
        <v>4</v>
      </c>
      <c r="H930" s="20"/>
      <c r="I930" s="323">
        <v>28.14</v>
      </c>
      <c r="J930" s="20">
        <v>1</v>
      </c>
      <c r="K930" s="5" t="s">
        <v>575</v>
      </c>
      <c r="L930" s="425"/>
      <c r="M930" s="6" t="s">
        <v>5194</v>
      </c>
      <c r="N930" s="6">
        <v>537783.14</v>
      </c>
      <c r="O930" s="7"/>
      <c r="P930" s="476"/>
      <c r="Q930" s="5"/>
      <c r="R930" s="20"/>
      <c r="S930" s="20"/>
      <c r="T930" s="20"/>
      <c r="U930" s="474"/>
      <c r="V930" s="474"/>
      <c r="W930" s="101"/>
      <c r="X930" s="101"/>
      <c r="Y930" s="101"/>
    </row>
    <row r="931" spans="1:25" s="186" customFormat="1" ht="127.5">
      <c r="A931" s="475">
        <v>920</v>
      </c>
      <c r="B931" s="5" t="s">
        <v>1419</v>
      </c>
      <c r="C931" s="20" t="s">
        <v>5195</v>
      </c>
      <c r="D931" s="20" t="s">
        <v>5196</v>
      </c>
      <c r="E931" s="20" t="s">
        <v>5193</v>
      </c>
      <c r="F931" s="20">
        <v>2</v>
      </c>
      <c r="G931" s="20">
        <v>6</v>
      </c>
      <c r="H931" s="20"/>
      <c r="I931" s="323">
        <v>17.079999999999998</v>
      </c>
      <c r="J931" s="20">
        <v>1</v>
      </c>
      <c r="K931" s="5" t="s">
        <v>575</v>
      </c>
      <c r="L931" s="425"/>
      <c r="M931" s="6" t="s">
        <v>5194</v>
      </c>
      <c r="N931" s="6">
        <v>327263.05</v>
      </c>
      <c r="O931" s="7"/>
      <c r="P931" s="476"/>
      <c r="Q931" s="5" t="s">
        <v>5197</v>
      </c>
      <c r="R931" s="187">
        <v>32800</v>
      </c>
      <c r="S931" s="20" t="s">
        <v>1774</v>
      </c>
      <c r="T931" s="5" t="s">
        <v>5198</v>
      </c>
      <c r="U931" s="474">
        <v>12.2</v>
      </c>
      <c r="V931" s="474"/>
      <c r="W931" s="101"/>
      <c r="X931" s="101"/>
      <c r="Y931" s="101"/>
    </row>
    <row r="932" spans="1:25" s="186" customFormat="1" ht="127.5">
      <c r="A932" s="475">
        <v>921</v>
      </c>
      <c r="B932" s="5" t="s">
        <v>1419</v>
      </c>
      <c r="C932" s="20" t="s">
        <v>5199</v>
      </c>
      <c r="D932" s="20" t="s">
        <v>5200</v>
      </c>
      <c r="E932" s="20" t="s">
        <v>5193</v>
      </c>
      <c r="F932" s="20">
        <v>2</v>
      </c>
      <c r="G932" s="20">
        <v>8</v>
      </c>
      <c r="H932" s="20"/>
      <c r="I932" s="323">
        <v>22.1</v>
      </c>
      <c r="J932" s="20">
        <v>1</v>
      </c>
      <c r="K932" s="5" t="s">
        <v>575</v>
      </c>
      <c r="L932" s="425"/>
      <c r="M932" s="6" t="s">
        <v>5194</v>
      </c>
      <c r="N932" s="6">
        <v>422954</v>
      </c>
      <c r="O932" s="7"/>
      <c r="P932" s="476"/>
      <c r="Q932" s="5"/>
      <c r="R932" s="20"/>
      <c r="S932" s="20"/>
      <c r="T932" s="20"/>
      <c r="U932" s="474"/>
      <c r="V932" s="474"/>
      <c r="W932" s="101"/>
      <c r="X932" s="101"/>
      <c r="Y932" s="101"/>
    </row>
    <row r="933" spans="1:25" s="186" customFormat="1" ht="127.5">
      <c r="A933" s="467">
        <v>922</v>
      </c>
      <c r="B933" s="5" t="s">
        <v>1419</v>
      </c>
      <c r="C933" s="20" t="s">
        <v>5201</v>
      </c>
      <c r="D933" s="20" t="s">
        <v>5202</v>
      </c>
      <c r="E933" s="20" t="s">
        <v>5193</v>
      </c>
      <c r="F933" s="20">
        <v>2</v>
      </c>
      <c r="G933" s="20">
        <v>14</v>
      </c>
      <c r="H933" s="20"/>
      <c r="I933" s="323">
        <v>28.94</v>
      </c>
      <c r="J933" s="20">
        <v>1</v>
      </c>
      <c r="K933" s="5" t="s">
        <v>575</v>
      </c>
      <c r="L933" s="425"/>
      <c r="M933" s="6" t="s">
        <v>5194</v>
      </c>
      <c r="N933" s="6">
        <v>553093.68999999994</v>
      </c>
      <c r="O933" s="7"/>
      <c r="P933" s="476"/>
      <c r="Q933" s="5"/>
      <c r="R933" s="20"/>
      <c r="S933" s="20"/>
      <c r="T933" s="20"/>
      <c r="U933" s="474"/>
      <c r="V933" s="474"/>
      <c r="W933" s="101"/>
      <c r="X933" s="101"/>
      <c r="Y933" s="101"/>
    </row>
    <row r="934" spans="1:25" s="186" customFormat="1" ht="127.5">
      <c r="A934" s="475">
        <v>923</v>
      </c>
      <c r="B934" s="5" t="s">
        <v>1419</v>
      </c>
      <c r="C934" s="20" t="s">
        <v>5203</v>
      </c>
      <c r="D934" s="20" t="s">
        <v>5204</v>
      </c>
      <c r="E934" s="20" t="s">
        <v>5193</v>
      </c>
      <c r="F934" s="20">
        <v>2</v>
      </c>
      <c r="G934" s="20">
        <v>16</v>
      </c>
      <c r="H934" s="20"/>
      <c r="I934" s="323">
        <v>15.91</v>
      </c>
      <c r="J934" s="20">
        <v>1</v>
      </c>
      <c r="K934" s="5" t="s">
        <v>575</v>
      </c>
      <c r="L934" s="425"/>
      <c r="M934" s="6" t="s">
        <v>5194</v>
      </c>
      <c r="N934" s="6">
        <v>304297.21999999997</v>
      </c>
      <c r="O934" s="7"/>
      <c r="P934" s="476"/>
      <c r="Q934" s="5"/>
      <c r="R934" s="20"/>
      <c r="S934" s="20"/>
      <c r="T934" s="20"/>
      <c r="U934" s="474"/>
      <c r="V934" s="474"/>
      <c r="W934" s="101"/>
      <c r="X934" s="101"/>
      <c r="Y934" s="101"/>
    </row>
    <row r="935" spans="1:25" s="186" customFormat="1" ht="127.5">
      <c r="A935" s="475">
        <v>924</v>
      </c>
      <c r="B935" s="5" t="s">
        <v>1419</v>
      </c>
      <c r="C935" s="20" t="s">
        <v>5205</v>
      </c>
      <c r="D935" s="20" t="s">
        <v>5206</v>
      </c>
      <c r="E935" s="20" t="s">
        <v>5193</v>
      </c>
      <c r="F935" s="20">
        <v>2</v>
      </c>
      <c r="G935" s="20">
        <v>17</v>
      </c>
      <c r="H935" s="20"/>
      <c r="I935" s="323">
        <v>15.09</v>
      </c>
      <c r="J935" s="20">
        <v>1</v>
      </c>
      <c r="K935" s="5" t="s">
        <v>575</v>
      </c>
      <c r="L935" s="425"/>
      <c r="M935" s="6" t="s">
        <v>5194</v>
      </c>
      <c r="N935" s="6">
        <v>288986.67</v>
      </c>
      <c r="O935" s="7"/>
      <c r="P935" s="476"/>
      <c r="Q935" s="5" t="s">
        <v>5207</v>
      </c>
      <c r="R935" s="187">
        <v>28727</v>
      </c>
      <c r="S935" s="20" t="s">
        <v>1774</v>
      </c>
      <c r="T935" s="5" t="s">
        <v>5208</v>
      </c>
      <c r="U935" s="474"/>
      <c r="V935" s="474"/>
      <c r="W935" s="101"/>
      <c r="X935" s="101"/>
      <c r="Y935" s="101"/>
    </row>
    <row r="936" spans="1:25" s="186" customFormat="1" ht="191.25">
      <c r="A936" s="467">
        <v>925</v>
      </c>
      <c r="B936" s="5" t="s">
        <v>1419</v>
      </c>
      <c r="C936" s="20" t="s">
        <v>5209</v>
      </c>
      <c r="D936" s="20" t="s">
        <v>5210</v>
      </c>
      <c r="E936" s="20" t="s">
        <v>5193</v>
      </c>
      <c r="F936" s="20">
        <v>4</v>
      </c>
      <c r="G936" s="20">
        <v>1</v>
      </c>
      <c r="H936" s="20"/>
      <c r="I936" s="323">
        <v>34.28</v>
      </c>
      <c r="J936" s="20">
        <v>1</v>
      </c>
      <c r="K936" s="5" t="s">
        <v>575</v>
      </c>
      <c r="L936" s="425"/>
      <c r="M936" s="6" t="s">
        <v>5211</v>
      </c>
      <c r="N936" s="6">
        <v>656439.92000000004</v>
      </c>
      <c r="O936" s="7"/>
      <c r="P936" s="476"/>
      <c r="Q936" s="5" t="s">
        <v>5212</v>
      </c>
      <c r="R936" s="187">
        <v>43265</v>
      </c>
      <c r="S936" s="20" t="s">
        <v>1774</v>
      </c>
      <c r="T936" s="5" t="s">
        <v>5213</v>
      </c>
      <c r="U936" s="474">
        <v>34.28</v>
      </c>
      <c r="V936" s="474"/>
      <c r="W936" s="101"/>
      <c r="X936" s="101"/>
      <c r="Y936" s="101"/>
    </row>
    <row r="937" spans="1:25" s="186" customFormat="1" ht="127.5">
      <c r="A937" s="475">
        <v>926</v>
      </c>
      <c r="B937" s="5" t="s">
        <v>1419</v>
      </c>
      <c r="C937" s="20" t="s">
        <v>5214</v>
      </c>
      <c r="D937" s="20" t="s">
        <v>5215</v>
      </c>
      <c r="E937" s="20" t="s">
        <v>5193</v>
      </c>
      <c r="F937" s="20">
        <v>5</v>
      </c>
      <c r="G937" s="20">
        <v>9</v>
      </c>
      <c r="H937" s="20"/>
      <c r="I937" s="323">
        <v>23.99</v>
      </c>
      <c r="J937" s="20">
        <v>1</v>
      </c>
      <c r="K937" s="5" t="s">
        <v>575</v>
      </c>
      <c r="L937" s="425"/>
      <c r="M937" s="6" t="s">
        <v>5216</v>
      </c>
      <c r="N937" s="6">
        <v>442093.2</v>
      </c>
      <c r="O937" s="7"/>
      <c r="P937" s="476"/>
      <c r="Q937" s="5" t="s">
        <v>5217</v>
      </c>
      <c r="R937" s="187">
        <v>34977</v>
      </c>
      <c r="S937" s="20" t="s">
        <v>1774</v>
      </c>
      <c r="T937" s="5" t="s">
        <v>5218</v>
      </c>
      <c r="U937" s="474"/>
      <c r="V937" s="474"/>
      <c r="W937" s="101"/>
      <c r="X937" s="101"/>
      <c r="Y937" s="101"/>
    </row>
    <row r="938" spans="1:25" s="186" customFormat="1" ht="127.5">
      <c r="A938" s="475">
        <v>927</v>
      </c>
      <c r="B938" s="5" t="s">
        <v>1419</v>
      </c>
      <c r="C938" s="20"/>
      <c r="D938" s="20" t="s">
        <v>5219</v>
      </c>
      <c r="E938" s="20" t="s">
        <v>5193</v>
      </c>
      <c r="F938" s="20">
        <v>5</v>
      </c>
      <c r="G938" s="20">
        <v>11</v>
      </c>
      <c r="H938" s="20"/>
      <c r="I938" s="323">
        <v>16.27</v>
      </c>
      <c r="J938" s="20">
        <v>1</v>
      </c>
      <c r="K938" s="5" t="s">
        <v>575</v>
      </c>
      <c r="L938" s="425"/>
      <c r="M938" s="6" t="s">
        <v>5216</v>
      </c>
      <c r="N938" s="6"/>
      <c r="O938" s="7"/>
      <c r="P938" s="476"/>
      <c r="Q938" s="5"/>
      <c r="R938" s="20"/>
      <c r="S938" s="20"/>
      <c r="T938" s="20"/>
      <c r="U938" s="474"/>
      <c r="V938" s="474"/>
      <c r="W938" s="101"/>
      <c r="X938" s="101"/>
      <c r="Y938" s="101"/>
    </row>
    <row r="939" spans="1:25" s="186" customFormat="1" ht="127.5">
      <c r="A939" s="467">
        <v>928</v>
      </c>
      <c r="B939" s="5" t="s">
        <v>1419</v>
      </c>
      <c r="C939" s="20"/>
      <c r="D939" s="20" t="s">
        <v>5220</v>
      </c>
      <c r="E939" s="20" t="s">
        <v>5193</v>
      </c>
      <c r="F939" s="20">
        <v>5</v>
      </c>
      <c r="G939" s="20">
        <v>12</v>
      </c>
      <c r="H939" s="20"/>
      <c r="I939" s="323">
        <v>10.53</v>
      </c>
      <c r="J939" s="20">
        <v>1</v>
      </c>
      <c r="K939" s="5" t="s">
        <v>575</v>
      </c>
      <c r="L939" s="425"/>
      <c r="M939" s="6" t="s">
        <v>5216</v>
      </c>
      <c r="N939" s="6"/>
      <c r="O939" s="7"/>
      <c r="P939" s="476"/>
      <c r="Q939" s="5"/>
      <c r="R939" s="20"/>
      <c r="S939" s="20"/>
      <c r="T939" s="20"/>
      <c r="U939" s="474"/>
      <c r="V939" s="474"/>
      <c r="W939" s="101"/>
      <c r="X939" s="101"/>
      <c r="Y939" s="101"/>
    </row>
    <row r="940" spans="1:25" s="186" customFormat="1" ht="127.5">
      <c r="A940" s="475">
        <v>929</v>
      </c>
      <c r="B940" s="5" t="s">
        <v>1419</v>
      </c>
      <c r="C940" s="20"/>
      <c r="D940" s="20" t="s">
        <v>5221</v>
      </c>
      <c r="E940" s="20" t="s">
        <v>5193</v>
      </c>
      <c r="F940" s="20">
        <v>8</v>
      </c>
      <c r="G940" s="20">
        <v>1</v>
      </c>
      <c r="H940" s="20"/>
      <c r="I940" s="323">
        <v>30.36</v>
      </c>
      <c r="J940" s="20">
        <v>1</v>
      </c>
      <c r="K940" s="5" t="s">
        <v>575</v>
      </c>
      <c r="L940" s="425"/>
      <c r="M940" s="6" t="s">
        <v>5222</v>
      </c>
      <c r="N940" s="6"/>
      <c r="O940" s="7"/>
      <c r="P940" s="476"/>
      <c r="Q940" s="5"/>
      <c r="R940" s="20"/>
      <c r="S940" s="20"/>
      <c r="U940" s="474"/>
      <c r="V940" s="474"/>
      <c r="W940" s="101"/>
      <c r="X940" s="101"/>
      <c r="Y940" s="101"/>
    </row>
    <row r="941" spans="1:25" s="186" customFormat="1" ht="127.5">
      <c r="A941" s="475">
        <v>930</v>
      </c>
      <c r="B941" s="5" t="s">
        <v>1419</v>
      </c>
      <c r="C941" s="20"/>
      <c r="D941" s="20" t="s">
        <v>5223</v>
      </c>
      <c r="E941" s="20" t="s">
        <v>5193</v>
      </c>
      <c r="F941" s="20">
        <v>8</v>
      </c>
      <c r="G941" s="20">
        <v>2</v>
      </c>
      <c r="H941" s="20"/>
      <c r="I941" s="323">
        <v>22.5</v>
      </c>
      <c r="J941" s="20">
        <v>1</v>
      </c>
      <c r="K941" s="5" t="s">
        <v>575</v>
      </c>
      <c r="L941" s="425"/>
      <c r="M941" s="6" t="s">
        <v>5222</v>
      </c>
      <c r="N941" s="6"/>
      <c r="O941" s="7"/>
      <c r="P941" s="476"/>
      <c r="Q941" s="5" t="s">
        <v>5224</v>
      </c>
      <c r="R941" s="187">
        <v>30294</v>
      </c>
      <c r="S941" s="20" t="s">
        <v>1774</v>
      </c>
      <c r="T941" s="5" t="s">
        <v>5225</v>
      </c>
      <c r="U941" s="474"/>
      <c r="V941" s="474"/>
      <c r="W941" s="101"/>
      <c r="X941" s="101"/>
      <c r="Y941" s="101"/>
    </row>
    <row r="942" spans="1:25" s="186" customFormat="1" ht="127.5">
      <c r="A942" s="467">
        <v>931</v>
      </c>
      <c r="B942" s="5" t="s">
        <v>1419</v>
      </c>
      <c r="C942" s="20"/>
      <c r="D942" s="20" t="s">
        <v>5226</v>
      </c>
      <c r="E942" s="20" t="s">
        <v>5193</v>
      </c>
      <c r="F942" s="20">
        <v>8</v>
      </c>
      <c r="G942" s="20">
        <v>5</v>
      </c>
      <c r="H942" s="20"/>
      <c r="I942" s="323">
        <v>23.1</v>
      </c>
      <c r="J942" s="20">
        <v>1</v>
      </c>
      <c r="K942" s="5" t="s">
        <v>575</v>
      </c>
      <c r="L942" s="425"/>
      <c r="M942" s="6" t="s">
        <v>5222</v>
      </c>
      <c r="N942" s="6"/>
      <c r="O942" s="7"/>
      <c r="P942" s="476"/>
      <c r="Q942" s="5" t="s">
        <v>5227</v>
      </c>
      <c r="R942" s="187">
        <v>32653</v>
      </c>
      <c r="S942" s="20" t="s">
        <v>1774</v>
      </c>
      <c r="T942" s="5" t="s">
        <v>5228</v>
      </c>
      <c r="U942" s="474">
        <v>12</v>
      </c>
      <c r="V942" s="474"/>
      <c r="W942" s="101"/>
      <c r="X942" s="101"/>
      <c r="Y942" s="101"/>
    </row>
    <row r="943" spans="1:25" s="186" customFormat="1" ht="127.5">
      <c r="A943" s="475">
        <v>932</v>
      </c>
      <c r="B943" s="5" t="s">
        <v>1419</v>
      </c>
      <c r="C943" s="20"/>
      <c r="D943" s="20" t="s">
        <v>5229</v>
      </c>
      <c r="E943" s="20" t="s">
        <v>5193</v>
      </c>
      <c r="F943" s="20">
        <v>8</v>
      </c>
      <c r="G943" s="20">
        <v>6</v>
      </c>
      <c r="H943" s="20"/>
      <c r="I943" s="323">
        <v>41.68</v>
      </c>
      <c r="J943" s="20">
        <v>1</v>
      </c>
      <c r="K943" s="5" t="s">
        <v>575</v>
      </c>
      <c r="L943" s="425"/>
      <c r="M943" s="6" t="s">
        <v>5222</v>
      </c>
      <c r="N943" s="6"/>
      <c r="O943" s="7"/>
      <c r="P943" s="476"/>
      <c r="Q943" s="5"/>
      <c r="R943" s="20"/>
      <c r="S943" s="20"/>
      <c r="T943" s="5"/>
      <c r="U943" s="474"/>
      <c r="V943" s="474"/>
      <c r="W943" s="101"/>
      <c r="X943" s="101"/>
      <c r="Y943" s="101"/>
    </row>
    <row r="944" spans="1:25" s="186" customFormat="1" ht="102">
      <c r="A944" s="475">
        <v>933</v>
      </c>
      <c r="B944" s="5" t="s">
        <v>1419</v>
      </c>
      <c r="C944" s="20" t="s">
        <v>5230</v>
      </c>
      <c r="D944" s="20" t="s">
        <v>5231</v>
      </c>
      <c r="E944" s="20" t="s">
        <v>5193</v>
      </c>
      <c r="F944" s="20">
        <v>9</v>
      </c>
      <c r="G944" s="5"/>
      <c r="H944" s="23" t="s">
        <v>5232</v>
      </c>
      <c r="I944" s="112">
        <v>59.19</v>
      </c>
      <c r="J944" s="5"/>
      <c r="K944" s="5" t="s">
        <v>575</v>
      </c>
      <c r="L944" s="425"/>
      <c r="M944" s="6" t="s">
        <v>5233</v>
      </c>
      <c r="N944" s="6">
        <v>1557272.44</v>
      </c>
      <c r="O944" s="7"/>
      <c r="P944" s="476"/>
      <c r="Q944" s="5"/>
      <c r="R944" s="20"/>
      <c r="S944" s="20"/>
      <c r="T944" s="5" t="s">
        <v>5234</v>
      </c>
      <c r="U944" s="474"/>
      <c r="V944" s="474"/>
      <c r="W944" s="101"/>
      <c r="X944" s="101"/>
      <c r="Y944" s="101"/>
    </row>
    <row r="945" spans="1:25" s="186" customFormat="1" ht="191.25">
      <c r="A945" s="467">
        <v>934</v>
      </c>
      <c r="B945" s="5" t="s">
        <v>1419</v>
      </c>
      <c r="C945" s="20" t="s">
        <v>5235</v>
      </c>
      <c r="D945" s="20" t="s">
        <v>5236</v>
      </c>
      <c r="E945" s="20" t="s">
        <v>5193</v>
      </c>
      <c r="F945" s="20">
        <v>12</v>
      </c>
      <c r="G945" s="20">
        <v>1</v>
      </c>
      <c r="H945" s="20"/>
      <c r="I945" s="323">
        <v>51.12</v>
      </c>
      <c r="J945" s="20">
        <v>1</v>
      </c>
      <c r="K945" s="5" t="s">
        <v>575</v>
      </c>
      <c r="L945" s="425"/>
      <c r="M945" s="6" t="s">
        <v>5237</v>
      </c>
      <c r="N945" s="6">
        <v>981789.15</v>
      </c>
      <c r="O945" s="7"/>
      <c r="P945" s="476"/>
      <c r="Q945" s="5" t="s">
        <v>5238</v>
      </c>
      <c r="R945" s="187">
        <v>43411</v>
      </c>
      <c r="S945" s="20" t="s">
        <v>1774</v>
      </c>
      <c r="T945" s="5" t="s">
        <v>5239</v>
      </c>
      <c r="U945" s="474">
        <v>51.12</v>
      </c>
      <c r="V945" s="474"/>
      <c r="W945" s="101"/>
      <c r="X945" s="101"/>
      <c r="Y945" s="101"/>
    </row>
    <row r="946" spans="1:25" s="186" customFormat="1" ht="102">
      <c r="A946" s="475">
        <v>935</v>
      </c>
      <c r="B946" s="5" t="s">
        <v>1419</v>
      </c>
      <c r="C946" s="20"/>
      <c r="D946" s="20" t="s">
        <v>5240</v>
      </c>
      <c r="E946" s="20" t="s">
        <v>5193</v>
      </c>
      <c r="F946" s="20">
        <v>12</v>
      </c>
      <c r="G946" s="20">
        <v>2</v>
      </c>
      <c r="H946" s="20"/>
      <c r="I946" s="323">
        <v>32.11</v>
      </c>
      <c r="J946" s="20">
        <v>1</v>
      </c>
      <c r="K946" s="5" t="s">
        <v>575</v>
      </c>
      <c r="L946" s="425"/>
      <c r="M946" s="6" t="s">
        <v>5237</v>
      </c>
      <c r="N946" s="6"/>
      <c r="O946" s="7"/>
      <c r="P946" s="476"/>
      <c r="Q946" s="5"/>
      <c r="R946" s="20"/>
      <c r="S946" s="20"/>
      <c r="U946" s="474"/>
      <c r="V946" s="474"/>
      <c r="W946" s="101"/>
      <c r="X946" s="101"/>
      <c r="Y946" s="101"/>
    </row>
    <row r="947" spans="1:25" s="186" customFormat="1" ht="409.5">
      <c r="A947" s="475">
        <v>936</v>
      </c>
      <c r="B947" s="5" t="s">
        <v>1419</v>
      </c>
      <c r="C947" s="20"/>
      <c r="D947" s="20" t="s">
        <v>5241</v>
      </c>
      <c r="E947" s="20" t="s">
        <v>5193</v>
      </c>
      <c r="F947" s="20">
        <v>12</v>
      </c>
      <c r="G947" s="20">
        <v>3</v>
      </c>
      <c r="H947" s="20"/>
      <c r="I947" s="323">
        <v>33.79</v>
      </c>
      <c r="J947" s="20">
        <v>1</v>
      </c>
      <c r="K947" s="5" t="s">
        <v>575</v>
      </c>
      <c r="L947" s="425"/>
      <c r="M947" s="6" t="s">
        <v>5237</v>
      </c>
      <c r="N947" s="6"/>
      <c r="O947" s="7"/>
      <c r="P947" s="476"/>
      <c r="Q947" s="5" t="s">
        <v>5242</v>
      </c>
      <c r="R947" s="38" t="s">
        <v>5243</v>
      </c>
      <c r="S947" s="5" t="s">
        <v>2417</v>
      </c>
      <c r="T947" s="5" t="s">
        <v>5244</v>
      </c>
      <c r="U947" s="481" t="s">
        <v>5245</v>
      </c>
      <c r="V947" s="474"/>
      <c r="W947" s="101"/>
      <c r="X947" s="101"/>
      <c r="Y947" s="101"/>
    </row>
    <row r="948" spans="1:25" s="186" customFormat="1" ht="102">
      <c r="A948" s="467">
        <v>937</v>
      </c>
      <c r="B948" s="5" t="s">
        <v>1419</v>
      </c>
      <c r="C948" s="20"/>
      <c r="D948" s="20" t="s">
        <v>5246</v>
      </c>
      <c r="E948" s="20" t="s">
        <v>5193</v>
      </c>
      <c r="F948" s="20">
        <v>12</v>
      </c>
      <c r="G948" s="20">
        <v>4</v>
      </c>
      <c r="H948" s="20"/>
      <c r="I948" s="323">
        <v>22.12</v>
      </c>
      <c r="J948" s="20">
        <v>1</v>
      </c>
      <c r="K948" s="5" t="s">
        <v>575</v>
      </c>
      <c r="L948" s="425"/>
      <c r="M948" s="6" t="s">
        <v>5237</v>
      </c>
      <c r="N948" s="6"/>
      <c r="O948" s="7"/>
      <c r="P948" s="476"/>
      <c r="Q948" s="5"/>
      <c r="R948" s="20"/>
      <c r="S948" s="20"/>
      <c r="T948" s="20"/>
      <c r="U948" s="474"/>
      <c r="V948" s="474"/>
      <c r="W948" s="101"/>
      <c r="X948" s="101"/>
      <c r="Y948" s="101"/>
    </row>
    <row r="949" spans="1:25" s="186" customFormat="1" ht="89.25">
      <c r="A949" s="475">
        <v>938</v>
      </c>
      <c r="B949" s="5" t="s">
        <v>1419</v>
      </c>
      <c r="C949" s="20" t="s">
        <v>5247</v>
      </c>
      <c r="D949" s="20" t="s">
        <v>5248</v>
      </c>
      <c r="E949" s="20" t="s">
        <v>1676</v>
      </c>
      <c r="F949" s="20">
        <v>22</v>
      </c>
      <c r="G949" s="20">
        <v>19</v>
      </c>
      <c r="H949" s="20"/>
      <c r="I949" s="323">
        <v>53.2</v>
      </c>
      <c r="J949" s="20">
        <v>5</v>
      </c>
      <c r="K949" s="5" t="s">
        <v>575</v>
      </c>
      <c r="L949" s="425"/>
      <c r="M949" s="6" t="s">
        <v>5249</v>
      </c>
      <c r="N949" s="6">
        <v>1053970.74</v>
      </c>
      <c r="O949" s="7"/>
      <c r="P949" s="476"/>
      <c r="Q949" s="5" t="s">
        <v>5250</v>
      </c>
      <c r="R949" s="187">
        <v>36396</v>
      </c>
      <c r="S949" s="20" t="s">
        <v>1774</v>
      </c>
      <c r="T949" s="5" t="s">
        <v>5251</v>
      </c>
      <c r="U949" s="474"/>
      <c r="V949" s="474"/>
      <c r="W949" s="101"/>
      <c r="X949" s="101"/>
      <c r="Y949" s="101"/>
    </row>
    <row r="950" spans="1:25" s="186" customFormat="1" ht="191.25">
      <c r="A950" s="475">
        <v>939</v>
      </c>
      <c r="B950" s="5" t="s">
        <v>1419</v>
      </c>
      <c r="C950" s="20" t="s">
        <v>5252</v>
      </c>
      <c r="D950" s="20" t="s">
        <v>5253</v>
      </c>
      <c r="E950" s="20" t="s">
        <v>1676</v>
      </c>
      <c r="F950" s="20">
        <v>22</v>
      </c>
      <c r="G950" s="20">
        <v>23</v>
      </c>
      <c r="H950" s="20"/>
      <c r="I950" s="323">
        <v>53.2</v>
      </c>
      <c r="J950" s="20">
        <v>6</v>
      </c>
      <c r="K950" s="5" t="s">
        <v>575</v>
      </c>
      <c r="L950" s="425"/>
      <c r="M950" s="6" t="s">
        <v>5249</v>
      </c>
      <c r="N950" s="6">
        <v>1053970.74</v>
      </c>
      <c r="O950" s="7"/>
      <c r="P950" s="476"/>
      <c r="Q950" s="5" t="s">
        <v>5254</v>
      </c>
      <c r="R950" s="187">
        <v>42425</v>
      </c>
      <c r="S950" s="20" t="s">
        <v>1774</v>
      </c>
      <c r="T950" s="5" t="s">
        <v>5255</v>
      </c>
      <c r="U950" s="474">
        <v>53.2</v>
      </c>
      <c r="V950" s="474"/>
      <c r="W950" s="101"/>
      <c r="X950" s="101"/>
      <c r="Y950" s="101"/>
    </row>
    <row r="951" spans="1:25" s="186" customFormat="1" ht="89.25">
      <c r="A951" s="467">
        <v>940</v>
      </c>
      <c r="B951" s="5" t="s">
        <v>1419</v>
      </c>
      <c r="C951" s="20" t="s">
        <v>5256</v>
      </c>
      <c r="D951" s="20" t="s">
        <v>5257</v>
      </c>
      <c r="E951" s="20" t="s">
        <v>1676</v>
      </c>
      <c r="F951" s="20">
        <v>22</v>
      </c>
      <c r="G951" s="20">
        <v>30</v>
      </c>
      <c r="H951" s="20"/>
      <c r="I951" s="323">
        <v>35.1</v>
      </c>
      <c r="J951" s="20">
        <v>8</v>
      </c>
      <c r="K951" s="5" t="s">
        <v>575</v>
      </c>
      <c r="L951" s="425"/>
      <c r="M951" s="6" t="s">
        <v>5249</v>
      </c>
      <c r="N951" s="6">
        <v>701326.39</v>
      </c>
      <c r="O951" s="7"/>
      <c r="P951" s="476"/>
      <c r="Q951" s="5" t="s">
        <v>5258</v>
      </c>
      <c r="R951" s="20"/>
      <c r="S951" s="20"/>
      <c r="T951" s="5" t="s">
        <v>5259</v>
      </c>
      <c r="U951" s="474"/>
      <c r="V951" s="474"/>
      <c r="W951" s="101"/>
      <c r="X951" s="101"/>
      <c r="Y951" s="101"/>
    </row>
    <row r="952" spans="1:25" s="186" customFormat="1" ht="293.25">
      <c r="A952" s="475">
        <v>941</v>
      </c>
      <c r="B952" s="5" t="s">
        <v>1419</v>
      </c>
      <c r="C952" s="20" t="s">
        <v>5260</v>
      </c>
      <c r="D952" s="20" t="s">
        <v>5261</v>
      </c>
      <c r="E952" s="20" t="s">
        <v>1676</v>
      </c>
      <c r="F952" s="20">
        <v>26</v>
      </c>
      <c r="G952" s="20">
        <v>55</v>
      </c>
      <c r="H952" s="20"/>
      <c r="I952" s="323">
        <v>50.41</v>
      </c>
      <c r="J952" s="20">
        <v>7</v>
      </c>
      <c r="K952" s="5" t="s">
        <v>575</v>
      </c>
      <c r="L952" s="425"/>
      <c r="M952" s="6" t="s">
        <v>5262</v>
      </c>
      <c r="N952" s="6">
        <v>998498.59</v>
      </c>
      <c r="O952" s="7">
        <v>998498.59</v>
      </c>
      <c r="P952" s="479">
        <v>998498.59</v>
      </c>
      <c r="Q952" s="5"/>
      <c r="R952" s="20"/>
      <c r="S952" s="20"/>
      <c r="T952" s="5"/>
      <c r="U952" s="474"/>
      <c r="V952" s="474"/>
      <c r="W952" s="101"/>
      <c r="X952" s="101"/>
      <c r="Y952" s="101"/>
    </row>
    <row r="953" spans="1:25" s="186" customFormat="1" ht="293.25">
      <c r="A953" s="475">
        <v>942</v>
      </c>
      <c r="B953" s="5" t="s">
        <v>1419</v>
      </c>
      <c r="C953" s="20" t="s">
        <v>5263</v>
      </c>
      <c r="D953" s="20" t="s">
        <v>5264</v>
      </c>
      <c r="E953" s="20" t="s">
        <v>1676</v>
      </c>
      <c r="F953" s="20">
        <v>26</v>
      </c>
      <c r="G953" s="20">
        <v>75</v>
      </c>
      <c r="H953" s="20"/>
      <c r="I953" s="323">
        <v>36.01</v>
      </c>
      <c r="J953" s="20">
        <v>1</v>
      </c>
      <c r="K953" s="5" t="s">
        <v>575</v>
      </c>
      <c r="L953" s="425"/>
      <c r="M953" s="6" t="s">
        <v>5262</v>
      </c>
      <c r="N953" s="6">
        <v>713213.28</v>
      </c>
      <c r="O953" s="7">
        <v>713213.28</v>
      </c>
      <c r="P953" s="479">
        <v>713213.28</v>
      </c>
      <c r="Q953" s="5"/>
      <c r="R953" s="20"/>
      <c r="S953" s="20"/>
      <c r="T953" s="20"/>
      <c r="U953" s="474"/>
      <c r="V953" s="474"/>
      <c r="W953" s="101"/>
      <c r="X953" s="101"/>
      <c r="Y953" s="101"/>
    </row>
    <row r="954" spans="1:25" s="186" customFormat="1" ht="293.25">
      <c r="A954" s="467">
        <v>943</v>
      </c>
      <c r="B954" s="5" t="s">
        <v>1419</v>
      </c>
      <c r="C954" s="20" t="s">
        <v>5265</v>
      </c>
      <c r="D954" s="20" t="s">
        <v>5266</v>
      </c>
      <c r="E954" s="20" t="s">
        <v>1676</v>
      </c>
      <c r="F954" s="20">
        <v>26</v>
      </c>
      <c r="G954" s="20">
        <v>77</v>
      </c>
      <c r="H954" s="20"/>
      <c r="I954" s="323">
        <v>35.96</v>
      </c>
      <c r="J954" s="20">
        <v>1</v>
      </c>
      <c r="K954" s="5" t="s">
        <v>575</v>
      </c>
      <c r="L954" s="425"/>
      <c r="M954" s="6" t="s">
        <v>5262</v>
      </c>
      <c r="N954" s="6">
        <v>713213.28</v>
      </c>
      <c r="O954" s="7">
        <v>713213.28</v>
      </c>
      <c r="P954" s="479">
        <v>713213.28</v>
      </c>
      <c r="Q954" s="5"/>
      <c r="R954" s="20"/>
      <c r="S954" s="20"/>
      <c r="U954" s="474"/>
      <c r="V954" s="474"/>
      <c r="W954" s="101"/>
      <c r="X954" s="101"/>
      <c r="Y954" s="101"/>
    </row>
    <row r="955" spans="1:25" s="186" customFormat="1" ht="293.25">
      <c r="A955" s="475">
        <v>944</v>
      </c>
      <c r="B955" s="5" t="s">
        <v>1419</v>
      </c>
      <c r="C955" s="20" t="s">
        <v>5267</v>
      </c>
      <c r="D955" s="20" t="s">
        <v>5268</v>
      </c>
      <c r="E955" s="20" t="s">
        <v>1676</v>
      </c>
      <c r="F955" s="20">
        <v>26</v>
      </c>
      <c r="G955" s="20">
        <v>94</v>
      </c>
      <c r="H955" s="20"/>
      <c r="I955" s="323">
        <v>36.5</v>
      </c>
      <c r="J955" s="20">
        <v>3</v>
      </c>
      <c r="K955" s="5" t="s">
        <v>575</v>
      </c>
      <c r="L955" s="425"/>
      <c r="M955" s="6" t="s">
        <v>5262</v>
      </c>
      <c r="N955" s="6">
        <v>696727.98</v>
      </c>
      <c r="O955" s="7">
        <v>696727.98</v>
      </c>
      <c r="P955" s="479">
        <v>696727.98</v>
      </c>
      <c r="Q955" s="5" t="s">
        <v>5269</v>
      </c>
      <c r="R955" s="187">
        <v>43635</v>
      </c>
      <c r="S955" s="20" t="s">
        <v>1774</v>
      </c>
      <c r="T955" s="5" t="s">
        <v>5270</v>
      </c>
      <c r="U955" s="474">
        <v>35.729999999999997</v>
      </c>
      <c r="V955" s="474"/>
      <c r="W955" s="101"/>
      <c r="X955" s="101"/>
      <c r="Y955" s="101"/>
    </row>
    <row r="956" spans="1:25" s="186" customFormat="1" ht="382.5">
      <c r="A956" s="475">
        <v>945</v>
      </c>
      <c r="B956" s="5" t="s">
        <v>1419</v>
      </c>
      <c r="C956" s="20" t="s">
        <v>5271</v>
      </c>
      <c r="D956" s="20" t="s">
        <v>5272</v>
      </c>
      <c r="E956" s="20" t="s">
        <v>1676</v>
      </c>
      <c r="F956" s="20">
        <v>26</v>
      </c>
      <c r="G956" s="20">
        <v>98</v>
      </c>
      <c r="H956" s="20"/>
      <c r="I956" s="323">
        <v>50.9</v>
      </c>
      <c r="J956" s="20">
        <v>4</v>
      </c>
      <c r="K956" s="5" t="s">
        <v>575</v>
      </c>
      <c r="L956" s="478">
        <v>43129</v>
      </c>
      <c r="M956" s="6" t="s">
        <v>5273</v>
      </c>
      <c r="N956" s="6">
        <v>1008404.33</v>
      </c>
      <c r="O956" s="7">
        <v>1008404.33</v>
      </c>
      <c r="P956" s="479">
        <v>1008404.33</v>
      </c>
      <c r="Q956" s="5" t="s">
        <v>5274</v>
      </c>
      <c r="R956" s="38">
        <v>43091</v>
      </c>
      <c r="S956" s="38"/>
      <c r="T956" s="5" t="s">
        <v>5275</v>
      </c>
      <c r="U956" s="481" t="s">
        <v>5276</v>
      </c>
      <c r="V956" s="481" t="s">
        <v>5277</v>
      </c>
      <c r="W956" s="101"/>
      <c r="X956" s="101"/>
      <c r="Y956" s="101"/>
    </row>
    <row r="957" spans="1:25" s="186" customFormat="1" ht="293.25">
      <c r="A957" s="467">
        <v>946</v>
      </c>
      <c r="B957" s="5" t="s">
        <v>1419</v>
      </c>
      <c r="C957" s="20" t="s">
        <v>5278</v>
      </c>
      <c r="D957" s="20" t="s">
        <v>5279</v>
      </c>
      <c r="E957" s="20" t="s">
        <v>1676</v>
      </c>
      <c r="F957" s="20">
        <v>26</v>
      </c>
      <c r="G957" s="20">
        <v>123</v>
      </c>
      <c r="H957" s="20"/>
      <c r="I957" s="323">
        <v>36.22</v>
      </c>
      <c r="J957" s="20">
        <v>7</v>
      </c>
      <c r="K957" s="5" t="s">
        <v>575</v>
      </c>
      <c r="L957" s="425"/>
      <c r="M957" s="6" t="s">
        <v>5262</v>
      </c>
      <c r="N957" s="6">
        <v>694776.36</v>
      </c>
      <c r="O957" s="7">
        <v>694776.36</v>
      </c>
      <c r="P957" s="479">
        <v>694776.36</v>
      </c>
      <c r="Q957" s="5" t="s">
        <v>5280</v>
      </c>
      <c r="R957" s="187">
        <v>36158</v>
      </c>
      <c r="S957" s="20" t="s">
        <v>1774</v>
      </c>
      <c r="T957" s="5" t="s">
        <v>5281</v>
      </c>
      <c r="U957" s="474"/>
      <c r="V957" s="474"/>
      <c r="W957" s="101"/>
      <c r="X957" s="101"/>
      <c r="Y957" s="101"/>
    </row>
    <row r="958" spans="1:25" s="186" customFormat="1" ht="293.25">
      <c r="A958" s="475">
        <v>947</v>
      </c>
      <c r="B958" s="5" t="s">
        <v>1419</v>
      </c>
      <c r="C958" s="20" t="s">
        <v>5282</v>
      </c>
      <c r="D958" s="20" t="s">
        <v>5283</v>
      </c>
      <c r="E958" s="20" t="s">
        <v>1676</v>
      </c>
      <c r="F958" s="20">
        <v>26</v>
      </c>
      <c r="G958" s="20">
        <v>132</v>
      </c>
      <c r="H958" s="20"/>
      <c r="I958" s="323">
        <v>36.33</v>
      </c>
      <c r="J958" s="20">
        <v>8</v>
      </c>
      <c r="K958" s="5" t="s">
        <v>575</v>
      </c>
      <c r="L958" s="425"/>
      <c r="M958" s="6" t="s">
        <v>5262</v>
      </c>
      <c r="N958" s="6">
        <v>719156.72</v>
      </c>
      <c r="O958" s="7">
        <v>719156.72</v>
      </c>
      <c r="P958" s="479">
        <v>719156.72</v>
      </c>
      <c r="Q958" s="5" t="s">
        <v>5284</v>
      </c>
      <c r="R958" s="187">
        <v>36269</v>
      </c>
      <c r="S958" s="20" t="s">
        <v>1774</v>
      </c>
      <c r="T958" s="5" t="s">
        <v>5285</v>
      </c>
      <c r="U958" s="474"/>
      <c r="V958" s="474"/>
      <c r="W958" s="101"/>
      <c r="X958" s="101"/>
      <c r="Y958" s="101"/>
    </row>
    <row r="959" spans="1:25" s="186" customFormat="1" ht="216.75">
      <c r="A959" s="475">
        <v>948</v>
      </c>
      <c r="B959" s="5" t="s">
        <v>1419</v>
      </c>
      <c r="C959" s="20" t="s">
        <v>5286</v>
      </c>
      <c r="D959" s="20" t="s">
        <v>5287</v>
      </c>
      <c r="E959" s="20" t="s">
        <v>1676</v>
      </c>
      <c r="F959" s="20">
        <v>28</v>
      </c>
      <c r="G959" s="20">
        <v>39</v>
      </c>
      <c r="H959" s="20"/>
      <c r="I959" s="323">
        <v>50.2</v>
      </c>
      <c r="J959" s="20">
        <v>5</v>
      </c>
      <c r="K959" s="5" t="s">
        <v>575</v>
      </c>
      <c r="L959" s="425"/>
      <c r="M959" s="6" t="s">
        <v>5288</v>
      </c>
      <c r="N959" s="6">
        <v>981664.36</v>
      </c>
      <c r="O959" s="7"/>
      <c r="P959" s="479"/>
      <c r="Q959" s="5" t="s">
        <v>2564</v>
      </c>
      <c r="R959" s="20"/>
      <c r="S959" s="20"/>
      <c r="T959" s="5"/>
      <c r="U959" s="474"/>
      <c r="V959" s="474"/>
      <c r="W959" s="101"/>
      <c r="X959" s="101"/>
      <c r="Y959" s="101"/>
    </row>
    <row r="960" spans="1:25" s="186" customFormat="1" ht="216.75">
      <c r="A960" s="467">
        <v>949</v>
      </c>
      <c r="B960" s="5" t="s">
        <v>1419</v>
      </c>
      <c r="C960" s="20" t="s">
        <v>5289</v>
      </c>
      <c r="D960" s="20" t="s">
        <v>5290</v>
      </c>
      <c r="E960" s="20" t="s">
        <v>1676</v>
      </c>
      <c r="F960" s="20">
        <v>28</v>
      </c>
      <c r="G960" s="20">
        <v>76</v>
      </c>
      <c r="H960" s="20"/>
      <c r="I960" s="323">
        <v>35.4</v>
      </c>
      <c r="J960" s="20">
        <v>1</v>
      </c>
      <c r="K960" s="5" t="s">
        <v>575</v>
      </c>
      <c r="L960" s="425"/>
      <c r="M960" s="6" t="s">
        <v>5288</v>
      </c>
      <c r="N960" s="6">
        <v>772647.72</v>
      </c>
      <c r="O960" s="7"/>
      <c r="P960" s="479"/>
      <c r="Q960" s="5" t="s">
        <v>5291</v>
      </c>
      <c r="R960" s="527">
        <v>42909</v>
      </c>
      <c r="S960" s="527" t="s">
        <v>1774</v>
      </c>
      <c r="T960" s="5" t="s">
        <v>5292</v>
      </c>
      <c r="U960" s="5">
        <v>35.4</v>
      </c>
      <c r="W960" s="101"/>
      <c r="X960" s="101"/>
      <c r="Y960" s="101"/>
    </row>
    <row r="961" spans="1:25" s="186" customFormat="1" ht="409.5">
      <c r="A961" s="475">
        <v>950</v>
      </c>
      <c r="B961" s="5" t="s">
        <v>1419</v>
      </c>
      <c r="C961" s="20" t="s">
        <v>5293</v>
      </c>
      <c r="D961" s="20" t="s">
        <v>5294</v>
      </c>
      <c r="E961" s="20" t="s">
        <v>1676</v>
      </c>
      <c r="F961" s="20">
        <v>28</v>
      </c>
      <c r="G961" s="20">
        <v>85</v>
      </c>
      <c r="H961" s="20"/>
      <c r="I961" s="323">
        <v>34.909999999999997</v>
      </c>
      <c r="J961" s="20">
        <v>2</v>
      </c>
      <c r="K961" s="5" t="s">
        <v>575</v>
      </c>
      <c r="L961" s="478">
        <v>40592</v>
      </c>
      <c r="M961" s="6" t="s">
        <v>5295</v>
      </c>
      <c r="N961" s="6">
        <v>681115.03</v>
      </c>
      <c r="O961" s="7"/>
      <c r="P961" s="479"/>
      <c r="Q961" s="5" t="s">
        <v>5296</v>
      </c>
      <c r="R961" s="187">
        <v>43746</v>
      </c>
      <c r="S961" s="187" t="s">
        <v>1774</v>
      </c>
      <c r="T961" s="5" t="s">
        <v>5297</v>
      </c>
      <c r="U961" s="474">
        <v>35.630000000000003</v>
      </c>
      <c r="V961" s="481"/>
      <c r="W961" s="101"/>
      <c r="X961" s="101"/>
      <c r="Y961" s="101"/>
    </row>
    <row r="962" spans="1:25" s="186" customFormat="1" ht="216.75">
      <c r="A962" s="475">
        <v>951</v>
      </c>
      <c r="B962" s="5" t="s">
        <v>1419</v>
      </c>
      <c r="C962" s="20"/>
      <c r="D962" s="20" t="s">
        <v>5298</v>
      </c>
      <c r="E962" s="20" t="s">
        <v>1676</v>
      </c>
      <c r="F962" s="20">
        <v>28</v>
      </c>
      <c r="G962" s="20">
        <v>102</v>
      </c>
      <c r="H962" s="20"/>
      <c r="I962" s="323">
        <v>35.299999999999997</v>
      </c>
      <c r="J962" s="20">
        <v>4</v>
      </c>
      <c r="K962" s="5" t="s">
        <v>575</v>
      </c>
      <c r="L962" s="425"/>
      <c r="M962" s="6" t="s">
        <v>5288</v>
      </c>
      <c r="N962" s="6"/>
      <c r="O962" s="7"/>
      <c r="P962" s="479"/>
      <c r="Q962" s="5" t="s">
        <v>5299</v>
      </c>
      <c r="R962" s="187">
        <v>34065</v>
      </c>
      <c r="S962" s="20" t="s">
        <v>1774</v>
      </c>
      <c r="T962" s="5" t="s">
        <v>5300</v>
      </c>
      <c r="U962" s="474"/>
      <c r="V962" s="474"/>
      <c r="W962" s="101"/>
      <c r="X962" s="101"/>
      <c r="Y962" s="101"/>
    </row>
    <row r="963" spans="1:25" s="186" customFormat="1" ht="216.75">
      <c r="A963" s="467">
        <v>952</v>
      </c>
      <c r="B963" s="5" t="s">
        <v>1419</v>
      </c>
      <c r="C963" s="20"/>
      <c r="D963" s="20" t="s">
        <v>5301</v>
      </c>
      <c r="E963" s="20" t="s">
        <v>1676</v>
      </c>
      <c r="F963" s="20">
        <v>28</v>
      </c>
      <c r="G963" s="20">
        <v>106</v>
      </c>
      <c r="H963" s="20"/>
      <c r="I963" s="323">
        <v>49.8</v>
      </c>
      <c r="J963" s="20">
        <v>5</v>
      </c>
      <c r="K963" s="5" t="s">
        <v>575</v>
      </c>
      <c r="L963" s="425"/>
      <c r="M963" s="6" t="s">
        <v>5288</v>
      </c>
      <c r="N963" s="6"/>
      <c r="O963" s="7"/>
      <c r="P963" s="479"/>
      <c r="Q963" s="5"/>
      <c r="R963" s="20"/>
      <c r="S963" s="20"/>
      <c r="T963" s="5"/>
      <c r="U963" s="474"/>
      <c r="V963" s="474"/>
      <c r="W963" s="101"/>
      <c r="X963" s="101"/>
      <c r="Y963" s="101"/>
    </row>
    <row r="964" spans="1:25" s="186" customFormat="1" ht="216.75">
      <c r="A964" s="475">
        <v>953</v>
      </c>
      <c r="B964" s="5" t="s">
        <v>1419</v>
      </c>
      <c r="C964" s="20"/>
      <c r="D964" s="20" t="s">
        <v>5302</v>
      </c>
      <c r="E964" s="20" t="s">
        <v>1676</v>
      </c>
      <c r="F964" s="20">
        <v>28</v>
      </c>
      <c r="G964" s="20">
        <v>127</v>
      </c>
      <c r="H964" s="20"/>
      <c r="I964" s="323">
        <v>49.9</v>
      </c>
      <c r="J964" s="20">
        <v>7</v>
      </c>
      <c r="K964" s="5" t="s">
        <v>575</v>
      </c>
      <c r="L964" s="425"/>
      <c r="M964" s="6" t="s">
        <v>5288</v>
      </c>
      <c r="N964" s="6"/>
      <c r="O964" s="7"/>
      <c r="P964" s="479"/>
      <c r="Q964" s="5" t="s">
        <v>5303</v>
      </c>
      <c r="R964" s="187">
        <v>36088</v>
      </c>
      <c r="S964" s="20" t="s">
        <v>1774</v>
      </c>
      <c r="T964" s="5" t="s">
        <v>5304</v>
      </c>
      <c r="U964" s="474"/>
      <c r="V964" s="474"/>
      <c r="W964" s="101"/>
      <c r="X964" s="101"/>
      <c r="Y964" s="101"/>
    </row>
    <row r="965" spans="1:25" s="186" customFormat="1" ht="114.75">
      <c r="A965" s="475">
        <v>954</v>
      </c>
      <c r="B965" s="5" t="s">
        <v>1419</v>
      </c>
      <c r="C965" s="20" t="s">
        <v>5305</v>
      </c>
      <c r="D965" s="480" t="s">
        <v>5306</v>
      </c>
      <c r="E965" s="20" t="s">
        <v>1676</v>
      </c>
      <c r="F965" s="20">
        <v>30</v>
      </c>
      <c r="G965" s="20">
        <v>44</v>
      </c>
      <c r="H965" s="20"/>
      <c r="I965" s="323">
        <v>88.5</v>
      </c>
      <c r="J965" s="20">
        <v>2</v>
      </c>
      <c r="K965" s="5" t="s">
        <v>575</v>
      </c>
      <c r="L965" s="425"/>
      <c r="M965" s="6" t="s">
        <v>5307</v>
      </c>
      <c r="N965" s="6">
        <v>1753315.98</v>
      </c>
      <c r="O965" s="7">
        <v>1753315.98</v>
      </c>
      <c r="P965" s="479">
        <v>1753315.98</v>
      </c>
      <c r="Q965" s="5"/>
      <c r="R965" s="20"/>
      <c r="S965" s="20"/>
      <c r="T965" s="5"/>
      <c r="U965" s="474"/>
      <c r="V965" s="474"/>
      <c r="W965" s="101"/>
      <c r="X965" s="101"/>
      <c r="Y965" s="101"/>
    </row>
    <row r="966" spans="1:25" s="186" customFormat="1" ht="89.25">
      <c r="A966" s="467">
        <v>955</v>
      </c>
      <c r="B966" s="5" t="s">
        <v>1419</v>
      </c>
      <c r="C966" s="20" t="s">
        <v>5308</v>
      </c>
      <c r="D966" s="480" t="s">
        <v>5309</v>
      </c>
      <c r="E966" s="20" t="s">
        <v>1676</v>
      </c>
      <c r="F966" s="20">
        <v>32</v>
      </c>
      <c r="G966" s="20">
        <v>38</v>
      </c>
      <c r="H966" s="20"/>
      <c r="I966" s="323">
        <v>35.4</v>
      </c>
      <c r="J966" s="20">
        <v>5</v>
      </c>
      <c r="K966" s="5" t="s">
        <v>575</v>
      </c>
      <c r="L966" s="425"/>
      <c r="M966" s="6" t="s">
        <v>5249</v>
      </c>
      <c r="N966" s="6">
        <v>701326.39</v>
      </c>
      <c r="O966" s="7"/>
      <c r="P966" s="479"/>
      <c r="Q966" s="5" t="s">
        <v>5310</v>
      </c>
      <c r="R966" s="187">
        <v>34381</v>
      </c>
      <c r="S966" s="20" t="s">
        <v>1774</v>
      </c>
      <c r="T966" s="5" t="s">
        <v>5311</v>
      </c>
      <c r="U966" s="474"/>
      <c r="V966" s="474"/>
      <c r="W966" s="101"/>
      <c r="X966" s="101"/>
      <c r="Y966" s="101"/>
    </row>
    <row r="967" spans="1:25" s="186" customFormat="1" ht="89.25">
      <c r="A967" s="475">
        <v>956</v>
      </c>
      <c r="B967" s="5" t="s">
        <v>1419</v>
      </c>
      <c r="C967" s="20" t="s">
        <v>5312</v>
      </c>
      <c r="D967" s="480" t="s">
        <v>5313</v>
      </c>
      <c r="E967" s="20" t="s">
        <v>1676</v>
      </c>
      <c r="F967" s="20">
        <v>44</v>
      </c>
      <c r="G967" s="20">
        <v>72</v>
      </c>
      <c r="H967" s="20"/>
      <c r="I967" s="323">
        <v>63.13</v>
      </c>
      <c r="J967" s="20">
        <v>9</v>
      </c>
      <c r="K967" s="5" t="s">
        <v>575</v>
      </c>
      <c r="L967" s="425"/>
      <c r="M967" s="6" t="s">
        <v>5249</v>
      </c>
      <c r="N967" s="6">
        <v>1051989.5900000001</v>
      </c>
      <c r="O967" s="7"/>
      <c r="P967" s="479"/>
      <c r="Q967" s="5" t="s">
        <v>5314</v>
      </c>
      <c r="R967" s="187">
        <v>31622</v>
      </c>
      <c r="S967" s="20" t="s">
        <v>1774</v>
      </c>
      <c r="T967" s="5" t="s">
        <v>5315</v>
      </c>
      <c r="U967" s="474"/>
      <c r="V967" s="474"/>
      <c r="W967" s="101"/>
      <c r="X967" s="101"/>
      <c r="Y967" s="101"/>
    </row>
    <row r="968" spans="1:25" s="186" customFormat="1" ht="89.25">
      <c r="A968" s="475">
        <v>957</v>
      </c>
      <c r="B968" s="5" t="s">
        <v>1419</v>
      </c>
      <c r="C968" s="20" t="s">
        <v>5316</v>
      </c>
      <c r="D968" s="480" t="s">
        <v>5317</v>
      </c>
      <c r="E968" s="20" t="s">
        <v>1676</v>
      </c>
      <c r="F968" s="20">
        <v>44</v>
      </c>
      <c r="G968" s="20">
        <v>75</v>
      </c>
      <c r="H968" s="20"/>
      <c r="I968" s="323">
        <v>50.21</v>
      </c>
      <c r="J968" s="20">
        <v>1</v>
      </c>
      <c r="K968" s="5" t="s">
        <v>575</v>
      </c>
      <c r="L968" s="425"/>
      <c r="M968" s="6" t="s">
        <v>5249</v>
      </c>
      <c r="N968" s="6">
        <v>994536.3</v>
      </c>
      <c r="O968" s="7"/>
      <c r="P968" s="479"/>
      <c r="Q968" s="5" t="s">
        <v>5318</v>
      </c>
      <c r="R968" s="187">
        <v>34006</v>
      </c>
      <c r="S968" s="20" t="s">
        <v>1774</v>
      </c>
      <c r="T968" s="5" t="s">
        <v>5319</v>
      </c>
      <c r="U968" s="474"/>
      <c r="V968" s="474"/>
      <c r="W968" s="101"/>
      <c r="X968" s="101"/>
      <c r="Y968" s="101"/>
    </row>
    <row r="969" spans="1:25" s="186" customFormat="1" ht="89.25">
      <c r="A969" s="467">
        <v>958</v>
      </c>
      <c r="B969" s="5" t="s">
        <v>1419</v>
      </c>
      <c r="C969" s="20" t="s">
        <v>5320</v>
      </c>
      <c r="D969" s="480" t="s">
        <v>5321</v>
      </c>
      <c r="E969" s="20" t="s">
        <v>1676</v>
      </c>
      <c r="F969" s="20">
        <v>44</v>
      </c>
      <c r="G969" s="20">
        <v>86</v>
      </c>
      <c r="H969" s="20"/>
      <c r="I969" s="323">
        <v>50.3</v>
      </c>
      <c r="J969" s="20">
        <v>1</v>
      </c>
      <c r="K969" s="5" t="s">
        <v>575</v>
      </c>
      <c r="L969" s="425"/>
      <c r="M969" s="6" t="s">
        <v>5249</v>
      </c>
      <c r="N969" s="6">
        <v>996517.44</v>
      </c>
      <c r="O969" s="7"/>
      <c r="P969" s="479"/>
      <c r="Q969" s="5" t="s">
        <v>5322</v>
      </c>
      <c r="R969" s="187">
        <v>36018</v>
      </c>
      <c r="S969" s="20" t="s">
        <v>1774</v>
      </c>
      <c r="T969" s="5" t="s">
        <v>5323</v>
      </c>
      <c r="U969" s="474"/>
      <c r="V969" s="474"/>
      <c r="W969" s="101"/>
      <c r="X969" s="101"/>
      <c r="Y969" s="101"/>
    </row>
    <row r="970" spans="1:25" s="186" customFormat="1" ht="89.25">
      <c r="A970" s="475">
        <v>959</v>
      </c>
      <c r="B970" s="5" t="s">
        <v>1419</v>
      </c>
      <c r="C970" s="20" t="s">
        <v>5324</v>
      </c>
      <c r="D970" s="480" t="s">
        <v>5325</v>
      </c>
      <c r="E970" s="20" t="s">
        <v>1676</v>
      </c>
      <c r="F970" s="20">
        <v>46</v>
      </c>
      <c r="G970" s="20">
        <v>26</v>
      </c>
      <c r="H970" s="23" t="s">
        <v>5326</v>
      </c>
      <c r="I970" s="323">
        <v>8.42</v>
      </c>
      <c r="J970" s="20">
        <v>7</v>
      </c>
      <c r="K970" s="5" t="s">
        <v>575</v>
      </c>
      <c r="L970" s="425"/>
      <c r="M970" s="6" t="s">
        <v>5249</v>
      </c>
      <c r="N970" s="6">
        <v>164261.26999999999</v>
      </c>
      <c r="O970" s="7"/>
      <c r="P970" s="479"/>
      <c r="Q970" s="5"/>
      <c r="R970" s="20"/>
      <c r="S970" s="20"/>
      <c r="T970" s="5"/>
      <c r="U970" s="474"/>
      <c r="V970" s="474"/>
      <c r="W970" s="101"/>
      <c r="X970" s="101"/>
      <c r="Y970" s="101"/>
    </row>
    <row r="971" spans="1:25" s="186" customFormat="1" ht="89.25">
      <c r="A971" s="475">
        <v>960</v>
      </c>
      <c r="B971" s="5" t="s">
        <v>1419</v>
      </c>
      <c r="C971" s="20" t="s">
        <v>5327</v>
      </c>
      <c r="D971" s="480" t="s">
        <v>5328</v>
      </c>
      <c r="E971" s="20" t="s">
        <v>1676</v>
      </c>
      <c r="F971" s="20">
        <v>46</v>
      </c>
      <c r="G971" s="20">
        <v>27</v>
      </c>
      <c r="H971" s="20"/>
      <c r="I971" s="323">
        <v>50.51</v>
      </c>
      <c r="J971" s="20">
        <v>7</v>
      </c>
      <c r="K971" s="5" t="s">
        <v>575</v>
      </c>
      <c r="L971" s="425"/>
      <c r="M971" s="6" t="s">
        <v>5249</v>
      </c>
      <c r="N971" s="6">
        <v>996517.44</v>
      </c>
      <c r="O971" s="7"/>
      <c r="P971" s="479"/>
      <c r="Q971" s="5" t="s">
        <v>5329</v>
      </c>
      <c r="R971" s="187">
        <v>33444</v>
      </c>
      <c r="S971" s="20" t="s">
        <v>1774</v>
      </c>
      <c r="T971" s="5" t="s">
        <v>5330</v>
      </c>
      <c r="U971" s="474"/>
      <c r="V971" s="474"/>
      <c r="W971" s="101"/>
      <c r="X971" s="101"/>
      <c r="Y971" s="101"/>
    </row>
    <row r="972" spans="1:25" s="186" customFormat="1" ht="191.25">
      <c r="A972" s="467">
        <v>961</v>
      </c>
      <c r="B972" s="5" t="s">
        <v>1419</v>
      </c>
      <c r="C972" s="20" t="s">
        <v>5331</v>
      </c>
      <c r="D972" s="480" t="s">
        <v>5332</v>
      </c>
      <c r="E972" s="20" t="s">
        <v>1676</v>
      </c>
      <c r="F972" s="20">
        <v>46</v>
      </c>
      <c r="G972" s="20">
        <v>65</v>
      </c>
      <c r="H972" s="20"/>
      <c r="I972" s="323">
        <v>64.02</v>
      </c>
      <c r="J972" s="20">
        <v>8</v>
      </c>
      <c r="K972" s="5" t="s">
        <v>575</v>
      </c>
      <c r="L972" s="425"/>
      <c r="M972" s="6" t="s">
        <v>5249</v>
      </c>
      <c r="N972" s="6">
        <v>1267934.72</v>
      </c>
      <c r="O972" s="7"/>
      <c r="P972" s="479"/>
      <c r="Q972" s="5" t="s">
        <v>5333</v>
      </c>
      <c r="R972" s="187">
        <v>42222</v>
      </c>
      <c r="S972" s="20" t="s">
        <v>1774</v>
      </c>
      <c r="T972" s="5" t="s">
        <v>5334</v>
      </c>
      <c r="U972" s="474">
        <v>64.02</v>
      </c>
      <c r="V972" s="474"/>
      <c r="W972" s="101"/>
      <c r="X972" s="101"/>
      <c r="Y972" s="101"/>
    </row>
    <row r="973" spans="1:25" s="186" customFormat="1" ht="89.25">
      <c r="A973" s="475">
        <v>962</v>
      </c>
      <c r="B973" s="5" t="s">
        <v>1419</v>
      </c>
      <c r="C973" s="20" t="s">
        <v>5335</v>
      </c>
      <c r="D973" s="20" t="s">
        <v>5336</v>
      </c>
      <c r="E973" s="20" t="s">
        <v>1676</v>
      </c>
      <c r="F973" s="20">
        <v>48</v>
      </c>
      <c r="G973" s="20">
        <v>63</v>
      </c>
      <c r="H973" s="20"/>
      <c r="I973" s="323">
        <v>53.8</v>
      </c>
      <c r="J973" s="20">
        <v>7</v>
      </c>
      <c r="K973" s="5" t="s">
        <v>575</v>
      </c>
      <c r="L973" s="425"/>
      <c r="M973" s="6" t="s">
        <v>5249</v>
      </c>
      <c r="N973" s="6">
        <v>1065857.6200000001</v>
      </c>
      <c r="O973" s="7"/>
      <c r="P973" s="479"/>
      <c r="Q973" s="5" t="s">
        <v>5337</v>
      </c>
      <c r="R973" s="187">
        <v>33892</v>
      </c>
      <c r="S973" s="20" t="s">
        <v>1774</v>
      </c>
      <c r="T973" s="5" t="s">
        <v>5338</v>
      </c>
      <c r="U973" s="474"/>
      <c r="V973" s="474"/>
      <c r="W973" s="101"/>
      <c r="X973" s="101"/>
      <c r="Y973" s="101"/>
    </row>
    <row r="974" spans="1:25" s="186" customFormat="1" ht="318.75">
      <c r="A974" s="475">
        <v>963</v>
      </c>
      <c r="B974" s="5" t="s">
        <v>1419</v>
      </c>
      <c r="C974" s="20" t="s">
        <v>5339</v>
      </c>
      <c r="D974" s="20" t="s">
        <v>5340</v>
      </c>
      <c r="E974" s="20" t="s">
        <v>1676</v>
      </c>
      <c r="F974" s="20">
        <v>57</v>
      </c>
      <c r="G974" s="20" t="s">
        <v>1816</v>
      </c>
      <c r="H974" s="20"/>
      <c r="I974" s="323">
        <v>27.25</v>
      </c>
      <c r="J974" s="20">
        <v>1</v>
      </c>
      <c r="K974" s="5" t="s">
        <v>575</v>
      </c>
      <c r="L974" s="478">
        <v>40056</v>
      </c>
      <c r="M974" s="6" t="s">
        <v>5341</v>
      </c>
      <c r="N974" s="6">
        <v>384468.94</v>
      </c>
      <c r="O974" s="7"/>
      <c r="P974" s="479"/>
      <c r="Q974" s="5"/>
      <c r="R974" s="20"/>
      <c r="S974" s="20"/>
      <c r="T974" s="20"/>
      <c r="U974" s="474"/>
      <c r="V974" s="474"/>
      <c r="W974" s="101"/>
      <c r="X974" s="101"/>
      <c r="Y974" s="101"/>
    </row>
    <row r="975" spans="1:25" s="186" customFormat="1" ht="409.5">
      <c r="A975" s="467">
        <v>964</v>
      </c>
      <c r="B975" s="5" t="s">
        <v>1419</v>
      </c>
      <c r="C975" s="20" t="s">
        <v>5342</v>
      </c>
      <c r="D975" s="20" t="s">
        <v>5342</v>
      </c>
      <c r="E975" s="20" t="s">
        <v>1676</v>
      </c>
      <c r="F975" s="20">
        <v>57</v>
      </c>
      <c r="G975" s="5" t="s">
        <v>5343</v>
      </c>
      <c r="H975" s="23" t="s">
        <v>5344</v>
      </c>
      <c r="I975" s="323">
        <v>36.229999999999997</v>
      </c>
      <c r="J975" s="20">
        <v>3</v>
      </c>
      <c r="K975" s="5" t="s">
        <v>575</v>
      </c>
      <c r="L975" s="478">
        <v>38314</v>
      </c>
      <c r="M975" s="6" t="s">
        <v>5345</v>
      </c>
      <c r="N975" s="6">
        <v>695577.76</v>
      </c>
      <c r="O975" s="7"/>
      <c r="P975" s="479"/>
      <c r="Q975" s="5" t="s">
        <v>5346</v>
      </c>
      <c r="R975" s="38" t="s">
        <v>5347</v>
      </c>
      <c r="S975" s="5" t="s">
        <v>5348</v>
      </c>
      <c r="T975" s="5" t="s">
        <v>5349</v>
      </c>
      <c r="U975" s="481" t="s">
        <v>5350</v>
      </c>
      <c r="V975" s="474"/>
      <c r="W975" s="101"/>
      <c r="X975" s="101"/>
      <c r="Y975" s="101"/>
    </row>
    <row r="976" spans="1:25" s="186" customFormat="1" ht="242.25">
      <c r="A976" s="475">
        <v>965</v>
      </c>
      <c r="B976" s="5" t="s">
        <v>1419</v>
      </c>
      <c r="C976" s="20" t="s">
        <v>5351</v>
      </c>
      <c r="D976" s="20" t="s">
        <v>5352</v>
      </c>
      <c r="E976" s="20" t="s">
        <v>1676</v>
      </c>
      <c r="F976" s="20">
        <v>57</v>
      </c>
      <c r="G976" s="20" t="s">
        <v>5353</v>
      </c>
      <c r="H976" s="23" t="s">
        <v>5354</v>
      </c>
      <c r="I976" s="323">
        <v>2.5499999999999998</v>
      </c>
      <c r="J976" s="20">
        <v>3</v>
      </c>
      <c r="K976" s="5" t="s">
        <v>575</v>
      </c>
      <c r="L976" s="425"/>
      <c r="M976" s="6" t="s">
        <v>5355</v>
      </c>
      <c r="N976" s="6">
        <v>47900.14</v>
      </c>
      <c r="O976" s="7"/>
      <c r="P976" s="479"/>
      <c r="Q976" s="5"/>
      <c r="R976" s="20"/>
      <c r="S976" s="20"/>
      <c r="T976" s="20"/>
      <c r="U976" s="474"/>
      <c r="V976" s="474"/>
      <c r="W976" s="101"/>
      <c r="X976" s="101"/>
      <c r="Y976" s="101"/>
    </row>
    <row r="977" spans="1:25" s="186" customFormat="1" ht="344.25">
      <c r="A977" s="475">
        <v>966</v>
      </c>
      <c r="B977" s="5" t="s">
        <v>1419</v>
      </c>
      <c r="C977" s="20" t="s">
        <v>5356</v>
      </c>
      <c r="D977" s="20" t="s">
        <v>5357</v>
      </c>
      <c r="E977" s="20" t="s">
        <v>1676</v>
      </c>
      <c r="F977" s="20">
        <v>57</v>
      </c>
      <c r="G977" s="5" t="s">
        <v>5358</v>
      </c>
      <c r="H977" s="23" t="s">
        <v>5359</v>
      </c>
      <c r="I977" s="323">
        <v>20.149999999999999</v>
      </c>
      <c r="J977" s="20">
        <v>4</v>
      </c>
      <c r="K977" s="5" t="s">
        <v>575</v>
      </c>
      <c r="L977" s="478">
        <v>40205</v>
      </c>
      <c r="M977" s="6" t="s">
        <v>5360</v>
      </c>
      <c r="N977" s="6">
        <v>378563.29</v>
      </c>
      <c r="O977" s="7"/>
      <c r="P977" s="479"/>
      <c r="Q977" s="5" t="s">
        <v>5361</v>
      </c>
      <c r="R977" s="187">
        <v>42138</v>
      </c>
      <c r="S977" s="20" t="s">
        <v>1774</v>
      </c>
      <c r="T977" s="5" t="s">
        <v>5362</v>
      </c>
      <c r="U977" s="474">
        <v>26.78</v>
      </c>
      <c r="V977" s="474"/>
      <c r="W977" s="101"/>
      <c r="X977" s="101"/>
      <c r="Y977" s="101"/>
    </row>
    <row r="978" spans="1:25" s="186" customFormat="1" ht="242.25">
      <c r="A978" s="467">
        <v>967</v>
      </c>
      <c r="B978" s="5" t="s">
        <v>1419</v>
      </c>
      <c r="C978" s="20" t="s">
        <v>5363</v>
      </c>
      <c r="D978" s="20" t="s">
        <v>5364</v>
      </c>
      <c r="E978" s="20" t="s">
        <v>1676</v>
      </c>
      <c r="F978" s="20">
        <v>57</v>
      </c>
      <c r="G978" s="20" t="s">
        <v>5365</v>
      </c>
      <c r="H978" s="23" t="s">
        <v>5366</v>
      </c>
      <c r="I978" s="323">
        <v>2.82</v>
      </c>
      <c r="J978" s="20">
        <v>5</v>
      </c>
      <c r="K978" s="5" t="s">
        <v>575</v>
      </c>
      <c r="L978" s="425"/>
      <c r="M978" s="6" t="s">
        <v>5355</v>
      </c>
      <c r="N978" s="6">
        <v>53065.85</v>
      </c>
      <c r="O978" s="7"/>
      <c r="P978" s="479"/>
      <c r="Q978" s="5"/>
      <c r="R978" s="20"/>
      <c r="S978" s="20"/>
      <c r="T978" s="20"/>
      <c r="U978" s="474"/>
      <c r="V978" s="474"/>
      <c r="W978" s="101"/>
      <c r="X978" s="101"/>
      <c r="Y978" s="101"/>
    </row>
    <row r="979" spans="1:25" s="186" customFormat="1" ht="344.25">
      <c r="A979" s="475">
        <v>968</v>
      </c>
      <c r="B979" s="5" t="s">
        <v>1419</v>
      </c>
      <c r="C979" s="20" t="s">
        <v>5367</v>
      </c>
      <c r="D979" s="20" t="s">
        <v>5368</v>
      </c>
      <c r="E979" s="20" t="s">
        <v>1676</v>
      </c>
      <c r="F979" s="20">
        <v>57</v>
      </c>
      <c r="G979" s="20" t="s">
        <v>5369</v>
      </c>
      <c r="H979" s="23" t="s">
        <v>5370</v>
      </c>
      <c r="I979" s="323">
        <v>20.100000000000001</v>
      </c>
      <c r="J979" s="20">
        <v>6</v>
      </c>
      <c r="K979" s="5" t="s">
        <v>575</v>
      </c>
      <c r="L979" s="478">
        <v>38860</v>
      </c>
      <c r="M979" s="6" t="s">
        <v>5371</v>
      </c>
      <c r="N979" s="6">
        <v>392490.1</v>
      </c>
      <c r="O979" s="7"/>
      <c r="P979" s="479"/>
      <c r="Q979" s="5"/>
      <c r="R979" s="20"/>
      <c r="S979" s="20"/>
      <c r="T979" s="20"/>
      <c r="U979" s="474"/>
      <c r="V979" s="474"/>
      <c r="W979" s="101"/>
      <c r="X979" s="101"/>
      <c r="Y979" s="101"/>
    </row>
    <row r="980" spans="1:25" s="186" customFormat="1" ht="242.25">
      <c r="A980" s="475">
        <v>969</v>
      </c>
      <c r="B980" s="5" t="s">
        <v>1419</v>
      </c>
      <c r="C980" s="20" t="s">
        <v>5372</v>
      </c>
      <c r="D980" s="20" t="s">
        <v>5373</v>
      </c>
      <c r="E980" s="20" t="s">
        <v>1676</v>
      </c>
      <c r="F980" s="20">
        <v>57</v>
      </c>
      <c r="G980" s="20" t="s">
        <v>3527</v>
      </c>
      <c r="H980" s="23" t="s">
        <v>5374</v>
      </c>
      <c r="I980" s="323">
        <v>3.51</v>
      </c>
      <c r="J980" s="20">
        <v>7</v>
      </c>
      <c r="K980" s="5" t="s">
        <v>575</v>
      </c>
      <c r="L980" s="425"/>
      <c r="M980" s="6" t="s">
        <v>5355</v>
      </c>
      <c r="N980" s="6">
        <v>65933.14</v>
      </c>
      <c r="O980" s="7"/>
      <c r="P980" s="479"/>
      <c r="Q980" s="5"/>
      <c r="R980" s="20"/>
      <c r="S980" s="20"/>
      <c r="T980" s="20"/>
      <c r="U980" s="474"/>
      <c r="V980" s="474"/>
      <c r="W980" s="101"/>
      <c r="X980" s="101"/>
      <c r="Y980" s="101"/>
    </row>
    <row r="981" spans="1:25" s="186" customFormat="1" ht="331.5">
      <c r="A981" s="467">
        <v>970</v>
      </c>
      <c r="B981" s="5" t="s">
        <v>1419</v>
      </c>
      <c r="C981" s="20" t="s">
        <v>5375</v>
      </c>
      <c r="D981" s="20" t="s">
        <v>5376</v>
      </c>
      <c r="E981" s="20" t="s">
        <v>1676</v>
      </c>
      <c r="F981" s="20">
        <v>57</v>
      </c>
      <c r="G981" s="20" t="s">
        <v>3532</v>
      </c>
      <c r="H981" s="23" t="s">
        <v>5377</v>
      </c>
      <c r="I981" s="323">
        <v>34.979999999999997</v>
      </c>
      <c r="J981" s="20">
        <v>8</v>
      </c>
      <c r="K981" s="5" t="s">
        <v>575</v>
      </c>
      <c r="L981" s="478">
        <v>38281</v>
      </c>
      <c r="M981" s="6" t="s">
        <v>5378</v>
      </c>
      <c r="N981" s="6">
        <v>671207.6</v>
      </c>
      <c r="O981" s="7"/>
      <c r="P981" s="479"/>
      <c r="Q981" s="5" t="s">
        <v>5379</v>
      </c>
      <c r="R981" s="187">
        <v>41059</v>
      </c>
      <c r="S981" s="20" t="s">
        <v>1774</v>
      </c>
      <c r="T981" s="5" t="s">
        <v>5380</v>
      </c>
      <c r="U981" s="474" t="s">
        <v>3162</v>
      </c>
      <c r="V981" s="474"/>
      <c r="W981" s="101"/>
      <c r="X981" s="101"/>
      <c r="Y981" s="101"/>
    </row>
    <row r="982" spans="1:25" s="186" customFormat="1" ht="344.25">
      <c r="A982" s="475">
        <v>971</v>
      </c>
      <c r="B982" s="5" t="s">
        <v>1419</v>
      </c>
      <c r="C982" s="20" t="s">
        <v>5381</v>
      </c>
      <c r="D982" s="20" t="s">
        <v>5382</v>
      </c>
      <c r="E982" s="20" t="s">
        <v>1676</v>
      </c>
      <c r="F982" s="20">
        <v>57</v>
      </c>
      <c r="G982" s="5" t="s">
        <v>5383</v>
      </c>
      <c r="H982" s="23" t="s">
        <v>5384</v>
      </c>
      <c r="I982" s="323">
        <v>21.36</v>
      </c>
      <c r="J982" s="20">
        <v>9</v>
      </c>
      <c r="K982" s="5" t="s">
        <v>575</v>
      </c>
      <c r="L982" s="478">
        <v>38460</v>
      </c>
      <c r="M982" s="6" t="s">
        <v>5385</v>
      </c>
      <c r="N982" s="6">
        <v>400693.15</v>
      </c>
      <c r="O982" s="7"/>
      <c r="P982" s="479"/>
      <c r="Q982" s="5" t="s">
        <v>5386</v>
      </c>
      <c r="R982" s="187">
        <v>41885</v>
      </c>
      <c r="S982" s="20" t="s">
        <v>1774</v>
      </c>
      <c r="T982" s="5" t="s">
        <v>5387</v>
      </c>
      <c r="U982" s="474">
        <v>26.79</v>
      </c>
      <c r="V982" s="474"/>
      <c r="W982" s="101"/>
      <c r="X982" s="101"/>
      <c r="Y982" s="101"/>
    </row>
    <row r="983" spans="1:25" s="186" customFormat="1" ht="344.25">
      <c r="A983" s="475">
        <v>972</v>
      </c>
      <c r="B983" s="5" t="s">
        <v>1419</v>
      </c>
      <c r="C983" s="20" t="s">
        <v>5388</v>
      </c>
      <c r="D983" s="20" t="s">
        <v>5389</v>
      </c>
      <c r="E983" s="20" t="s">
        <v>1676</v>
      </c>
      <c r="F983" s="20">
        <v>57</v>
      </c>
      <c r="G983" s="20" t="s">
        <v>5390</v>
      </c>
      <c r="H983" s="23" t="s">
        <v>5391</v>
      </c>
      <c r="I983" s="323">
        <v>15.88</v>
      </c>
      <c r="J983" s="20">
        <v>9</v>
      </c>
      <c r="K983" s="5" t="s">
        <v>575</v>
      </c>
      <c r="L983" s="478">
        <v>40023</v>
      </c>
      <c r="M983" s="6" t="s">
        <v>5392</v>
      </c>
      <c r="N983" s="6">
        <v>298372.81</v>
      </c>
      <c r="O983" s="7"/>
      <c r="P983" s="479"/>
      <c r="Q983" s="5"/>
      <c r="R983" s="20"/>
      <c r="S983" s="20"/>
      <c r="T983" s="20"/>
      <c r="U983" s="474"/>
      <c r="V983" s="474"/>
      <c r="W983" s="101"/>
      <c r="X983" s="101"/>
      <c r="Y983" s="101"/>
    </row>
    <row r="984" spans="1:25" s="186" customFormat="1" ht="89.25">
      <c r="A984" s="467">
        <v>973</v>
      </c>
      <c r="B984" s="5" t="s">
        <v>1419</v>
      </c>
      <c r="C984" s="20" t="s">
        <v>5393</v>
      </c>
      <c r="D984" s="20" t="s">
        <v>5394</v>
      </c>
      <c r="E984" s="20" t="s">
        <v>1676</v>
      </c>
      <c r="F984" s="20">
        <v>58</v>
      </c>
      <c r="G984" s="20">
        <v>7</v>
      </c>
      <c r="H984" s="20"/>
      <c r="I984" s="323">
        <v>50</v>
      </c>
      <c r="J984" s="20">
        <v>2</v>
      </c>
      <c r="K984" s="5" t="s">
        <v>575</v>
      </c>
      <c r="L984" s="425"/>
      <c r="M984" s="6" t="s">
        <v>5249</v>
      </c>
      <c r="N984" s="6">
        <v>990574</v>
      </c>
      <c r="O984" s="7"/>
      <c r="P984" s="479"/>
      <c r="Q984" s="5" t="s">
        <v>5395</v>
      </c>
      <c r="R984" s="187">
        <v>33395</v>
      </c>
      <c r="S984" s="20" t="s">
        <v>1774</v>
      </c>
      <c r="T984" s="5" t="s">
        <v>5396</v>
      </c>
      <c r="U984" s="474"/>
      <c r="V984" s="474"/>
      <c r="W984" s="101"/>
      <c r="X984" s="101"/>
      <c r="Y984" s="101"/>
    </row>
    <row r="985" spans="1:25" s="186" customFormat="1" ht="89.25">
      <c r="A985" s="475">
        <v>974</v>
      </c>
      <c r="B985" s="5" t="s">
        <v>1419</v>
      </c>
      <c r="C985" s="20" t="s">
        <v>5397</v>
      </c>
      <c r="D985" s="20" t="s">
        <v>5398</v>
      </c>
      <c r="E985" s="20" t="s">
        <v>1676</v>
      </c>
      <c r="F985" s="20">
        <v>58</v>
      </c>
      <c r="G985" s="20">
        <v>50</v>
      </c>
      <c r="H985" s="20"/>
      <c r="I985" s="323">
        <v>50.1</v>
      </c>
      <c r="J985" s="20">
        <v>4</v>
      </c>
      <c r="K985" s="5" t="s">
        <v>575</v>
      </c>
      <c r="L985" s="425"/>
      <c r="M985" s="6" t="s">
        <v>5249</v>
      </c>
      <c r="N985" s="6">
        <v>992555.15</v>
      </c>
      <c r="O985" s="7"/>
      <c r="P985" s="479"/>
      <c r="Q985" s="5"/>
      <c r="R985" s="20"/>
      <c r="S985" s="20"/>
      <c r="T985" s="5"/>
      <c r="U985" s="474"/>
      <c r="V985" s="474"/>
      <c r="W985" s="101"/>
      <c r="X985" s="101"/>
      <c r="Y985" s="101"/>
    </row>
    <row r="986" spans="1:25" s="186" customFormat="1" ht="89.25">
      <c r="A986" s="475">
        <v>975</v>
      </c>
      <c r="B986" s="5" t="s">
        <v>1419</v>
      </c>
      <c r="C986" s="20" t="s">
        <v>5399</v>
      </c>
      <c r="D986" s="20" t="s">
        <v>5400</v>
      </c>
      <c r="E986" s="20" t="s">
        <v>1676</v>
      </c>
      <c r="F986" s="20">
        <v>58</v>
      </c>
      <c r="G986" s="20">
        <v>51</v>
      </c>
      <c r="H986" s="20"/>
      <c r="I986" s="323">
        <v>50.1</v>
      </c>
      <c r="J986" s="20">
        <v>4</v>
      </c>
      <c r="K986" s="5" t="s">
        <v>575</v>
      </c>
      <c r="L986" s="425"/>
      <c r="M986" s="6" t="s">
        <v>5249</v>
      </c>
      <c r="N986" s="6">
        <v>981664.36</v>
      </c>
      <c r="O986" s="7"/>
      <c r="P986" s="479"/>
      <c r="Q986" s="5"/>
      <c r="R986" s="20"/>
      <c r="S986" s="20"/>
      <c r="T986" s="5"/>
      <c r="U986" s="474"/>
      <c r="V986" s="474"/>
      <c r="W986" s="101"/>
      <c r="X986" s="101"/>
      <c r="Y986" s="101"/>
    </row>
    <row r="987" spans="1:25" s="186" customFormat="1" ht="89.25">
      <c r="A987" s="467">
        <v>976</v>
      </c>
      <c r="B987" s="5" t="s">
        <v>1419</v>
      </c>
      <c r="C987" s="20" t="s">
        <v>5401</v>
      </c>
      <c r="D987" s="20" t="s">
        <v>5402</v>
      </c>
      <c r="E987" s="20" t="s">
        <v>1676</v>
      </c>
      <c r="F987" s="20">
        <v>58</v>
      </c>
      <c r="G987" s="20">
        <v>67</v>
      </c>
      <c r="H987" s="20"/>
      <c r="I987" s="323">
        <v>50.1</v>
      </c>
      <c r="J987" s="20">
        <v>8</v>
      </c>
      <c r="K987" s="5" t="s">
        <v>575</v>
      </c>
      <c r="L987" s="425"/>
      <c r="M987" s="6" t="s">
        <v>5249</v>
      </c>
      <c r="N987" s="6">
        <v>992555.15</v>
      </c>
      <c r="O987" s="7"/>
      <c r="P987" s="479"/>
      <c r="Q987" s="109" t="s">
        <v>2564</v>
      </c>
      <c r="R987" s="20"/>
      <c r="S987" s="20"/>
      <c r="T987" s="109" t="s">
        <v>2564</v>
      </c>
      <c r="U987" s="474"/>
      <c r="V987" s="474"/>
      <c r="W987" s="101"/>
      <c r="X987" s="101"/>
      <c r="Y987" s="101"/>
    </row>
    <row r="988" spans="1:25" s="186" customFormat="1" ht="89.25">
      <c r="A988" s="475">
        <v>977</v>
      </c>
      <c r="B988" s="5" t="s">
        <v>1419</v>
      </c>
      <c r="C988" s="20" t="s">
        <v>5403</v>
      </c>
      <c r="D988" s="20" t="s">
        <v>5404</v>
      </c>
      <c r="E988" s="20" t="s">
        <v>1676</v>
      </c>
      <c r="F988" s="20">
        <v>58</v>
      </c>
      <c r="G988" s="20">
        <v>68</v>
      </c>
      <c r="H988" s="20"/>
      <c r="I988" s="323">
        <v>65.7</v>
      </c>
      <c r="J988" s="20">
        <v>8</v>
      </c>
      <c r="K988" s="5" t="s">
        <v>575</v>
      </c>
      <c r="L988" s="425"/>
      <c r="M988" s="6" t="s">
        <v>5249</v>
      </c>
      <c r="N988" s="6">
        <v>1301614.24</v>
      </c>
      <c r="O988" s="7"/>
      <c r="P988" s="479"/>
      <c r="Q988" s="528"/>
      <c r="R988" s="20"/>
      <c r="S988" s="20"/>
      <c r="T988" s="529"/>
      <c r="U988" s="474"/>
      <c r="V988" s="474"/>
      <c r="W988" s="101"/>
      <c r="X988" s="101"/>
      <c r="Y988" s="101"/>
    </row>
    <row r="989" spans="1:25" s="186" customFormat="1" ht="191.25">
      <c r="A989" s="475">
        <v>978</v>
      </c>
      <c r="B989" s="5" t="s">
        <v>1419</v>
      </c>
      <c r="C989" s="20" t="s">
        <v>5405</v>
      </c>
      <c r="D989" s="20" t="s">
        <v>5406</v>
      </c>
      <c r="E989" s="20" t="s">
        <v>1676</v>
      </c>
      <c r="F989" s="20">
        <v>62</v>
      </c>
      <c r="G989" s="20">
        <v>4</v>
      </c>
      <c r="H989" s="20"/>
      <c r="I989" s="323">
        <v>65.3</v>
      </c>
      <c r="J989" s="20">
        <v>1</v>
      </c>
      <c r="K989" s="5" t="s">
        <v>575</v>
      </c>
      <c r="L989" s="425"/>
      <c r="M989" s="6" t="s">
        <v>5407</v>
      </c>
      <c r="N989" s="6">
        <v>1293689.6399999999</v>
      </c>
      <c r="O989" s="7"/>
      <c r="P989" s="479"/>
      <c r="Q989" s="5" t="s">
        <v>5408</v>
      </c>
      <c r="R989" s="187">
        <v>43000</v>
      </c>
      <c r="S989" s="20" t="s">
        <v>1774</v>
      </c>
      <c r="T989" s="5" t="s">
        <v>5409</v>
      </c>
      <c r="U989" s="474"/>
      <c r="V989" s="474"/>
      <c r="W989" s="101"/>
      <c r="X989" s="101"/>
      <c r="Y989" s="101"/>
    </row>
    <row r="990" spans="1:25" s="186" customFormat="1" ht="191.25">
      <c r="A990" s="467">
        <v>979</v>
      </c>
      <c r="B990" s="5" t="s">
        <v>1419</v>
      </c>
      <c r="C990" s="20" t="s">
        <v>5410</v>
      </c>
      <c r="D990" s="20" t="s">
        <v>5411</v>
      </c>
      <c r="E990" s="20" t="s">
        <v>1676</v>
      </c>
      <c r="F990" s="20">
        <v>62</v>
      </c>
      <c r="G990" s="20">
        <v>36</v>
      </c>
      <c r="H990" s="20"/>
      <c r="I990" s="323">
        <v>89.6</v>
      </c>
      <c r="J990" s="20">
        <v>9</v>
      </c>
      <c r="K990" s="5" t="s">
        <v>575</v>
      </c>
      <c r="L990" s="425"/>
      <c r="M990" s="6" t="s">
        <v>5407</v>
      </c>
      <c r="N990" s="6">
        <v>1775108.61</v>
      </c>
      <c r="O990" s="7"/>
      <c r="P990" s="479"/>
      <c r="Q990" s="5"/>
      <c r="R990" s="20"/>
      <c r="S990" s="20"/>
      <c r="T990" s="5"/>
      <c r="U990" s="474"/>
      <c r="V990" s="474"/>
      <c r="W990" s="101"/>
      <c r="X990" s="101"/>
      <c r="Y990" s="101"/>
    </row>
    <row r="991" spans="1:25" s="186" customFormat="1" ht="191.25">
      <c r="A991" s="475">
        <v>980</v>
      </c>
      <c r="B991" s="5" t="s">
        <v>1419</v>
      </c>
      <c r="C991" s="20" t="s">
        <v>5412</v>
      </c>
      <c r="D991" s="20" t="s">
        <v>5413</v>
      </c>
      <c r="E991" s="20" t="s">
        <v>1676</v>
      </c>
      <c r="F991" s="20">
        <v>62</v>
      </c>
      <c r="G991" s="20">
        <v>40</v>
      </c>
      <c r="H991" s="20"/>
      <c r="I991" s="323">
        <v>65.400000000000006</v>
      </c>
      <c r="J991" s="20">
        <v>1</v>
      </c>
      <c r="K991" s="5" t="s">
        <v>575</v>
      </c>
      <c r="L991" s="425"/>
      <c r="M991" s="6" t="s">
        <v>5407</v>
      </c>
      <c r="N991" s="6">
        <v>1295670.79</v>
      </c>
      <c r="O991" s="7"/>
      <c r="P991" s="479"/>
      <c r="Q991" s="5" t="s">
        <v>5414</v>
      </c>
      <c r="R991" s="187">
        <v>33777</v>
      </c>
      <c r="S991" s="20" t="s">
        <v>1774</v>
      </c>
      <c r="T991" s="5" t="s">
        <v>5415</v>
      </c>
      <c r="U991" s="474"/>
      <c r="V991" s="474"/>
      <c r="W991" s="101"/>
      <c r="X991" s="101"/>
      <c r="Y991" s="101"/>
    </row>
    <row r="992" spans="1:25" s="186" customFormat="1" ht="409.5">
      <c r="A992" s="475">
        <v>981</v>
      </c>
      <c r="B992" s="5" t="s">
        <v>1419</v>
      </c>
      <c r="C992" s="20" t="s">
        <v>5416</v>
      </c>
      <c r="D992" s="20" t="s">
        <v>5417</v>
      </c>
      <c r="E992" s="20" t="s">
        <v>1676</v>
      </c>
      <c r="F992" s="20">
        <v>62</v>
      </c>
      <c r="G992" s="20">
        <v>53</v>
      </c>
      <c r="H992" s="20"/>
      <c r="I992" s="323">
        <v>89.3</v>
      </c>
      <c r="J992" s="20">
        <v>5</v>
      </c>
      <c r="K992" s="5" t="s">
        <v>575</v>
      </c>
      <c r="L992" s="425"/>
      <c r="M992" s="6" t="s">
        <v>5407</v>
      </c>
      <c r="N992" s="6">
        <v>1744747.39</v>
      </c>
      <c r="O992" s="7"/>
      <c r="P992" s="479"/>
      <c r="Q992" s="5" t="s">
        <v>5418</v>
      </c>
      <c r="R992" s="38" t="s">
        <v>5419</v>
      </c>
      <c r="S992" s="5" t="s">
        <v>2397</v>
      </c>
      <c r="T992" s="5" t="s">
        <v>5420</v>
      </c>
      <c r="U992" s="481" t="s">
        <v>5421</v>
      </c>
      <c r="V992" s="474"/>
      <c r="W992" s="101"/>
      <c r="X992" s="101"/>
      <c r="Y992" s="101"/>
    </row>
    <row r="993" spans="1:25" s="186" customFormat="1" ht="191.25">
      <c r="A993" s="467">
        <v>982</v>
      </c>
      <c r="B993" s="5" t="s">
        <v>1419</v>
      </c>
      <c r="C993" s="20" t="s">
        <v>5422</v>
      </c>
      <c r="D993" s="20" t="s">
        <v>5423</v>
      </c>
      <c r="E993" s="20" t="s">
        <v>1676</v>
      </c>
      <c r="F993" s="20">
        <v>62</v>
      </c>
      <c r="G993" s="20">
        <v>61</v>
      </c>
      <c r="H993" s="20"/>
      <c r="I993" s="323">
        <v>89.3</v>
      </c>
      <c r="J993" s="20">
        <v>7</v>
      </c>
      <c r="K993" s="5" t="s">
        <v>575</v>
      </c>
      <c r="L993" s="425"/>
      <c r="M993" s="6" t="s">
        <v>5407</v>
      </c>
      <c r="N993" s="6">
        <v>1769165.16</v>
      </c>
      <c r="O993" s="7"/>
      <c r="P993" s="479"/>
      <c r="Q993" s="5" t="s">
        <v>5424</v>
      </c>
      <c r="R993" s="187">
        <v>33722</v>
      </c>
      <c r="S993" s="20" t="s">
        <v>1774</v>
      </c>
      <c r="T993" s="5" t="s">
        <v>5425</v>
      </c>
      <c r="U993" s="474"/>
      <c r="V993" s="474"/>
      <c r="W993" s="101"/>
      <c r="X993" s="101"/>
      <c r="Y993" s="101"/>
    </row>
    <row r="994" spans="1:25" s="186" customFormat="1" ht="165.75">
      <c r="A994" s="475">
        <v>983</v>
      </c>
      <c r="B994" s="5" t="s">
        <v>1419</v>
      </c>
      <c r="C994" s="20" t="s">
        <v>5426</v>
      </c>
      <c r="D994" s="20" t="s">
        <v>5427</v>
      </c>
      <c r="E994" s="20" t="s">
        <v>1676</v>
      </c>
      <c r="F994" s="20">
        <v>66</v>
      </c>
      <c r="G994" s="20" t="s">
        <v>5428</v>
      </c>
      <c r="H994" s="20"/>
      <c r="I994" s="323">
        <v>39.700000000000003</v>
      </c>
      <c r="J994" s="20">
        <v>1</v>
      </c>
      <c r="K994" s="5" t="s">
        <v>575</v>
      </c>
      <c r="L994" s="478">
        <v>41379</v>
      </c>
      <c r="M994" s="6" t="s">
        <v>5429</v>
      </c>
      <c r="N994" s="6">
        <v>773271.44</v>
      </c>
      <c r="O994" s="7">
        <v>773271.44</v>
      </c>
      <c r="P994" s="479">
        <v>773271.44</v>
      </c>
      <c r="Q994" s="5"/>
      <c r="R994" s="187"/>
      <c r="S994" s="20"/>
      <c r="T994" s="5"/>
      <c r="U994" s="474"/>
      <c r="V994" s="474"/>
      <c r="W994" s="101"/>
      <c r="X994" s="101"/>
      <c r="Y994" s="101"/>
    </row>
    <row r="995" spans="1:25" s="186" customFormat="1" ht="191.25">
      <c r="A995" s="475">
        <v>984</v>
      </c>
      <c r="B995" s="5" t="s">
        <v>1419</v>
      </c>
      <c r="C995" s="5" t="s">
        <v>5430</v>
      </c>
      <c r="D995" s="5" t="s">
        <v>5431</v>
      </c>
      <c r="E995" s="5" t="s">
        <v>1676</v>
      </c>
      <c r="F995" s="5">
        <v>66</v>
      </c>
      <c r="G995" s="5" t="s">
        <v>5432</v>
      </c>
      <c r="H995" s="23" t="s">
        <v>5433</v>
      </c>
      <c r="I995" s="112">
        <f>180.41*92/1000</f>
        <v>16.597720000000002</v>
      </c>
      <c r="J995" s="5">
        <v>2</v>
      </c>
      <c r="K995" s="5" t="s">
        <v>575</v>
      </c>
      <c r="L995" s="478">
        <v>38239</v>
      </c>
      <c r="M995" s="6" t="s">
        <v>5434</v>
      </c>
      <c r="N995" s="6">
        <v>318377.40999999997</v>
      </c>
      <c r="O995" s="7"/>
      <c r="P995" s="479"/>
      <c r="Q995" s="5" t="s">
        <v>5435</v>
      </c>
      <c r="R995" s="187">
        <v>42460</v>
      </c>
      <c r="S995" s="20" t="s">
        <v>1774</v>
      </c>
      <c r="T995" s="5" t="s">
        <v>5436</v>
      </c>
      <c r="U995" s="474">
        <v>18.43</v>
      </c>
      <c r="V995" s="474"/>
      <c r="W995" s="101"/>
      <c r="X995" s="101"/>
      <c r="Y995" s="101"/>
    </row>
    <row r="996" spans="1:25" s="186" customFormat="1" ht="191.25">
      <c r="A996" s="467">
        <v>985</v>
      </c>
      <c r="B996" s="5" t="s">
        <v>1419</v>
      </c>
      <c r="C996" s="5" t="s">
        <v>5437</v>
      </c>
      <c r="D996" s="5" t="s">
        <v>5438</v>
      </c>
      <c r="E996" s="5" t="s">
        <v>1676</v>
      </c>
      <c r="F996" s="5">
        <v>66</v>
      </c>
      <c r="G996" s="5" t="s">
        <v>5439</v>
      </c>
      <c r="H996" s="23" t="s">
        <v>5440</v>
      </c>
      <c r="I996" s="112">
        <f>160.1*142/1000</f>
        <v>22.734200000000001</v>
      </c>
      <c r="J996" s="5">
        <v>2</v>
      </c>
      <c r="K996" s="5" t="s">
        <v>575</v>
      </c>
      <c r="L996" s="478">
        <v>38239</v>
      </c>
      <c r="M996" s="6" t="s">
        <v>5441</v>
      </c>
      <c r="N996" s="6">
        <v>436111.52</v>
      </c>
      <c r="O996" s="7"/>
      <c r="P996" s="479"/>
      <c r="Q996" s="5"/>
      <c r="R996" s="20"/>
      <c r="S996" s="20"/>
      <c r="T996" s="20"/>
      <c r="U996" s="474"/>
      <c r="V996" s="474"/>
      <c r="W996" s="101"/>
      <c r="X996" s="101"/>
      <c r="Y996" s="101"/>
    </row>
    <row r="997" spans="1:25" s="186" customFormat="1" ht="331.5">
      <c r="A997" s="475">
        <v>986</v>
      </c>
      <c r="B997" s="5" t="s">
        <v>1419</v>
      </c>
      <c r="C997" s="5" t="s">
        <v>5442</v>
      </c>
      <c r="D997" s="5" t="s">
        <v>5443</v>
      </c>
      <c r="E997" s="5" t="s">
        <v>1676</v>
      </c>
      <c r="F997" s="5">
        <v>66</v>
      </c>
      <c r="G997" s="5" t="s">
        <v>5444</v>
      </c>
      <c r="H997" s="23" t="s">
        <v>5445</v>
      </c>
      <c r="I997" s="112">
        <f>157.3*286/1000</f>
        <v>44.9878</v>
      </c>
      <c r="J997" s="5">
        <v>2</v>
      </c>
      <c r="K997" s="5" t="s">
        <v>575</v>
      </c>
      <c r="L997" s="478">
        <v>38288</v>
      </c>
      <c r="M997" s="6" t="s">
        <v>5446</v>
      </c>
      <c r="N997" s="6">
        <v>876266.52</v>
      </c>
      <c r="O997" s="7"/>
      <c r="P997" s="479"/>
      <c r="Q997" s="497" t="s">
        <v>5447</v>
      </c>
      <c r="R997" s="187">
        <v>40246</v>
      </c>
      <c r="S997" s="20" t="s">
        <v>1774</v>
      </c>
      <c r="T997" s="5" t="s">
        <v>5448</v>
      </c>
      <c r="U997" s="474">
        <v>16.690000000000001</v>
      </c>
      <c r="V997" s="474"/>
      <c r="W997" s="101"/>
      <c r="X997" s="101"/>
      <c r="Y997" s="101"/>
    </row>
    <row r="998" spans="1:25" s="186" customFormat="1" ht="191.25">
      <c r="A998" s="475">
        <v>987</v>
      </c>
      <c r="B998" s="5" t="s">
        <v>1419</v>
      </c>
      <c r="C998" s="5" t="s">
        <v>5449</v>
      </c>
      <c r="D998" s="5" t="s">
        <v>5450</v>
      </c>
      <c r="E998" s="5" t="s">
        <v>1676</v>
      </c>
      <c r="F998" s="5">
        <v>66</v>
      </c>
      <c r="G998" s="5" t="s">
        <v>5451</v>
      </c>
      <c r="H998" s="23" t="s">
        <v>5452</v>
      </c>
      <c r="I998" s="112">
        <f>179.1*151/1000</f>
        <v>27.0441</v>
      </c>
      <c r="J998" s="5">
        <v>3</v>
      </c>
      <c r="K998" s="5" t="s">
        <v>575</v>
      </c>
      <c r="L998" s="478">
        <v>38313</v>
      </c>
      <c r="M998" s="6" t="s">
        <v>5453</v>
      </c>
      <c r="N998" s="6">
        <v>526761.46</v>
      </c>
      <c r="O998" s="7"/>
      <c r="P998" s="479"/>
      <c r="Q998" s="5"/>
      <c r="R998" s="20"/>
      <c r="S998" s="20"/>
      <c r="T998" s="20"/>
      <c r="U998" s="474"/>
      <c r="V998" s="474"/>
      <c r="W998" s="101"/>
      <c r="X998" s="101"/>
      <c r="Y998" s="101"/>
    </row>
    <row r="999" spans="1:25" s="186" customFormat="1" ht="191.25">
      <c r="A999" s="467">
        <v>988</v>
      </c>
      <c r="B999" s="5" t="s">
        <v>1419</v>
      </c>
      <c r="C999" s="5" t="s">
        <v>5454</v>
      </c>
      <c r="D999" s="5" t="s">
        <v>5455</v>
      </c>
      <c r="E999" s="5" t="s">
        <v>1676</v>
      </c>
      <c r="F999" s="5">
        <v>66</v>
      </c>
      <c r="G999" s="5" t="s">
        <v>5456</v>
      </c>
      <c r="H999" s="23" t="s">
        <v>5457</v>
      </c>
      <c r="I999" s="112">
        <f>158.81*108/1000</f>
        <v>17.151479999999999</v>
      </c>
      <c r="J999" s="5">
        <v>3</v>
      </c>
      <c r="K999" s="5" t="s">
        <v>575</v>
      </c>
      <c r="L999" s="478">
        <v>38338</v>
      </c>
      <c r="M999" s="6" t="s">
        <v>5458</v>
      </c>
      <c r="N999" s="6">
        <v>334053.26</v>
      </c>
      <c r="O999" s="7"/>
      <c r="P999" s="479"/>
      <c r="Q999" s="5"/>
      <c r="R999" s="20"/>
      <c r="S999" s="20"/>
      <c r="T999" s="5" t="s">
        <v>2564</v>
      </c>
      <c r="U999" s="474"/>
      <c r="V999" s="474"/>
      <c r="W999" s="101"/>
      <c r="X999" s="101"/>
      <c r="Y999" s="101"/>
    </row>
    <row r="1000" spans="1:25" s="186" customFormat="1" ht="191.25">
      <c r="A1000" s="475">
        <v>989</v>
      </c>
      <c r="B1000" s="5" t="s">
        <v>1419</v>
      </c>
      <c r="C1000" s="5" t="s">
        <v>5459</v>
      </c>
      <c r="D1000" s="5" t="s">
        <v>5460</v>
      </c>
      <c r="E1000" s="5" t="s">
        <v>1676</v>
      </c>
      <c r="F1000" s="5">
        <v>66</v>
      </c>
      <c r="G1000" s="5" t="s">
        <v>5461</v>
      </c>
      <c r="H1000" s="23" t="s">
        <v>5462</v>
      </c>
      <c r="I1000" s="112">
        <f>179.33*217/1000</f>
        <v>38.914610000000003</v>
      </c>
      <c r="J1000" s="5">
        <v>4</v>
      </c>
      <c r="K1000" s="5" t="s">
        <v>575</v>
      </c>
      <c r="L1000" s="478">
        <v>38281</v>
      </c>
      <c r="M1000" s="6" t="s">
        <v>5463</v>
      </c>
      <c r="N1000" s="6">
        <v>757846.91</v>
      </c>
      <c r="O1000" s="7"/>
      <c r="P1000" s="479"/>
      <c r="Q1000" s="5"/>
      <c r="R1000" s="20"/>
      <c r="S1000" s="20"/>
      <c r="T1000" s="5"/>
      <c r="U1000" s="474"/>
      <c r="V1000" s="474"/>
      <c r="W1000" s="101"/>
      <c r="X1000" s="101"/>
      <c r="Y1000" s="101"/>
    </row>
    <row r="1001" spans="1:25" s="186" customFormat="1" ht="204">
      <c r="A1001" s="475">
        <v>990</v>
      </c>
      <c r="B1001" s="5" t="s">
        <v>1419</v>
      </c>
      <c r="C1001" s="5" t="s">
        <v>5464</v>
      </c>
      <c r="D1001" s="5" t="s">
        <v>5465</v>
      </c>
      <c r="E1001" s="5" t="s">
        <v>1676</v>
      </c>
      <c r="F1001" s="5">
        <v>66</v>
      </c>
      <c r="G1001" s="5" t="s">
        <v>5466</v>
      </c>
      <c r="H1001" s="23" t="s">
        <v>5467</v>
      </c>
      <c r="I1001" s="112">
        <f>179.79*220/1000</f>
        <v>39.553799999999995</v>
      </c>
      <c r="J1001" s="5">
        <v>4</v>
      </c>
      <c r="K1001" s="5" t="s">
        <v>575</v>
      </c>
      <c r="L1001" s="478">
        <v>38484</v>
      </c>
      <c r="M1001" s="6" t="s">
        <v>5468</v>
      </c>
      <c r="N1001" s="6">
        <v>44587.19</v>
      </c>
      <c r="O1001" s="7"/>
      <c r="P1001" s="479"/>
      <c r="Q1001" s="5"/>
      <c r="R1001" s="20"/>
      <c r="S1001" s="20"/>
      <c r="T1001" s="5"/>
      <c r="U1001" s="474"/>
      <c r="V1001" s="474"/>
      <c r="W1001" s="101"/>
      <c r="X1001" s="101"/>
      <c r="Y1001" s="101"/>
    </row>
    <row r="1002" spans="1:25" s="186" customFormat="1" ht="204">
      <c r="A1002" s="467">
        <v>991</v>
      </c>
      <c r="B1002" s="5" t="s">
        <v>1419</v>
      </c>
      <c r="C1002" s="5" t="s">
        <v>5469</v>
      </c>
      <c r="D1002" s="5" t="s">
        <v>5470</v>
      </c>
      <c r="E1002" s="5" t="s">
        <v>1676</v>
      </c>
      <c r="F1002" s="5">
        <v>66</v>
      </c>
      <c r="G1002" s="5" t="s">
        <v>5471</v>
      </c>
      <c r="H1002" s="23" t="s">
        <v>5472</v>
      </c>
      <c r="I1002" s="112">
        <f>176.78*174/1000</f>
        <v>30.759720000000002</v>
      </c>
      <c r="J1002" s="5">
        <v>5</v>
      </c>
      <c r="K1002" s="5" t="s">
        <v>575</v>
      </c>
      <c r="L1002" s="478">
        <v>38351</v>
      </c>
      <c r="M1002" s="6" t="s">
        <v>5473</v>
      </c>
      <c r="N1002" s="6">
        <v>590132.31000000006</v>
      </c>
      <c r="O1002" s="7"/>
      <c r="P1002" s="479"/>
      <c r="Q1002" s="5" t="s">
        <v>5474</v>
      </c>
      <c r="R1002" s="20"/>
      <c r="S1002" s="20"/>
      <c r="T1002" s="5"/>
      <c r="U1002" s="474"/>
      <c r="V1002" s="481" t="s">
        <v>5475</v>
      </c>
      <c r="W1002" s="101"/>
      <c r="X1002" s="101"/>
      <c r="Y1002" s="101"/>
    </row>
    <row r="1003" spans="1:25" s="186" customFormat="1" ht="102">
      <c r="A1003" s="475">
        <v>992</v>
      </c>
      <c r="B1003" s="5" t="s">
        <v>1419</v>
      </c>
      <c r="C1003" s="20" t="s">
        <v>5476</v>
      </c>
      <c r="D1003" s="20" t="s">
        <v>5477</v>
      </c>
      <c r="E1003" s="20" t="s">
        <v>1676</v>
      </c>
      <c r="F1003" s="20">
        <v>67</v>
      </c>
      <c r="G1003" s="20">
        <v>8</v>
      </c>
      <c r="H1003" s="20"/>
      <c r="I1003" s="323">
        <v>58.95</v>
      </c>
      <c r="J1003" s="20">
        <v>2</v>
      </c>
      <c r="K1003" s="5" t="s">
        <v>575</v>
      </c>
      <c r="L1003" s="425"/>
      <c r="M1003" s="6" t="s">
        <v>5249</v>
      </c>
      <c r="N1003" s="6">
        <v>1110156.27</v>
      </c>
      <c r="O1003" s="7"/>
      <c r="P1003" s="479"/>
      <c r="Q1003" s="5" t="s">
        <v>5478</v>
      </c>
      <c r="R1003" s="187">
        <v>43635</v>
      </c>
      <c r="S1003" s="20" t="s">
        <v>1774</v>
      </c>
      <c r="T1003" s="5" t="s">
        <v>5479</v>
      </c>
      <c r="U1003" s="474">
        <v>59.1</v>
      </c>
      <c r="V1003" s="474"/>
      <c r="W1003" s="101"/>
      <c r="X1003" s="101"/>
      <c r="Y1003" s="101"/>
    </row>
    <row r="1004" spans="1:25" s="186" customFormat="1" ht="89.25">
      <c r="A1004" s="475">
        <v>993</v>
      </c>
      <c r="B1004" s="5" t="s">
        <v>1419</v>
      </c>
      <c r="C1004" s="20" t="s">
        <v>5480</v>
      </c>
      <c r="D1004" s="20" t="s">
        <v>5481</v>
      </c>
      <c r="E1004" s="20" t="s">
        <v>1676</v>
      </c>
      <c r="F1004" s="20">
        <v>67</v>
      </c>
      <c r="G1004" s="20">
        <v>31</v>
      </c>
      <c r="H1004" s="20"/>
      <c r="I1004" s="323">
        <v>44.81</v>
      </c>
      <c r="J1004" s="20">
        <v>4</v>
      </c>
      <c r="K1004" s="5" t="s">
        <v>575</v>
      </c>
      <c r="L1004" s="425"/>
      <c r="M1004" s="6" t="s">
        <v>5249</v>
      </c>
      <c r="N1004" s="6">
        <v>887554.3</v>
      </c>
      <c r="O1004" s="7"/>
      <c r="P1004" s="479"/>
      <c r="Q1004" s="5"/>
      <c r="R1004" s="187"/>
      <c r="S1004" s="20"/>
      <c r="T1004" s="5"/>
      <c r="U1004" s="474"/>
      <c r="V1004" s="474"/>
      <c r="W1004" s="101"/>
      <c r="X1004" s="101"/>
      <c r="Y1004" s="101"/>
    </row>
    <row r="1005" spans="1:25" s="186" customFormat="1" ht="89.25">
      <c r="A1005" s="467">
        <v>994</v>
      </c>
      <c r="B1005" s="5" t="s">
        <v>1419</v>
      </c>
      <c r="C1005" s="20" t="s">
        <v>5482</v>
      </c>
      <c r="D1005" s="20" t="s">
        <v>5483</v>
      </c>
      <c r="E1005" s="20" t="s">
        <v>1676</v>
      </c>
      <c r="F1005" s="20">
        <v>67</v>
      </c>
      <c r="G1005" s="20">
        <v>48</v>
      </c>
      <c r="H1005" s="20"/>
      <c r="I1005" s="323">
        <v>47.95</v>
      </c>
      <c r="J1005" s="20">
        <v>5</v>
      </c>
      <c r="K1005" s="5" t="s">
        <v>575</v>
      </c>
      <c r="L1005" s="425"/>
      <c r="M1005" s="6" t="s">
        <v>5249</v>
      </c>
      <c r="N1005" s="6">
        <v>901649.76</v>
      </c>
      <c r="O1005" s="7"/>
      <c r="P1005" s="479"/>
      <c r="Q1005" s="5" t="s">
        <v>5484</v>
      </c>
      <c r="R1005" s="187">
        <v>31179</v>
      </c>
      <c r="S1005" s="20" t="s">
        <v>1774</v>
      </c>
      <c r="T1005" s="5" t="s">
        <v>5485</v>
      </c>
      <c r="U1005" s="474"/>
      <c r="V1005" s="474"/>
      <c r="W1005" s="101"/>
      <c r="X1005" s="101"/>
      <c r="Y1005" s="101"/>
    </row>
    <row r="1006" spans="1:25" s="186" customFormat="1" ht="89.25">
      <c r="A1006" s="475">
        <v>995</v>
      </c>
      <c r="B1006" s="5" t="s">
        <v>1419</v>
      </c>
      <c r="C1006" s="20" t="s">
        <v>5486</v>
      </c>
      <c r="D1006" s="20" t="s">
        <v>5487</v>
      </c>
      <c r="E1006" s="20" t="s">
        <v>1676</v>
      </c>
      <c r="F1006" s="20">
        <v>67</v>
      </c>
      <c r="G1006" s="20">
        <v>107</v>
      </c>
      <c r="H1006" s="20"/>
      <c r="I1006" s="323">
        <v>47.69</v>
      </c>
      <c r="J1006" s="20">
        <v>5</v>
      </c>
      <c r="K1006" s="5" t="s">
        <v>575</v>
      </c>
      <c r="L1006" s="425"/>
      <c r="M1006" s="6" t="s">
        <v>5249</v>
      </c>
      <c r="N1006" s="6">
        <v>945007.6</v>
      </c>
      <c r="O1006" s="7"/>
      <c r="P1006" s="479"/>
      <c r="Q1006" s="5"/>
      <c r="R1006" s="20"/>
      <c r="S1006" s="20"/>
      <c r="T1006" s="5"/>
      <c r="U1006" s="474"/>
      <c r="V1006" s="474"/>
      <c r="W1006" s="101"/>
      <c r="X1006" s="101"/>
      <c r="Y1006" s="101"/>
    </row>
    <row r="1007" spans="1:25" s="186" customFormat="1" ht="178.5">
      <c r="A1007" s="475">
        <v>996</v>
      </c>
      <c r="B1007" s="5" t="s">
        <v>1419</v>
      </c>
      <c r="C1007" s="5" t="s">
        <v>5488</v>
      </c>
      <c r="D1007" s="5" t="s">
        <v>5489</v>
      </c>
      <c r="E1007" s="5" t="s">
        <v>1676</v>
      </c>
      <c r="F1007" s="5">
        <v>68</v>
      </c>
      <c r="G1007" s="5" t="s">
        <v>5490</v>
      </c>
      <c r="H1007" s="23" t="s">
        <v>5491</v>
      </c>
      <c r="I1007" s="112">
        <f>189.32*348/1000</f>
        <v>65.883359999999996</v>
      </c>
      <c r="J1007" s="5">
        <v>1</v>
      </c>
      <c r="K1007" s="5" t="s">
        <v>575</v>
      </c>
      <c r="L1007" s="478">
        <v>38469</v>
      </c>
      <c r="M1007" s="6" t="s">
        <v>5492</v>
      </c>
      <c r="N1007" s="6">
        <v>1263710.93</v>
      </c>
      <c r="O1007" s="7"/>
      <c r="P1007" s="479"/>
      <c r="Q1007" s="5"/>
      <c r="R1007" s="20"/>
      <c r="S1007" s="20"/>
      <c r="T1007" s="5"/>
      <c r="U1007" s="474"/>
      <c r="V1007" s="474"/>
      <c r="W1007" s="101"/>
      <c r="X1007" s="101"/>
      <c r="Y1007" s="101"/>
    </row>
    <row r="1008" spans="1:25" s="186" customFormat="1" ht="153">
      <c r="A1008" s="467">
        <v>997</v>
      </c>
      <c r="B1008" s="5" t="s">
        <v>1419</v>
      </c>
      <c r="C1008" s="5" t="s">
        <v>5493</v>
      </c>
      <c r="D1008" s="5" t="s">
        <v>5494</v>
      </c>
      <c r="E1008" s="5" t="s">
        <v>1676</v>
      </c>
      <c r="F1008" s="5">
        <v>68</v>
      </c>
      <c r="G1008" s="5" t="s">
        <v>5495</v>
      </c>
      <c r="H1008" s="23"/>
      <c r="I1008" s="112">
        <v>46.9</v>
      </c>
      <c r="J1008" s="5">
        <v>1</v>
      </c>
      <c r="K1008" s="5" t="s">
        <v>575</v>
      </c>
      <c r="L1008" s="478">
        <v>40056</v>
      </c>
      <c r="M1008" s="6" t="s">
        <v>5496</v>
      </c>
      <c r="N1008" s="6">
        <v>501566.08</v>
      </c>
      <c r="O1008" s="7"/>
      <c r="P1008" s="479"/>
      <c r="Q1008" s="5" t="s">
        <v>5497</v>
      </c>
      <c r="R1008" s="187">
        <v>41221</v>
      </c>
      <c r="S1008" s="20" t="s">
        <v>1774</v>
      </c>
      <c r="T1008" s="5" t="s">
        <v>5498</v>
      </c>
      <c r="U1008" s="474"/>
      <c r="V1008" s="474"/>
      <c r="W1008" s="101"/>
      <c r="X1008" s="101"/>
      <c r="Y1008" s="101"/>
    </row>
    <row r="1009" spans="1:25" s="186" customFormat="1" ht="178.5">
      <c r="A1009" s="475">
        <v>998</v>
      </c>
      <c r="B1009" s="5" t="s">
        <v>1419</v>
      </c>
      <c r="C1009" s="5" t="s">
        <v>5499</v>
      </c>
      <c r="D1009" s="5" t="s">
        <v>5500</v>
      </c>
      <c r="E1009" s="5" t="s">
        <v>1676</v>
      </c>
      <c r="F1009" s="5">
        <v>68</v>
      </c>
      <c r="G1009" s="5" t="s">
        <v>5501</v>
      </c>
      <c r="H1009" s="23" t="s">
        <v>5502</v>
      </c>
      <c r="I1009" s="112">
        <f>182.6*187/1000</f>
        <v>34.1462</v>
      </c>
      <c r="J1009" s="5">
        <v>2</v>
      </c>
      <c r="K1009" s="5" t="s">
        <v>575</v>
      </c>
      <c r="L1009" s="478">
        <v>38344</v>
      </c>
      <c r="M1009" s="6" t="s">
        <v>5503</v>
      </c>
      <c r="N1009" s="6">
        <v>641414.85</v>
      </c>
      <c r="O1009" s="7"/>
      <c r="P1009" s="479"/>
      <c r="Q1009" s="5"/>
      <c r="R1009" s="20"/>
      <c r="S1009" s="20"/>
      <c r="T1009" s="5"/>
      <c r="U1009" s="474"/>
      <c r="V1009" s="474"/>
      <c r="W1009" s="101"/>
      <c r="X1009" s="101"/>
      <c r="Y1009" s="101"/>
    </row>
    <row r="1010" spans="1:25" s="186" customFormat="1" ht="204">
      <c r="A1010" s="475">
        <v>999</v>
      </c>
      <c r="B1010" s="5" t="s">
        <v>1419</v>
      </c>
      <c r="C1010" s="5" t="s">
        <v>5504</v>
      </c>
      <c r="D1010" s="5" t="s">
        <v>5505</v>
      </c>
      <c r="E1010" s="5" t="s">
        <v>1676</v>
      </c>
      <c r="F1010" s="5">
        <v>68</v>
      </c>
      <c r="G1010" s="5" t="s">
        <v>5506</v>
      </c>
      <c r="H1010" s="23" t="s">
        <v>5507</v>
      </c>
      <c r="I1010" s="112">
        <v>17.920000000000002</v>
      </c>
      <c r="J1010" s="5">
        <v>3</v>
      </c>
      <c r="K1010" s="5" t="s">
        <v>575</v>
      </c>
      <c r="L1010" s="478">
        <v>41940</v>
      </c>
      <c r="M1010" s="6" t="s">
        <v>5508</v>
      </c>
      <c r="N1010" s="6">
        <v>336405.53</v>
      </c>
      <c r="O1010" s="7"/>
      <c r="P1010" s="479"/>
      <c r="Q1010" s="5" t="s">
        <v>5509</v>
      </c>
      <c r="R1010" s="187">
        <v>40403</v>
      </c>
      <c r="S1010" s="20" t="s">
        <v>1774</v>
      </c>
      <c r="T1010" s="5" t="s">
        <v>5510</v>
      </c>
      <c r="U1010" s="474"/>
      <c r="V1010" s="474"/>
      <c r="W1010" s="101"/>
      <c r="X1010" s="101"/>
      <c r="Y1010" s="101"/>
    </row>
    <row r="1011" spans="1:25" s="186" customFormat="1" ht="178.5">
      <c r="A1011" s="467">
        <v>1000</v>
      </c>
      <c r="B1011" s="5" t="s">
        <v>1419</v>
      </c>
      <c r="C1011" s="5" t="s">
        <v>5511</v>
      </c>
      <c r="D1011" s="5" t="s">
        <v>5512</v>
      </c>
      <c r="E1011" s="5" t="s">
        <v>1676</v>
      </c>
      <c r="F1011" s="5">
        <v>68</v>
      </c>
      <c r="G1011" s="5" t="s">
        <v>5513</v>
      </c>
      <c r="H1011" s="23" t="s">
        <v>5514</v>
      </c>
      <c r="I1011" s="112">
        <v>16.649999999999999</v>
      </c>
      <c r="J1011" s="5">
        <v>3</v>
      </c>
      <c r="K1011" s="5" t="s">
        <v>575</v>
      </c>
      <c r="L1011" s="478">
        <v>41968</v>
      </c>
      <c r="M1011" s="6" t="s">
        <v>5515</v>
      </c>
      <c r="N1011" s="6">
        <v>312816.11</v>
      </c>
      <c r="O1011" s="7"/>
      <c r="P1011" s="479"/>
      <c r="Q1011" s="5"/>
      <c r="R1011" s="20"/>
      <c r="S1011" s="20"/>
      <c r="T1011" s="5"/>
      <c r="U1011" s="474"/>
      <c r="V1011" s="474"/>
      <c r="W1011" s="101"/>
      <c r="X1011" s="101"/>
      <c r="Y1011" s="101"/>
    </row>
    <row r="1012" spans="1:25" s="186" customFormat="1" ht="382.5">
      <c r="A1012" s="475">
        <v>1001</v>
      </c>
      <c r="B1012" s="5" t="s">
        <v>1419</v>
      </c>
      <c r="C1012" s="5" t="s">
        <v>5516</v>
      </c>
      <c r="D1012" s="5" t="s">
        <v>5517</v>
      </c>
      <c r="E1012" s="5" t="s">
        <v>1676</v>
      </c>
      <c r="F1012" s="5">
        <v>68</v>
      </c>
      <c r="G1012" s="5" t="s">
        <v>5518</v>
      </c>
      <c r="H1012" s="23" t="s">
        <v>5519</v>
      </c>
      <c r="I1012" s="112">
        <v>16.77</v>
      </c>
      <c r="J1012" s="5">
        <v>3</v>
      </c>
      <c r="K1012" s="5" t="s">
        <v>575</v>
      </c>
      <c r="L1012" s="478">
        <v>38441</v>
      </c>
      <c r="M1012" s="6" t="s">
        <v>5520</v>
      </c>
      <c r="N1012" s="6">
        <v>314991.34999999998</v>
      </c>
      <c r="O1012" s="7">
        <v>314991.34999999998</v>
      </c>
      <c r="P1012" s="479">
        <v>314991.34999999998</v>
      </c>
      <c r="Q1012" s="5" t="s">
        <v>5521</v>
      </c>
      <c r="R1012" s="38" t="s">
        <v>5522</v>
      </c>
      <c r="S1012" s="5" t="s">
        <v>5523</v>
      </c>
      <c r="T1012" s="5" t="s">
        <v>5524</v>
      </c>
      <c r="U1012" s="481" t="s">
        <v>5525</v>
      </c>
      <c r="V1012" s="474"/>
      <c r="W1012" s="101"/>
      <c r="X1012" s="101"/>
      <c r="Y1012" s="101"/>
    </row>
    <row r="1013" spans="1:25" s="186" customFormat="1" ht="178.5">
      <c r="A1013" s="475">
        <v>1002</v>
      </c>
      <c r="B1013" s="5" t="s">
        <v>1419</v>
      </c>
      <c r="C1013" s="5" t="s">
        <v>5526</v>
      </c>
      <c r="D1013" s="5" t="s">
        <v>5527</v>
      </c>
      <c r="E1013" s="5" t="s">
        <v>1676</v>
      </c>
      <c r="F1013" s="5">
        <v>68</v>
      </c>
      <c r="G1013" s="5" t="s">
        <v>5528</v>
      </c>
      <c r="H1013" s="23" t="s">
        <v>5529</v>
      </c>
      <c r="I1013" s="112">
        <f>180.7*125/1000</f>
        <v>22.587499999999999</v>
      </c>
      <c r="J1013" s="5">
        <v>5</v>
      </c>
      <c r="K1013" s="5" t="s">
        <v>575</v>
      </c>
      <c r="L1013" s="478">
        <v>38537</v>
      </c>
      <c r="M1013" s="6" t="s">
        <v>5530</v>
      </c>
      <c r="N1013" s="6">
        <v>424291.96</v>
      </c>
      <c r="O1013" s="7"/>
      <c r="P1013" s="479"/>
      <c r="Q1013" s="5"/>
      <c r="R1013" s="20"/>
      <c r="S1013" s="20"/>
      <c r="U1013" s="474"/>
      <c r="V1013" s="474"/>
      <c r="W1013" s="101"/>
      <c r="X1013" s="101"/>
      <c r="Y1013" s="101"/>
    </row>
    <row r="1014" spans="1:25" s="186" customFormat="1" ht="114.75">
      <c r="A1014" s="467">
        <v>1003</v>
      </c>
      <c r="B1014" s="5" t="s">
        <v>1419</v>
      </c>
      <c r="C1014" s="20" t="s">
        <v>5531</v>
      </c>
      <c r="D1014" s="20" t="s">
        <v>5532</v>
      </c>
      <c r="E1014" s="20" t="s">
        <v>1676</v>
      </c>
      <c r="F1014" s="20">
        <v>79</v>
      </c>
      <c r="G1014" s="20">
        <v>53</v>
      </c>
      <c r="H1014" s="20"/>
      <c r="I1014" s="323">
        <v>64.53</v>
      </c>
      <c r="J1014" s="20">
        <v>2</v>
      </c>
      <c r="K1014" s="5" t="s">
        <v>575</v>
      </c>
      <c r="L1014" s="425"/>
      <c r="M1014" s="6" t="s">
        <v>5533</v>
      </c>
      <c r="N1014" s="6">
        <v>1256322.6100000001</v>
      </c>
      <c r="O1014" s="7"/>
      <c r="P1014" s="479"/>
      <c r="Q1014" s="5" t="s">
        <v>5534</v>
      </c>
      <c r="R1014" s="187">
        <v>26695</v>
      </c>
      <c r="S1014" s="20" t="s">
        <v>1774</v>
      </c>
      <c r="T1014" s="5" t="s">
        <v>5535</v>
      </c>
      <c r="U1014" s="474"/>
      <c r="V1014" s="474"/>
      <c r="W1014" s="101"/>
      <c r="X1014" s="101"/>
      <c r="Y1014" s="101"/>
    </row>
    <row r="1015" spans="1:25" s="186" customFormat="1" ht="267.75">
      <c r="A1015" s="475">
        <v>1004</v>
      </c>
      <c r="B1015" s="5" t="s">
        <v>1419</v>
      </c>
      <c r="C1015" s="20" t="s">
        <v>5536</v>
      </c>
      <c r="D1015" s="20" t="s">
        <v>5537</v>
      </c>
      <c r="E1015" s="20" t="s">
        <v>5538</v>
      </c>
      <c r="F1015" s="20" t="s">
        <v>5539</v>
      </c>
      <c r="G1015" s="20">
        <v>1</v>
      </c>
      <c r="H1015" s="20"/>
      <c r="I1015" s="323">
        <v>61.7</v>
      </c>
      <c r="J1015" s="20">
        <v>1</v>
      </c>
      <c r="K1015" s="5" t="s">
        <v>575</v>
      </c>
      <c r="L1015" s="478">
        <v>42747</v>
      </c>
      <c r="M1015" s="6" t="s">
        <v>5540</v>
      </c>
      <c r="N1015" s="6">
        <v>1151916.17</v>
      </c>
      <c r="O1015" s="7">
        <v>2112600</v>
      </c>
      <c r="P1015" s="7">
        <v>2112600</v>
      </c>
      <c r="Q1015" s="5" t="s">
        <v>5541</v>
      </c>
      <c r="R1015" s="187">
        <v>42803</v>
      </c>
      <c r="S1015" s="20" t="s">
        <v>1774</v>
      </c>
      <c r="T1015" s="5" t="s">
        <v>5542</v>
      </c>
      <c r="U1015" s="474"/>
      <c r="V1015" s="474"/>
      <c r="W1015" s="101"/>
      <c r="X1015" s="101"/>
      <c r="Y1015" s="101"/>
    </row>
    <row r="1016" spans="1:25" s="186" customFormat="1" ht="395.25">
      <c r="A1016" s="475">
        <v>1005</v>
      </c>
      <c r="B1016" s="5" t="s">
        <v>1419</v>
      </c>
      <c r="C1016" s="20" t="s">
        <v>5543</v>
      </c>
      <c r="D1016" s="20" t="s">
        <v>5544</v>
      </c>
      <c r="E1016" s="20" t="s">
        <v>5538</v>
      </c>
      <c r="F1016" s="20" t="s">
        <v>5539</v>
      </c>
      <c r="G1016" s="20">
        <v>12</v>
      </c>
      <c r="H1016" s="23" t="s">
        <v>5545</v>
      </c>
      <c r="I1016" s="323">
        <v>41.22</v>
      </c>
      <c r="J1016" s="20">
        <v>3</v>
      </c>
      <c r="K1016" s="5" t="s">
        <v>575</v>
      </c>
      <c r="L1016" s="478">
        <v>42976</v>
      </c>
      <c r="M1016" s="6" t="s">
        <v>5546</v>
      </c>
      <c r="N1016" s="6">
        <v>1135113.5</v>
      </c>
      <c r="O1016" s="7">
        <v>1442784</v>
      </c>
      <c r="P1016" s="7">
        <v>1442784</v>
      </c>
      <c r="Q1016" s="5" t="s">
        <v>5547</v>
      </c>
      <c r="R1016" s="187">
        <v>42942</v>
      </c>
      <c r="S1016" s="20" t="s">
        <v>1774</v>
      </c>
      <c r="T1016" s="5" t="s">
        <v>5548</v>
      </c>
      <c r="U1016" s="474"/>
      <c r="V1016" s="474"/>
      <c r="W1016" s="101"/>
      <c r="X1016" s="101"/>
      <c r="Y1016" s="101"/>
    </row>
    <row r="1017" spans="1:25" s="186" customFormat="1" ht="267.75">
      <c r="A1017" s="467">
        <v>1006</v>
      </c>
      <c r="B1017" s="5" t="s">
        <v>1419</v>
      </c>
      <c r="C1017" s="20" t="s">
        <v>5549</v>
      </c>
      <c r="D1017" s="20" t="s">
        <v>5549</v>
      </c>
      <c r="E1017" s="20" t="s">
        <v>5538</v>
      </c>
      <c r="F1017" s="20" t="s">
        <v>5539</v>
      </c>
      <c r="G1017" s="20">
        <v>77</v>
      </c>
      <c r="H1017" s="20"/>
      <c r="I1017" s="323">
        <v>50</v>
      </c>
      <c r="J1017" s="20">
        <v>1</v>
      </c>
      <c r="K1017" s="5" t="s">
        <v>575</v>
      </c>
      <c r="L1017" s="478">
        <v>42746</v>
      </c>
      <c r="M1017" s="6" t="s">
        <v>5550</v>
      </c>
      <c r="N1017" s="6">
        <v>933481.5</v>
      </c>
      <c r="O1017" s="7">
        <v>1750000</v>
      </c>
      <c r="P1017" s="7">
        <v>1750000</v>
      </c>
      <c r="Q1017" s="5" t="s">
        <v>5551</v>
      </c>
      <c r="R1017" s="187">
        <v>42949</v>
      </c>
      <c r="S1017" s="20" t="s">
        <v>1774</v>
      </c>
      <c r="T1017" s="5" t="s">
        <v>5552</v>
      </c>
      <c r="U1017" s="474"/>
      <c r="V1017" s="474"/>
      <c r="W1017" s="101"/>
      <c r="X1017" s="101"/>
      <c r="Y1017" s="101"/>
    </row>
    <row r="1018" spans="1:25" s="186" customFormat="1" ht="242.25">
      <c r="A1018" s="475">
        <v>1007</v>
      </c>
      <c r="B1018" s="5" t="s">
        <v>1419</v>
      </c>
      <c r="C1018" s="20" t="s">
        <v>5553</v>
      </c>
      <c r="D1018" s="20" t="s">
        <v>5554</v>
      </c>
      <c r="E1018" s="20" t="s">
        <v>5538</v>
      </c>
      <c r="F1018" s="20" t="s">
        <v>5539</v>
      </c>
      <c r="G1018" s="20">
        <v>275</v>
      </c>
      <c r="H1018" s="20"/>
      <c r="I1018" s="323">
        <v>32.299999999999997</v>
      </c>
      <c r="J1018" s="20">
        <v>16</v>
      </c>
      <c r="K1018" s="5" t="s">
        <v>575</v>
      </c>
      <c r="L1018" s="478">
        <v>42747</v>
      </c>
      <c r="M1018" s="6" t="s">
        <v>5555</v>
      </c>
      <c r="N1018" s="6">
        <v>603029.05000000005</v>
      </c>
      <c r="O1018" s="7">
        <v>1120000</v>
      </c>
      <c r="P1018" s="7">
        <v>1120000</v>
      </c>
      <c r="Q1018" s="5" t="s">
        <v>5556</v>
      </c>
      <c r="R1018" s="187">
        <v>42803</v>
      </c>
      <c r="S1018" s="20" t="s">
        <v>1774</v>
      </c>
      <c r="T1018" s="5" t="s">
        <v>5557</v>
      </c>
      <c r="U1018" s="474"/>
      <c r="V1018" s="474"/>
      <c r="W1018" s="101"/>
      <c r="X1018" s="101"/>
      <c r="Y1018" s="101"/>
    </row>
    <row r="1019" spans="1:25" s="186" customFormat="1" ht="140.25">
      <c r="A1019" s="475">
        <v>1008</v>
      </c>
      <c r="B1019" s="5" t="s">
        <v>1419</v>
      </c>
      <c r="C1019" s="20"/>
      <c r="D1019" s="20" t="s">
        <v>5558</v>
      </c>
      <c r="E1019" s="20" t="s">
        <v>5559</v>
      </c>
      <c r="F1019" s="20">
        <v>15</v>
      </c>
      <c r="G1019" s="20">
        <v>7</v>
      </c>
      <c r="H1019" s="20"/>
      <c r="I1019" s="323">
        <v>43.14</v>
      </c>
      <c r="J1019" s="20">
        <v>2</v>
      </c>
      <c r="K1019" s="5" t="s">
        <v>575</v>
      </c>
      <c r="L1019" s="425"/>
      <c r="M1019" s="6" t="s">
        <v>5560</v>
      </c>
      <c r="N1019" s="6"/>
      <c r="O1019" s="7"/>
      <c r="P1019" s="479"/>
      <c r="Q1019" s="5" t="s">
        <v>5561</v>
      </c>
      <c r="R1019" s="187">
        <v>33113</v>
      </c>
      <c r="S1019" s="20" t="s">
        <v>1774</v>
      </c>
      <c r="T1019" s="5" t="s">
        <v>5562</v>
      </c>
      <c r="U1019" s="474"/>
      <c r="V1019" s="474"/>
      <c r="W1019" s="101"/>
      <c r="X1019" s="101"/>
      <c r="Y1019" s="101"/>
    </row>
    <row r="1020" spans="1:25" s="186" customFormat="1" ht="140.25">
      <c r="A1020" s="467">
        <v>1009</v>
      </c>
      <c r="B1020" s="5" t="s">
        <v>1419</v>
      </c>
      <c r="C1020" s="20"/>
      <c r="D1020" s="20" t="s">
        <v>5563</v>
      </c>
      <c r="E1020" s="20" t="s">
        <v>5559</v>
      </c>
      <c r="F1020" s="20">
        <v>15</v>
      </c>
      <c r="G1020" s="20">
        <v>8</v>
      </c>
      <c r="H1020" s="20"/>
      <c r="I1020" s="323">
        <v>54.29</v>
      </c>
      <c r="J1020" s="20">
        <v>2</v>
      </c>
      <c r="K1020" s="5" t="s">
        <v>575</v>
      </c>
      <c r="L1020" s="425"/>
      <c r="M1020" s="6" t="s">
        <v>5560</v>
      </c>
      <c r="N1020" s="6"/>
      <c r="O1020" s="7"/>
      <c r="P1020" s="479"/>
      <c r="Q1020" s="5"/>
      <c r="R1020" s="20"/>
      <c r="S1020" s="20"/>
      <c r="U1020" s="474"/>
      <c r="V1020" s="474"/>
      <c r="W1020" s="101"/>
      <c r="X1020" s="101"/>
      <c r="Y1020" s="101"/>
    </row>
    <row r="1021" spans="1:25" s="186" customFormat="1" ht="114.75">
      <c r="A1021" s="475">
        <v>1010</v>
      </c>
      <c r="B1021" s="5" t="s">
        <v>1419</v>
      </c>
      <c r="C1021" s="20" t="s">
        <v>5564</v>
      </c>
      <c r="D1021" s="20" t="s">
        <v>5565</v>
      </c>
      <c r="E1021" s="20" t="s">
        <v>5559</v>
      </c>
      <c r="F1021" s="20">
        <v>17</v>
      </c>
      <c r="G1021" s="20">
        <v>8</v>
      </c>
      <c r="H1021" s="20"/>
      <c r="I1021" s="323">
        <v>36.57</v>
      </c>
      <c r="J1021" s="20">
        <v>1</v>
      </c>
      <c r="K1021" s="5" t="s">
        <v>575</v>
      </c>
      <c r="L1021" s="425"/>
      <c r="M1021" s="6" t="s">
        <v>5566</v>
      </c>
      <c r="N1021" s="6">
        <v>714292.55</v>
      </c>
      <c r="O1021" s="7">
        <v>714292.55</v>
      </c>
      <c r="P1021" s="479">
        <v>714292.55</v>
      </c>
      <c r="Q1021" s="5" t="s">
        <v>5567</v>
      </c>
      <c r="R1021" s="187">
        <v>32702</v>
      </c>
      <c r="S1021" s="20" t="s">
        <v>1774</v>
      </c>
      <c r="T1021" s="5" t="s">
        <v>5568</v>
      </c>
      <c r="U1021" s="474">
        <v>25.9</v>
      </c>
      <c r="V1021" s="474"/>
      <c r="W1021" s="101"/>
      <c r="X1021" s="101"/>
      <c r="Y1021" s="101"/>
    </row>
    <row r="1022" spans="1:25" s="186" customFormat="1" ht="191.25">
      <c r="A1022" s="475">
        <v>1011</v>
      </c>
      <c r="B1022" s="5" t="s">
        <v>1419</v>
      </c>
      <c r="C1022" s="20" t="s">
        <v>5569</v>
      </c>
      <c r="D1022" s="20" t="s">
        <v>5570</v>
      </c>
      <c r="E1022" s="20" t="s">
        <v>5559</v>
      </c>
      <c r="F1022" s="20">
        <v>48</v>
      </c>
      <c r="G1022" s="20">
        <v>26</v>
      </c>
      <c r="H1022" s="20"/>
      <c r="I1022" s="323">
        <v>48.4</v>
      </c>
      <c r="J1022" s="20">
        <v>3</v>
      </c>
      <c r="K1022" s="5" t="s">
        <v>575</v>
      </c>
      <c r="L1022" s="425"/>
      <c r="M1022" s="6" t="s">
        <v>5571</v>
      </c>
      <c r="N1022" s="6">
        <v>956993.36</v>
      </c>
      <c r="O1022" s="7"/>
      <c r="P1022" s="479"/>
      <c r="Q1022" s="5" t="s">
        <v>5572</v>
      </c>
      <c r="R1022" s="187">
        <v>43763</v>
      </c>
      <c r="S1022" s="20" t="s">
        <v>1774</v>
      </c>
      <c r="T1022" s="186" t="s">
        <v>5573</v>
      </c>
      <c r="U1022" s="474">
        <v>48.7</v>
      </c>
      <c r="V1022" s="474"/>
      <c r="W1022" s="101"/>
      <c r="X1022" s="101"/>
      <c r="Y1022" s="101"/>
    </row>
    <row r="1023" spans="1:25" s="186" customFormat="1" ht="191.25">
      <c r="A1023" s="467">
        <v>1012</v>
      </c>
      <c r="B1023" s="5" t="s">
        <v>1419</v>
      </c>
      <c r="C1023" s="20"/>
      <c r="D1023" s="20" t="s">
        <v>5574</v>
      </c>
      <c r="E1023" s="20" t="s">
        <v>5559</v>
      </c>
      <c r="F1023" s="20">
        <v>48</v>
      </c>
      <c r="G1023" s="20">
        <v>52</v>
      </c>
      <c r="H1023" s="20"/>
      <c r="I1023" s="323">
        <v>30.94</v>
      </c>
      <c r="J1023" s="20">
        <v>2</v>
      </c>
      <c r="K1023" s="5" t="s">
        <v>575</v>
      </c>
      <c r="L1023" s="425"/>
      <c r="M1023" s="6" t="s">
        <v>5571</v>
      </c>
      <c r="N1023" s="6"/>
      <c r="O1023" s="7"/>
      <c r="P1023" s="479"/>
      <c r="Q1023" s="5" t="s">
        <v>5575</v>
      </c>
      <c r="R1023" s="187">
        <v>33108</v>
      </c>
      <c r="S1023" s="20" t="s">
        <v>1774</v>
      </c>
      <c r="T1023" s="5" t="s">
        <v>5576</v>
      </c>
      <c r="U1023" s="474"/>
      <c r="V1023" s="474"/>
      <c r="W1023" s="101"/>
      <c r="X1023" s="101"/>
      <c r="Y1023" s="101"/>
    </row>
    <row r="1024" spans="1:25" s="186" customFormat="1" ht="191.25">
      <c r="A1024" s="475">
        <v>1013</v>
      </c>
      <c r="B1024" s="5" t="s">
        <v>1419</v>
      </c>
      <c r="C1024" s="20" t="s">
        <v>5577</v>
      </c>
      <c r="D1024" s="20" t="s">
        <v>5578</v>
      </c>
      <c r="E1024" s="20" t="s">
        <v>5559</v>
      </c>
      <c r="F1024" s="20">
        <v>48</v>
      </c>
      <c r="G1024" s="20">
        <v>65</v>
      </c>
      <c r="H1024" s="20"/>
      <c r="I1024" s="323">
        <v>44.6</v>
      </c>
      <c r="J1024" s="20">
        <v>2</v>
      </c>
      <c r="K1024" s="5" t="s">
        <v>575</v>
      </c>
      <c r="L1024" s="425"/>
      <c r="M1024" s="6" t="s">
        <v>5571</v>
      </c>
      <c r="N1024" s="6">
        <v>881857.51</v>
      </c>
      <c r="O1024" s="7"/>
      <c r="P1024" s="479"/>
      <c r="Q1024" s="5" t="s">
        <v>5579</v>
      </c>
      <c r="R1024" s="187">
        <v>35426</v>
      </c>
      <c r="S1024" s="20" t="s">
        <v>1774</v>
      </c>
      <c r="T1024" s="5" t="s">
        <v>5580</v>
      </c>
      <c r="U1024" s="474"/>
      <c r="V1024" s="474"/>
      <c r="W1024" s="101"/>
      <c r="X1024" s="101"/>
      <c r="Y1024" s="101"/>
    </row>
    <row r="1025" spans="1:25" s="186" customFormat="1" ht="89.25">
      <c r="A1025" s="475">
        <v>1014</v>
      </c>
      <c r="B1025" s="5" t="s">
        <v>1419</v>
      </c>
      <c r="C1025" s="20" t="s">
        <v>5581</v>
      </c>
      <c r="D1025" s="20" t="s">
        <v>5582</v>
      </c>
      <c r="E1025" s="20" t="s">
        <v>5559</v>
      </c>
      <c r="F1025" s="20">
        <v>52</v>
      </c>
      <c r="G1025" s="20">
        <v>35</v>
      </c>
      <c r="H1025" s="20"/>
      <c r="I1025" s="323">
        <v>45.32</v>
      </c>
      <c r="J1025" s="20">
        <v>1</v>
      </c>
      <c r="K1025" s="5" t="s">
        <v>575</v>
      </c>
      <c r="L1025" s="425"/>
      <c r="M1025" s="6" t="s">
        <v>5583</v>
      </c>
      <c r="N1025" s="6">
        <v>886243.08</v>
      </c>
      <c r="O1025" s="7"/>
      <c r="P1025" s="479"/>
      <c r="Q1025" s="5"/>
      <c r="R1025" s="20"/>
      <c r="S1025" s="20"/>
      <c r="U1025" s="474"/>
      <c r="V1025" s="474"/>
      <c r="W1025" s="101"/>
      <c r="X1025" s="101"/>
      <c r="Y1025" s="101"/>
    </row>
    <row r="1026" spans="1:25" s="186" customFormat="1" ht="89.25">
      <c r="A1026" s="467">
        <v>1015</v>
      </c>
      <c r="B1026" s="5" t="s">
        <v>1419</v>
      </c>
      <c r="C1026" s="20"/>
      <c r="D1026" s="20" t="s">
        <v>5584</v>
      </c>
      <c r="E1026" s="20" t="s">
        <v>5559</v>
      </c>
      <c r="F1026" s="20">
        <v>54</v>
      </c>
      <c r="G1026" s="20">
        <v>17</v>
      </c>
      <c r="H1026" s="20"/>
      <c r="I1026" s="323">
        <v>46.23</v>
      </c>
      <c r="J1026" s="20">
        <v>1</v>
      </c>
      <c r="K1026" s="5" t="s">
        <v>575</v>
      </c>
      <c r="L1026" s="425"/>
      <c r="M1026" s="6" t="s">
        <v>5583</v>
      </c>
      <c r="N1026" s="6"/>
      <c r="O1026" s="7"/>
      <c r="P1026" s="479"/>
      <c r="Q1026" s="5"/>
      <c r="R1026" s="20"/>
      <c r="S1026" s="20"/>
      <c r="T1026" s="5"/>
      <c r="U1026" s="474"/>
      <c r="V1026" s="474"/>
      <c r="W1026" s="101"/>
      <c r="X1026" s="101"/>
      <c r="Y1026" s="101"/>
    </row>
    <row r="1027" spans="1:25" s="186" customFormat="1" ht="89.25">
      <c r="A1027" s="475">
        <v>1016</v>
      </c>
      <c r="B1027" s="5" t="s">
        <v>1419</v>
      </c>
      <c r="C1027" s="20"/>
      <c r="D1027" s="20" t="s">
        <v>5585</v>
      </c>
      <c r="E1027" s="20" t="s">
        <v>5559</v>
      </c>
      <c r="F1027" s="20">
        <v>54</v>
      </c>
      <c r="G1027" s="20">
        <v>18</v>
      </c>
      <c r="H1027" s="20"/>
      <c r="I1027" s="323">
        <v>46.45</v>
      </c>
      <c r="J1027" s="20">
        <v>1</v>
      </c>
      <c r="K1027" s="5" t="s">
        <v>575</v>
      </c>
      <c r="L1027" s="425"/>
      <c r="M1027" s="6" t="s">
        <v>5583</v>
      </c>
      <c r="N1027" s="6"/>
      <c r="O1027" s="7"/>
      <c r="P1027" s="479"/>
      <c r="Q1027" s="5"/>
      <c r="R1027" s="20"/>
      <c r="S1027" s="20"/>
      <c r="T1027" s="5"/>
      <c r="U1027" s="474"/>
      <c r="V1027" s="474"/>
      <c r="W1027" s="101"/>
      <c r="X1027" s="101"/>
      <c r="Y1027" s="101"/>
    </row>
    <row r="1028" spans="1:25" s="186" customFormat="1" ht="102">
      <c r="A1028" s="475">
        <v>1017</v>
      </c>
      <c r="B1028" s="5" t="s">
        <v>1419</v>
      </c>
      <c r="C1028" s="20" t="s">
        <v>5586</v>
      </c>
      <c r="D1028" s="20" t="s">
        <v>5587</v>
      </c>
      <c r="E1028" s="20" t="s">
        <v>5559</v>
      </c>
      <c r="F1028" s="20">
        <v>54</v>
      </c>
      <c r="G1028" s="20">
        <v>59</v>
      </c>
      <c r="H1028" s="20"/>
      <c r="I1028" s="323">
        <v>63.61</v>
      </c>
      <c r="J1028" s="20">
        <v>4</v>
      </c>
      <c r="K1028" s="5" t="s">
        <v>575</v>
      </c>
      <c r="L1028" s="425"/>
      <c r="M1028" s="6" t="s">
        <v>5583</v>
      </c>
      <c r="N1028" s="6">
        <v>1238792.53</v>
      </c>
      <c r="O1028" s="7">
        <v>8750.8799999999992</v>
      </c>
      <c r="P1028" s="479">
        <v>8750.8799999999992</v>
      </c>
      <c r="Q1028" s="5" t="s">
        <v>5588</v>
      </c>
      <c r="R1028" s="187">
        <v>43783</v>
      </c>
      <c r="S1028" s="20" t="s">
        <v>1774</v>
      </c>
      <c r="T1028" s="5" t="s">
        <v>5589</v>
      </c>
      <c r="U1028" s="474">
        <v>61.32</v>
      </c>
      <c r="V1028" s="474"/>
      <c r="W1028" s="101"/>
      <c r="X1028" s="101"/>
      <c r="Y1028" s="101"/>
    </row>
    <row r="1029" spans="1:25" s="186" customFormat="1" ht="191.25">
      <c r="A1029" s="467">
        <v>1018</v>
      </c>
      <c r="B1029" s="5" t="s">
        <v>1419</v>
      </c>
      <c r="C1029" s="20" t="s">
        <v>5590</v>
      </c>
      <c r="D1029" s="20" t="s">
        <v>5591</v>
      </c>
      <c r="E1029" s="20" t="s">
        <v>5559</v>
      </c>
      <c r="F1029" s="20">
        <v>56</v>
      </c>
      <c r="G1029" s="20">
        <v>19</v>
      </c>
      <c r="H1029" s="23" t="s">
        <v>5592</v>
      </c>
      <c r="I1029" s="112">
        <f>63.63*82/100</f>
        <v>52.176600000000001</v>
      </c>
      <c r="J1029" s="20">
        <v>5</v>
      </c>
      <c r="K1029" s="5" t="s">
        <v>575</v>
      </c>
      <c r="L1029" s="425"/>
      <c r="M1029" s="6" t="s">
        <v>5593</v>
      </c>
      <c r="N1029" s="6">
        <v>1018209.29</v>
      </c>
      <c r="O1029" s="7"/>
      <c r="P1029" s="479"/>
      <c r="Q1029" s="5" t="s">
        <v>5594</v>
      </c>
      <c r="R1029" s="187">
        <v>42786</v>
      </c>
      <c r="S1029" s="20" t="s">
        <v>1774</v>
      </c>
      <c r="T1029" s="5" t="s">
        <v>5595</v>
      </c>
      <c r="U1029" s="474">
        <v>38.409999999999997</v>
      </c>
      <c r="V1029" s="474"/>
      <c r="W1029" s="101"/>
      <c r="X1029" s="101"/>
      <c r="Y1029" s="101"/>
    </row>
    <row r="1030" spans="1:25" s="186" customFormat="1" ht="114.75">
      <c r="A1030" s="475">
        <v>1019</v>
      </c>
      <c r="B1030" s="5" t="s">
        <v>1419</v>
      </c>
      <c r="C1030" s="20" t="s">
        <v>5596</v>
      </c>
      <c r="D1030" s="20" t="s">
        <v>5597</v>
      </c>
      <c r="E1030" s="20" t="s">
        <v>5559</v>
      </c>
      <c r="F1030" s="20">
        <v>56</v>
      </c>
      <c r="G1030" s="20">
        <v>25</v>
      </c>
      <c r="H1030" s="482"/>
      <c r="I1030" s="323">
        <v>44.76</v>
      </c>
      <c r="J1030" s="20">
        <v>2</v>
      </c>
      <c r="K1030" s="5" t="s">
        <v>575</v>
      </c>
      <c r="L1030" s="425"/>
      <c r="M1030" s="6" t="s">
        <v>5598</v>
      </c>
      <c r="N1030" s="6">
        <v>885812.03</v>
      </c>
      <c r="O1030" s="7">
        <v>885812.03</v>
      </c>
      <c r="P1030" s="479">
        <v>885812.03</v>
      </c>
      <c r="Q1030" s="5" t="s">
        <v>5599</v>
      </c>
      <c r="R1030" s="187">
        <v>43523</v>
      </c>
      <c r="S1030" s="20" t="s">
        <v>1774</v>
      </c>
      <c r="T1030" s="5" t="s">
        <v>5600</v>
      </c>
      <c r="U1030" s="474">
        <v>44.76</v>
      </c>
      <c r="V1030" s="474"/>
      <c r="W1030" s="101"/>
      <c r="X1030" s="101"/>
      <c r="Y1030" s="101"/>
    </row>
    <row r="1031" spans="1:25" s="186" customFormat="1" ht="114.75">
      <c r="A1031" s="475">
        <v>1020</v>
      </c>
      <c r="B1031" s="5" t="s">
        <v>1419</v>
      </c>
      <c r="C1031" s="20" t="s">
        <v>5601</v>
      </c>
      <c r="D1031" s="20" t="s">
        <v>5602</v>
      </c>
      <c r="E1031" s="20" t="s">
        <v>5559</v>
      </c>
      <c r="F1031" s="20">
        <v>56</v>
      </c>
      <c r="G1031" s="20">
        <v>28</v>
      </c>
      <c r="H1031" s="482"/>
      <c r="I1031" s="323">
        <v>45.41</v>
      </c>
      <c r="J1031" s="20">
        <v>3</v>
      </c>
      <c r="K1031" s="5" t="s">
        <v>575</v>
      </c>
      <c r="L1031" s="425"/>
      <c r="M1031" s="6" t="s">
        <v>5598</v>
      </c>
      <c r="N1031" s="6">
        <v>897675.59</v>
      </c>
      <c r="O1031" s="7">
        <v>897675.59</v>
      </c>
      <c r="P1031" s="479">
        <v>897675.59</v>
      </c>
      <c r="Q1031" s="5" t="s">
        <v>5603</v>
      </c>
      <c r="R1031" s="187">
        <v>26354</v>
      </c>
      <c r="S1031" s="20" t="s">
        <v>1774</v>
      </c>
      <c r="T1031" s="5" t="s">
        <v>5604</v>
      </c>
      <c r="U1031" s="474"/>
      <c r="V1031" s="474"/>
      <c r="W1031" s="101"/>
      <c r="X1031" s="101"/>
      <c r="Y1031" s="101"/>
    </row>
    <row r="1032" spans="1:25" s="186" customFormat="1" ht="409.5">
      <c r="A1032" s="467">
        <v>1021</v>
      </c>
      <c r="B1032" s="5" t="s">
        <v>1419</v>
      </c>
      <c r="C1032" s="20" t="s">
        <v>5605</v>
      </c>
      <c r="D1032" s="20" t="s">
        <v>5606</v>
      </c>
      <c r="E1032" s="20" t="s">
        <v>5559</v>
      </c>
      <c r="F1032" s="20">
        <v>56</v>
      </c>
      <c r="G1032" s="20">
        <v>35</v>
      </c>
      <c r="H1032" s="23" t="s">
        <v>5607</v>
      </c>
      <c r="I1032" s="112">
        <f>62.12*306/1000</f>
        <v>19.008719999999997</v>
      </c>
      <c r="J1032" s="20">
        <v>1</v>
      </c>
      <c r="K1032" s="5" t="s">
        <v>575</v>
      </c>
      <c r="L1032" s="478">
        <v>40046</v>
      </c>
      <c r="M1032" s="6" t="s">
        <v>5608</v>
      </c>
      <c r="N1032" s="6">
        <v>370130.17</v>
      </c>
      <c r="O1032" s="7"/>
      <c r="P1032" s="479"/>
      <c r="Q1032" s="5" t="s">
        <v>5609</v>
      </c>
      <c r="R1032" s="38" t="s">
        <v>5610</v>
      </c>
      <c r="S1032" s="38" t="s">
        <v>5611</v>
      </c>
      <c r="T1032" s="5" t="s">
        <v>5612</v>
      </c>
      <c r="U1032" s="481" t="s">
        <v>5613</v>
      </c>
      <c r="V1032" s="481" t="s">
        <v>5614</v>
      </c>
      <c r="W1032" s="101"/>
      <c r="X1032" s="101"/>
      <c r="Y1032" s="101"/>
    </row>
    <row r="1033" spans="1:25" s="186" customFormat="1" ht="191.25">
      <c r="A1033" s="475">
        <v>1022</v>
      </c>
      <c r="B1033" s="5" t="s">
        <v>1419</v>
      </c>
      <c r="C1033" s="20" t="s">
        <v>5615</v>
      </c>
      <c r="D1033" s="20" t="s">
        <v>5616</v>
      </c>
      <c r="E1033" s="20" t="s">
        <v>5559</v>
      </c>
      <c r="F1033" s="20">
        <v>56</v>
      </c>
      <c r="G1033" s="20">
        <v>36</v>
      </c>
      <c r="H1033" s="20"/>
      <c r="I1033" s="323">
        <v>61.91</v>
      </c>
      <c r="J1033" s="20">
        <v>1</v>
      </c>
      <c r="K1033" s="5" t="s">
        <v>575</v>
      </c>
      <c r="L1033" s="425"/>
      <c r="M1033" s="6" t="s">
        <v>5598</v>
      </c>
      <c r="N1033" s="6">
        <v>1223923.32</v>
      </c>
      <c r="O1033" s="7">
        <v>1223923.32</v>
      </c>
      <c r="P1033" s="479">
        <v>1223923.32</v>
      </c>
      <c r="Q1033" s="5" t="s">
        <v>5617</v>
      </c>
      <c r="R1033" s="187">
        <v>28275</v>
      </c>
      <c r="S1033" s="20" t="s">
        <v>1774</v>
      </c>
      <c r="T1033" s="5" t="s">
        <v>5618</v>
      </c>
      <c r="U1033" s="474"/>
      <c r="V1033" s="474"/>
      <c r="W1033" s="101"/>
      <c r="X1033" s="101"/>
      <c r="Y1033" s="101"/>
    </row>
    <row r="1034" spans="1:25" s="186" customFormat="1" ht="153">
      <c r="A1034" s="475">
        <v>1023</v>
      </c>
      <c r="B1034" s="5" t="s">
        <v>1419</v>
      </c>
      <c r="C1034" s="20" t="s">
        <v>5619</v>
      </c>
      <c r="D1034" s="20" t="s">
        <v>5620</v>
      </c>
      <c r="E1034" s="20" t="s">
        <v>5559</v>
      </c>
      <c r="F1034" s="20">
        <v>58</v>
      </c>
      <c r="G1034" s="20">
        <v>16</v>
      </c>
      <c r="H1034" s="20"/>
      <c r="I1034" s="323">
        <v>61.82</v>
      </c>
      <c r="J1034" s="20">
        <v>4</v>
      </c>
      <c r="K1034" s="5" t="s">
        <v>575</v>
      </c>
      <c r="L1034" s="478">
        <v>42689</v>
      </c>
      <c r="M1034" s="6" t="s">
        <v>5621</v>
      </c>
      <c r="N1034" s="6">
        <v>1160881.05</v>
      </c>
      <c r="O1034" s="7"/>
      <c r="P1034" s="479"/>
      <c r="Q1034" s="5"/>
      <c r="R1034" s="20"/>
      <c r="S1034" s="20"/>
      <c r="T1034" s="20"/>
      <c r="U1034" s="474"/>
      <c r="V1034" s="474"/>
      <c r="W1034" s="101"/>
      <c r="X1034" s="101"/>
      <c r="Y1034" s="101"/>
    </row>
    <row r="1035" spans="1:25" s="186" customFormat="1" ht="114.75">
      <c r="A1035" s="467">
        <v>1024</v>
      </c>
      <c r="B1035" s="5" t="s">
        <v>1419</v>
      </c>
      <c r="C1035" s="20" t="s">
        <v>5622</v>
      </c>
      <c r="D1035" s="20" t="s">
        <v>5623</v>
      </c>
      <c r="E1035" s="20" t="s">
        <v>5559</v>
      </c>
      <c r="F1035" s="20">
        <v>62</v>
      </c>
      <c r="G1035" s="20">
        <v>33</v>
      </c>
      <c r="H1035" s="20"/>
      <c r="I1035" s="323">
        <v>62.12</v>
      </c>
      <c r="J1035" s="20">
        <v>1</v>
      </c>
      <c r="K1035" s="5" t="s">
        <v>575</v>
      </c>
      <c r="L1035" s="425"/>
      <c r="M1035" s="6" t="s">
        <v>5624</v>
      </c>
      <c r="N1035" s="6">
        <v>1227877.8400000001</v>
      </c>
      <c r="O1035" s="7">
        <v>1227877.8400000001</v>
      </c>
      <c r="P1035" s="479">
        <v>1227877.8400000001</v>
      </c>
      <c r="Q1035" s="5"/>
      <c r="R1035" s="20"/>
      <c r="S1035" s="20"/>
      <c r="T1035" s="20"/>
      <c r="U1035" s="474"/>
      <c r="V1035" s="474"/>
      <c r="W1035" s="101"/>
      <c r="X1035" s="101"/>
      <c r="Y1035" s="101"/>
    </row>
    <row r="1036" spans="1:25" s="186" customFormat="1" ht="114.75">
      <c r="A1036" s="475">
        <v>1025</v>
      </c>
      <c r="B1036" s="5" t="s">
        <v>1419</v>
      </c>
      <c r="C1036" s="20" t="s">
        <v>5625</v>
      </c>
      <c r="D1036" s="20" t="s">
        <v>5626</v>
      </c>
      <c r="E1036" s="20" t="s">
        <v>5559</v>
      </c>
      <c r="F1036" s="20">
        <v>62</v>
      </c>
      <c r="G1036" s="20">
        <v>91</v>
      </c>
      <c r="H1036" s="20"/>
      <c r="I1036" s="323">
        <v>44.71</v>
      </c>
      <c r="J1036" s="20">
        <v>2</v>
      </c>
      <c r="K1036" s="5" t="s">
        <v>575</v>
      </c>
      <c r="L1036" s="425"/>
      <c r="M1036" s="6" t="s">
        <v>5624</v>
      </c>
      <c r="N1036" s="6">
        <v>883834.77</v>
      </c>
      <c r="O1036" s="7">
        <v>883834.77</v>
      </c>
      <c r="P1036" s="479">
        <v>883834.77</v>
      </c>
      <c r="Q1036" s="5"/>
      <c r="R1036" s="20"/>
      <c r="S1036" s="20"/>
      <c r="T1036" s="20"/>
      <c r="U1036" s="474"/>
      <c r="V1036" s="474"/>
      <c r="W1036" s="101"/>
      <c r="X1036" s="101"/>
      <c r="Y1036" s="101"/>
    </row>
    <row r="1037" spans="1:25" s="186" customFormat="1" ht="114.75">
      <c r="A1037" s="475">
        <v>1026</v>
      </c>
      <c r="B1037" s="5" t="s">
        <v>1419</v>
      </c>
      <c r="C1037" s="20" t="s">
        <v>5627</v>
      </c>
      <c r="D1037" s="20" t="s">
        <v>5628</v>
      </c>
      <c r="E1037" s="20" t="s">
        <v>5559</v>
      </c>
      <c r="F1037" s="20">
        <v>62</v>
      </c>
      <c r="G1037" s="20">
        <v>115</v>
      </c>
      <c r="H1037" s="20"/>
      <c r="I1037" s="323">
        <v>63.65</v>
      </c>
      <c r="J1037" s="20">
        <v>4</v>
      </c>
      <c r="K1037" s="5" t="s">
        <v>575</v>
      </c>
      <c r="L1037" s="425"/>
      <c r="M1037" s="6" t="s">
        <v>5624</v>
      </c>
      <c r="N1037" s="6">
        <v>1257536.72</v>
      </c>
      <c r="O1037" s="7">
        <v>1257536.72</v>
      </c>
      <c r="P1037" s="479">
        <v>1257536.72</v>
      </c>
      <c r="Q1037" s="5" t="s">
        <v>5629</v>
      </c>
      <c r="R1037" s="187">
        <v>40736</v>
      </c>
      <c r="S1037" s="20" t="s">
        <v>1774</v>
      </c>
      <c r="T1037" s="5" t="s">
        <v>5630</v>
      </c>
      <c r="U1037" s="474"/>
      <c r="V1037" s="474"/>
      <c r="W1037" s="101"/>
      <c r="X1037" s="101"/>
      <c r="Y1037" s="101"/>
    </row>
    <row r="1038" spans="1:25" s="186" customFormat="1" ht="165.75">
      <c r="A1038" s="467">
        <v>1027</v>
      </c>
      <c r="B1038" s="5" t="s">
        <v>1419</v>
      </c>
      <c r="C1038" s="20" t="s">
        <v>5631</v>
      </c>
      <c r="D1038" s="20" t="s">
        <v>5632</v>
      </c>
      <c r="E1038" s="20" t="s">
        <v>5559</v>
      </c>
      <c r="F1038" s="20">
        <v>66</v>
      </c>
      <c r="G1038" s="20">
        <v>33</v>
      </c>
      <c r="H1038" s="20"/>
      <c r="I1038" s="323">
        <v>31.57</v>
      </c>
      <c r="J1038" s="20">
        <v>5</v>
      </c>
      <c r="K1038" s="5" t="s">
        <v>575</v>
      </c>
      <c r="L1038" s="425"/>
      <c r="M1038" s="6" t="s">
        <v>5633</v>
      </c>
      <c r="N1038" s="6">
        <v>624813.84</v>
      </c>
      <c r="O1038" s="7"/>
      <c r="P1038" s="479"/>
      <c r="Q1038" s="5"/>
      <c r="R1038" s="20"/>
      <c r="S1038" s="20"/>
      <c r="T1038" s="186" t="s">
        <v>5634</v>
      </c>
      <c r="U1038" s="474"/>
      <c r="V1038" s="474"/>
      <c r="W1038" s="101"/>
      <c r="X1038" s="101"/>
      <c r="Y1038" s="101"/>
    </row>
    <row r="1039" spans="1:25" s="186" customFormat="1" ht="165.75">
      <c r="A1039" s="475">
        <v>1028</v>
      </c>
      <c r="B1039" s="5" t="s">
        <v>1419</v>
      </c>
      <c r="C1039" s="20" t="s">
        <v>5635</v>
      </c>
      <c r="D1039" s="20" t="s">
        <v>5636</v>
      </c>
      <c r="E1039" s="20" t="s">
        <v>5559</v>
      </c>
      <c r="F1039" s="20">
        <v>66</v>
      </c>
      <c r="G1039" s="20">
        <v>63</v>
      </c>
      <c r="H1039" s="20"/>
      <c r="I1039" s="323">
        <v>31.71</v>
      </c>
      <c r="J1039" s="20">
        <v>4</v>
      </c>
      <c r="K1039" s="5" t="s">
        <v>575</v>
      </c>
      <c r="L1039" s="425"/>
      <c r="M1039" s="6" t="s">
        <v>5633</v>
      </c>
      <c r="N1039" s="6">
        <v>626791.1</v>
      </c>
      <c r="O1039" s="7"/>
      <c r="P1039" s="479"/>
      <c r="Q1039" s="5" t="s">
        <v>5637</v>
      </c>
      <c r="R1039" s="187">
        <v>32266</v>
      </c>
      <c r="S1039" s="20" t="s">
        <v>1774</v>
      </c>
      <c r="T1039" s="5" t="s">
        <v>5638</v>
      </c>
      <c r="U1039" s="474"/>
      <c r="V1039" s="474"/>
      <c r="W1039" s="101"/>
      <c r="X1039" s="101"/>
      <c r="Y1039" s="101"/>
    </row>
    <row r="1040" spans="1:25" s="186" customFormat="1" ht="89.25">
      <c r="A1040" s="475">
        <v>1029</v>
      </c>
      <c r="B1040" s="5" t="s">
        <v>1419</v>
      </c>
      <c r="C1040" s="20" t="s">
        <v>5639</v>
      </c>
      <c r="D1040" s="20" t="s">
        <v>5640</v>
      </c>
      <c r="E1040" s="20" t="s">
        <v>5559</v>
      </c>
      <c r="F1040" s="20">
        <v>68</v>
      </c>
      <c r="G1040" s="20">
        <v>40</v>
      </c>
      <c r="H1040" s="20"/>
      <c r="I1040" s="323">
        <v>45.18</v>
      </c>
      <c r="J1040" s="20">
        <v>2</v>
      </c>
      <c r="K1040" s="5" t="s">
        <v>575</v>
      </c>
      <c r="L1040" s="425"/>
      <c r="M1040" s="6" t="s">
        <v>5583</v>
      </c>
      <c r="N1040" s="6">
        <v>893721.07</v>
      </c>
      <c r="O1040" s="7"/>
      <c r="P1040" s="479"/>
      <c r="Q1040" s="5" t="s">
        <v>5641</v>
      </c>
      <c r="R1040" s="187">
        <v>30362</v>
      </c>
      <c r="S1040" s="20" t="s">
        <v>1774</v>
      </c>
      <c r="T1040" s="5" t="s">
        <v>5642</v>
      </c>
      <c r="U1040" s="474"/>
      <c r="V1040" s="474"/>
      <c r="W1040" s="101"/>
      <c r="X1040" s="101"/>
      <c r="Y1040" s="101"/>
    </row>
    <row r="1041" spans="1:25" s="186" customFormat="1" ht="382.5">
      <c r="A1041" s="467">
        <v>1030</v>
      </c>
      <c r="B1041" s="5" t="s">
        <v>1419</v>
      </c>
      <c r="C1041" s="20" t="s">
        <v>5643</v>
      </c>
      <c r="D1041" s="20" t="s">
        <v>5644</v>
      </c>
      <c r="E1041" s="20" t="s">
        <v>5559</v>
      </c>
      <c r="F1041" s="20">
        <v>70</v>
      </c>
      <c r="G1041" s="20">
        <v>17</v>
      </c>
      <c r="H1041" s="20"/>
      <c r="I1041" s="323">
        <v>51.31</v>
      </c>
      <c r="J1041" s="20">
        <v>5</v>
      </c>
      <c r="K1041" s="5" t="s">
        <v>575</v>
      </c>
      <c r="L1041" s="425"/>
      <c r="M1041" s="6" t="s">
        <v>5645</v>
      </c>
      <c r="N1041" s="6">
        <v>1005058.09</v>
      </c>
      <c r="O1041" s="7"/>
      <c r="P1041" s="479"/>
      <c r="Q1041" s="5" t="s">
        <v>5646</v>
      </c>
      <c r="R1041" s="187">
        <v>43717</v>
      </c>
      <c r="S1041" s="20" t="s">
        <v>1774</v>
      </c>
      <c r="T1041" s="5" t="s">
        <v>5647</v>
      </c>
      <c r="U1041" s="474">
        <v>51.31</v>
      </c>
      <c r="V1041" s="474"/>
      <c r="W1041" s="101"/>
      <c r="X1041" s="101"/>
      <c r="Y1041" s="101"/>
    </row>
    <row r="1042" spans="1:25" s="186" customFormat="1" ht="382.5">
      <c r="A1042" s="475">
        <v>1031</v>
      </c>
      <c r="B1042" s="5" t="s">
        <v>1419</v>
      </c>
      <c r="C1042" s="20" t="s">
        <v>5648</v>
      </c>
      <c r="D1042" s="20" t="s">
        <v>5649</v>
      </c>
      <c r="E1042" s="20" t="s">
        <v>5559</v>
      </c>
      <c r="F1042" s="20">
        <v>70</v>
      </c>
      <c r="G1042" s="20">
        <v>42</v>
      </c>
      <c r="H1042" s="20"/>
      <c r="I1042" s="323">
        <v>47.17</v>
      </c>
      <c r="J1042" s="20">
        <v>3</v>
      </c>
      <c r="K1042" s="5" t="s">
        <v>575</v>
      </c>
      <c r="L1042" s="425"/>
      <c r="M1042" s="6" t="s">
        <v>5645</v>
      </c>
      <c r="N1042" s="6">
        <v>933266.25</v>
      </c>
      <c r="O1042" s="7"/>
      <c r="P1042" s="479"/>
      <c r="Q1042" s="5" t="s">
        <v>5650</v>
      </c>
      <c r="R1042" s="187">
        <v>30553</v>
      </c>
      <c r="S1042" s="20" t="s">
        <v>1774</v>
      </c>
      <c r="T1042" s="5" t="s">
        <v>5651</v>
      </c>
      <c r="U1042" s="474"/>
      <c r="V1042" s="474"/>
      <c r="W1042" s="101"/>
      <c r="X1042" s="101"/>
      <c r="Y1042" s="101"/>
    </row>
    <row r="1043" spans="1:25" s="186" customFormat="1" ht="382.5">
      <c r="A1043" s="475">
        <v>1032</v>
      </c>
      <c r="B1043" s="5" t="s">
        <v>1419</v>
      </c>
      <c r="C1043" s="20" t="s">
        <v>5652</v>
      </c>
      <c r="D1043" s="20" t="s">
        <v>5653</v>
      </c>
      <c r="E1043" s="20" t="s">
        <v>5559</v>
      </c>
      <c r="F1043" s="20">
        <v>70</v>
      </c>
      <c r="G1043" s="20">
        <v>57</v>
      </c>
      <c r="H1043" s="20"/>
      <c r="I1043" s="323">
        <v>62.67</v>
      </c>
      <c r="J1043" s="20">
        <v>2</v>
      </c>
      <c r="K1043" s="5" t="s">
        <v>575</v>
      </c>
      <c r="L1043" s="425"/>
      <c r="M1043" s="6" t="s">
        <v>5645</v>
      </c>
      <c r="N1043" s="6">
        <v>1232949.17</v>
      </c>
      <c r="O1043" s="7"/>
      <c r="P1043" s="479"/>
      <c r="Q1043" s="5" t="s">
        <v>5654</v>
      </c>
      <c r="R1043" s="187">
        <v>31881</v>
      </c>
      <c r="S1043" s="20" t="s">
        <v>1774</v>
      </c>
      <c r="T1043" s="5" t="s">
        <v>5655</v>
      </c>
      <c r="U1043" s="474"/>
      <c r="V1043" s="474"/>
      <c r="W1043" s="101"/>
      <c r="X1043" s="101"/>
      <c r="Y1043" s="101"/>
    </row>
    <row r="1044" spans="1:25" s="186" customFormat="1" ht="344.25">
      <c r="A1044" s="467">
        <v>1033</v>
      </c>
      <c r="B1044" s="5" t="s">
        <v>1419</v>
      </c>
      <c r="C1044" s="20"/>
      <c r="D1044" s="20" t="s">
        <v>5656</v>
      </c>
      <c r="E1044" s="20" t="s">
        <v>5559</v>
      </c>
      <c r="F1044" s="20">
        <v>72</v>
      </c>
      <c r="G1044" s="20">
        <v>2</v>
      </c>
      <c r="H1044" s="20"/>
      <c r="I1044" s="323">
        <v>63.91</v>
      </c>
      <c r="J1044" s="20">
        <v>1</v>
      </c>
      <c r="K1044" s="5" t="s">
        <v>575</v>
      </c>
      <c r="L1044" s="425"/>
      <c r="M1044" s="6" t="s">
        <v>5657</v>
      </c>
      <c r="N1044" s="6"/>
      <c r="O1044" s="7"/>
      <c r="P1044" s="479"/>
      <c r="Q1044" s="5"/>
      <c r="R1044" s="20"/>
      <c r="S1044" s="20"/>
      <c r="T1044" s="5"/>
      <c r="U1044" s="474"/>
      <c r="V1044" s="474"/>
      <c r="W1044" s="101"/>
      <c r="X1044" s="101"/>
      <c r="Y1044" s="101"/>
    </row>
    <row r="1045" spans="1:25" s="186" customFormat="1" ht="344.25">
      <c r="A1045" s="475">
        <v>1034</v>
      </c>
      <c r="B1045" s="5" t="s">
        <v>1419</v>
      </c>
      <c r="C1045" s="20" t="s">
        <v>5658</v>
      </c>
      <c r="D1045" s="20" t="s">
        <v>5659</v>
      </c>
      <c r="E1045" s="20" t="s">
        <v>5559</v>
      </c>
      <c r="F1045" s="20">
        <v>72</v>
      </c>
      <c r="G1045" s="20">
        <v>8</v>
      </c>
      <c r="H1045" s="23" t="s">
        <v>5660</v>
      </c>
      <c r="I1045" s="112">
        <f>59.95*38/100</f>
        <v>22.780999999999999</v>
      </c>
      <c r="J1045" s="20">
        <v>2</v>
      </c>
      <c r="K1045" s="5" t="s">
        <v>575</v>
      </c>
      <c r="L1045" s="425"/>
      <c r="M1045" s="6" t="s">
        <v>5657</v>
      </c>
      <c r="N1045" s="6">
        <v>438174.16</v>
      </c>
      <c r="O1045" s="7"/>
      <c r="P1045" s="479"/>
      <c r="Q1045" s="5"/>
      <c r="R1045" s="20"/>
      <c r="S1045" s="20"/>
      <c r="T1045" s="5"/>
      <c r="U1045" s="474"/>
      <c r="V1045" s="474"/>
      <c r="W1045" s="101"/>
      <c r="X1045" s="101"/>
      <c r="Y1045" s="101"/>
    </row>
    <row r="1046" spans="1:25" s="186" customFormat="1" ht="344.25">
      <c r="A1046" s="475">
        <v>1035</v>
      </c>
      <c r="B1046" s="5" t="s">
        <v>1419</v>
      </c>
      <c r="C1046" s="20" t="s">
        <v>5661</v>
      </c>
      <c r="D1046" s="20" t="s">
        <v>5662</v>
      </c>
      <c r="E1046" s="20" t="s">
        <v>5559</v>
      </c>
      <c r="F1046" s="20">
        <v>72</v>
      </c>
      <c r="G1046" s="20">
        <v>17</v>
      </c>
      <c r="H1046" s="482"/>
      <c r="I1046" s="323">
        <v>51.19</v>
      </c>
      <c r="J1046" s="20">
        <v>5</v>
      </c>
      <c r="K1046" s="5" t="s">
        <v>575</v>
      </c>
      <c r="L1046" s="425"/>
      <c r="M1046" s="6" t="s">
        <v>5657</v>
      </c>
      <c r="N1046" s="6">
        <v>1012356.61</v>
      </c>
      <c r="O1046" s="7"/>
      <c r="P1046" s="479"/>
      <c r="Q1046" s="5" t="s">
        <v>5663</v>
      </c>
      <c r="R1046" s="187">
        <v>31771</v>
      </c>
      <c r="S1046" s="20" t="s">
        <v>1774</v>
      </c>
      <c r="T1046" s="5" t="s">
        <v>5664</v>
      </c>
      <c r="U1046" s="474"/>
      <c r="V1046" s="474"/>
      <c r="W1046" s="101"/>
      <c r="X1046" s="101"/>
      <c r="Y1046" s="101"/>
    </row>
    <row r="1047" spans="1:25" s="186" customFormat="1" ht="344.25">
      <c r="A1047" s="467">
        <v>1036</v>
      </c>
      <c r="B1047" s="5" t="s">
        <v>1419</v>
      </c>
      <c r="C1047" s="20" t="s">
        <v>5665</v>
      </c>
      <c r="D1047" s="20" t="s">
        <v>5666</v>
      </c>
      <c r="E1047" s="20" t="s">
        <v>5559</v>
      </c>
      <c r="F1047" s="20">
        <v>72</v>
      </c>
      <c r="G1047" s="20">
        <v>42</v>
      </c>
      <c r="H1047" s="482"/>
      <c r="I1047" s="323">
        <v>48.24</v>
      </c>
      <c r="J1047" s="20">
        <v>3</v>
      </c>
      <c r="K1047" s="5" t="s">
        <v>575</v>
      </c>
      <c r="L1047" s="425"/>
      <c r="M1047" s="6" t="s">
        <v>5657</v>
      </c>
      <c r="N1047" s="6">
        <v>953038.84</v>
      </c>
      <c r="O1047" s="7"/>
      <c r="P1047" s="479"/>
      <c r="Q1047" s="5"/>
      <c r="R1047" s="20"/>
      <c r="S1047" s="20"/>
      <c r="T1047" s="20"/>
      <c r="U1047" s="474"/>
      <c r="V1047" s="474"/>
      <c r="W1047" s="101"/>
      <c r="X1047" s="101"/>
      <c r="Y1047" s="101"/>
    </row>
    <row r="1048" spans="1:25" s="186" customFormat="1" ht="344.25">
      <c r="A1048" s="475">
        <v>1037</v>
      </c>
      <c r="B1048" s="5" t="s">
        <v>1419</v>
      </c>
      <c r="C1048" s="20" t="s">
        <v>5667</v>
      </c>
      <c r="D1048" s="20" t="s">
        <v>5668</v>
      </c>
      <c r="E1048" s="20" t="s">
        <v>5559</v>
      </c>
      <c r="F1048" s="20">
        <v>72</v>
      </c>
      <c r="G1048" s="20">
        <v>71</v>
      </c>
      <c r="H1048" s="482"/>
      <c r="I1048" s="323">
        <v>62.22</v>
      </c>
      <c r="J1048" s="20">
        <v>3</v>
      </c>
      <c r="K1048" s="5" t="s">
        <v>575</v>
      </c>
      <c r="L1048" s="425"/>
      <c r="M1048" s="6" t="s">
        <v>5657</v>
      </c>
      <c r="N1048" s="6">
        <v>1229855.1000000001</v>
      </c>
      <c r="O1048" s="7"/>
      <c r="P1048" s="479"/>
      <c r="Q1048" s="5"/>
      <c r="R1048" s="20"/>
      <c r="S1048" s="20"/>
      <c r="U1048" s="474"/>
      <c r="V1048" s="474"/>
      <c r="W1048" s="101"/>
      <c r="X1048" s="101"/>
      <c r="Y1048" s="101"/>
    </row>
    <row r="1049" spans="1:25" s="186" customFormat="1" ht="344.25">
      <c r="A1049" s="475">
        <v>1038</v>
      </c>
      <c r="B1049" s="5" t="s">
        <v>1419</v>
      </c>
      <c r="C1049" s="20" t="s">
        <v>5669</v>
      </c>
      <c r="D1049" s="20" t="s">
        <v>5670</v>
      </c>
      <c r="E1049" s="20" t="s">
        <v>5559</v>
      </c>
      <c r="F1049" s="20">
        <v>72</v>
      </c>
      <c r="G1049" s="20">
        <v>88</v>
      </c>
      <c r="H1049" s="482"/>
      <c r="I1049" s="323">
        <v>48.42</v>
      </c>
      <c r="J1049" s="20">
        <v>3</v>
      </c>
      <c r="K1049" s="5" t="s">
        <v>575</v>
      </c>
      <c r="L1049" s="425"/>
      <c r="M1049" s="6" t="s">
        <v>5657</v>
      </c>
      <c r="N1049" s="6">
        <v>956993.36</v>
      </c>
      <c r="O1049" s="7"/>
      <c r="P1049" s="479"/>
      <c r="Q1049" s="5" t="s">
        <v>5671</v>
      </c>
      <c r="R1049" s="187">
        <v>32986</v>
      </c>
      <c r="S1049" s="20" t="s">
        <v>1774</v>
      </c>
      <c r="T1049" s="5" t="s">
        <v>5672</v>
      </c>
      <c r="U1049" s="474"/>
      <c r="V1049" s="474"/>
      <c r="W1049" s="101"/>
      <c r="X1049" s="101"/>
      <c r="Y1049" s="101"/>
    </row>
    <row r="1050" spans="1:25" s="186" customFormat="1" ht="344.25">
      <c r="A1050" s="467">
        <v>1039</v>
      </c>
      <c r="B1050" s="5" t="s">
        <v>1419</v>
      </c>
      <c r="C1050" s="20" t="s">
        <v>5673</v>
      </c>
      <c r="D1050" s="20" t="s">
        <v>5674</v>
      </c>
      <c r="E1050" s="20" t="s">
        <v>5559</v>
      </c>
      <c r="F1050" s="20">
        <v>72</v>
      </c>
      <c r="G1050" s="20">
        <v>96</v>
      </c>
      <c r="H1050" s="23" t="s">
        <v>5675</v>
      </c>
      <c r="I1050" s="112">
        <f>29.78*59/100</f>
        <v>17.5702</v>
      </c>
      <c r="J1050" s="20">
        <v>1</v>
      </c>
      <c r="K1050" s="5" t="s">
        <v>575</v>
      </c>
      <c r="L1050" s="425"/>
      <c r="M1050" s="6" t="s">
        <v>5657</v>
      </c>
      <c r="N1050" s="6">
        <v>509093.09</v>
      </c>
      <c r="O1050" s="7"/>
      <c r="P1050" s="479"/>
      <c r="Q1050" s="5" t="s">
        <v>5676</v>
      </c>
      <c r="R1050" s="187">
        <v>36678</v>
      </c>
      <c r="S1050" s="20" t="s">
        <v>1774</v>
      </c>
      <c r="T1050" s="5" t="s">
        <v>5677</v>
      </c>
      <c r="U1050" s="474"/>
      <c r="V1050" s="474"/>
      <c r="W1050" s="101"/>
      <c r="X1050" s="101"/>
      <c r="Y1050" s="101"/>
    </row>
    <row r="1051" spans="1:25" s="186" customFormat="1" ht="344.25">
      <c r="A1051" s="475">
        <v>1040</v>
      </c>
      <c r="B1051" s="5" t="s">
        <v>1419</v>
      </c>
      <c r="C1051" s="20" t="s">
        <v>5678</v>
      </c>
      <c r="D1051" s="20" t="s">
        <v>5679</v>
      </c>
      <c r="E1051" s="20" t="s">
        <v>5559</v>
      </c>
      <c r="F1051" s="20">
        <v>72</v>
      </c>
      <c r="G1051" s="20">
        <v>112</v>
      </c>
      <c r="H1051" s="482"/>
      <c r="I1051" s="323">
        <v>63.67</v>
      </c>
      <c r="J1051" s="20">
        <v>1</v>
      </c>
      <c r="K1051" s="5" t="s">
        <v>575</v>
      </c>
      <c r="L1051" s="425"/>
      <c r="M1051" s="6" t="s">
        <v>5657</v>
      </c>
      <c r="N1051" s="6">
        <v>1073651.6399999999</v>
      </c>
      <c r="O1051" s="7"/>
      <c r="P1051" s="479"/>
      <c r="Q1051" s="5" t="s">
        <v>5680</v>
      </c>
      <c r="R1051" s="187">
        <v>34487</v>
      </c>
      <c r="S1051" s="20" t="s">
        <v>1774</v>
      </c>
      <c r="T1051" s="5" t="s">
        <v>5681</v>
      </c>
      <c r="U1051" s="474"/>
      <c r="V1051" s="474"/>
      <c r="W1051" s="101"/>
      <c r="X1051" s="101"/>
      <c r="Y1051" s="101"/>
    </row>
    <row r="1052" spans="1:25" s="186" customFormat="1" ht="409.5">
      <c r="A1052" s="475">
        <v>1041</v>
      </c>
      <c r="B1052" s="5" t="s">
        <v>1419</v>
      </c>
      <c r="C1052" s="20" t="s">
        <v>5682</v>
      </c>
      <c r="D1052" s="20" t="s">
        <v>5683</v>
      </c>
      <c r="E1052" s="20" t="s">
        <v>5559</v>
      </c>
      <c r="F1052" s="20">
        <v>72</v>
      </c>
      <c r="G1052" s="20">
        <v>120</v>
      </c>
      <c r="H1052" s="482"/>
      <c r="I1052" s="323">
        <v>63.7</v>
      </c>
      <c r="J1052" s="20">
        <v>3</v>
      </c>
      <c r="K1052" s="5" t="s">
        <v>575</v>
      </c>
      <c r="L1052" s="478">
        <v>43711</v>
      </c>
      <c r="M1052" s="6" t="s">
        <v>5684</v>
      </c>
      <c r="N1052" s="6">
        <v>1259513.98</v>
      </c>
      <c r="O1052" s="7"/>
      <c r="P1052" s="479"/>
      <c r="Q1052" s="5" t="s">
        <v>5685</v>
      </c>
      <c r="R1052" s="187">
        <v>42040</v>
      </c>
      <c r="S1052" s="20" t="s">
        <v>1774</v>
      </c>
      <c r="T1052" s="5" t="s">
        <v>5686</v>
      </c>
      <c r="U1052" s="474">
        <v>64.37</v>
      </c>
      <c r="V1052" s="474"/>
      <c r="W1052" s="101"/>
      <c r="X1052" s="101"/>
      <c r="Y1052" s="101"/>
    </row>
    <row r="1053" spans="1:25" s="186" customFormat="1" ht="344.25">
      <c r="A1053" s="467">
        <v>1042</v>
      </c>
      <c r="B1053" s="5" t="s">
        <v>1419</v>
      </c>
      <c r="C1053" s="20" t="s">
        <v>5687</v>
      </c>
      <c r="D1053" s="20" t="s">
        <v>5688</v>
      </c>
      <c r="E1053" s="20" t="s">
        <v>5559</v>
      </c>
      <c r="F1053" s="20">
        <v>72</v>
      </c>
      <c r="G1053" s="20">
        <v>129</v>
      </c>
      <c r="H1053" s="482"/>
      <c r="I1053" s="323">
        <v>51.85</v>
      </c>
      <c r="J1053" s="20">
        <v>5</v>
      </c>
      <c r="K1053" s="5" t="s">
        <v>575</v>
      </c>
      <c r="L1053" s="425"/>
      <c r="M1053" s="6" t="s">
        <v>5657</v>
      </c>
      <c r="N1053" s="6">
        <v>1022242.9</v>
      </c>
      <c r="O1053" s="7"/>
      <c r="P1053" s="479"/>
      <c r="Q1053" s="5" t="s">
        <v>5689</v>
      </c>
      <c r="R1053" s="38">
        <v>41782</v>
      </c>
      <c r="S1053" s="5" t="s">
        <v>1774</v>
      </c>
      <c r="T1053" s="5" t="s">
        <v>5690</v>
      </c>
      <c r="U1053" s="481">
        <v>51.85</v>
      </c>
      <c r="V1053" s="481"/>
      <c r="W1053" s="101"/>
      <c r="X1053" s="101"/>
      <c r="Y1053" s="101"/>
    </row>
    <row r="1054" spans="1:25" s="186" customFormat="1" ht="204">
      <c r="A1054" s="475">
        <v>1043</v>
      </c>
      <c r="B1054" s="5" t="s">
        <v>1419</v>
      </c>
      <c r="C1054" s="20" t="s">
        <v>5691</v>
      </c>
      <c r="D1054" s="20" t="s">
        <v>5692</v>
      </c>
      <c r="E1054" s="20" t="s">
        <v>5559</v>
      </c>
      <c r="F1054" s="20">
        <v>76</v>
      </c>
      <c r="G1054" s="20">
        <v>10</v>
      </c>
      <c r="H1054" s="23" t="s">
        <v>5693</v>
      </c>
      <c r="I1054" s="112">
        <f>199.9*121/1000</f>
        <v>24.187900000000003</v>
      </c>
      <c r="J1054" s="20">
        <v>4</v>
      </c>
      <c r="K1054" s="5" t="s">
        <v>575</v>
      </c>
      <c r="L1054" s="478">
        <v>38954</v>
      </c>
      <c r="M1054" s="6" t="s">
        <v>5694</v>
      </c>
      <c r="N1054" s="6">
        <v>470893.09</v>
      </c>
      <c r="O1054" s="7"/>
      <c r="P1054" s="479"/>
      <c r="Q1054" s="5" t="s">
        <v>5695</v>
      </c>
      <c r="R1054" s="187">
        <v>42074</v>
      </c>
      <c r="S1054" s="20" t="s">
        <v>1774</v>
      </c>
      <c r="T1054" s="5" t="s">
        <v>5696</v>
      </c>
      <c r="U1054" s="474">
        <v>26.62</v>
      </c>
      <c r="V1054" s="474"/>
      <c r="W1054" s="101"/>
      <c r="X1054" s="101"/>
      <c r="Y1054" s="101"/>
    </row>
    <row r="1055" spans="1:25" s="186" customFormat="1" ht="204">
      <c r="A1055" s="475">
        <v>1044</v>
      </c>
      <c r="B1055" s="5" t="s">
        <v>1419</v>
      </c>
      <c r="C1055" s="20" t="s">
        <v>5697</v>
      </c>
      <c r="D1055" s="20" t="s">
        <v>5698</v>
      </c>
      <c r="E1055" s="20" t="s">
        <v>5559</v>
      </c>
      <c r="F1055" s="20">
        <v>76</v>
      </c>
      <c r="G1055" s="20">
        <v>11</v>
      </c>
      <c r="H1055" s="23" t="s">
        <v>5699</v>
      </c>
      <c r="I1055" s="112">
        <v>68.650000000000006</v>
      </c>
      <c r="J1055" s="20">
        <v>5</v>
      </c>
      <c r="K1055" s="5" t="s">
        <v>575</v>
      </c>
      <c r="L1055" s="478">
        <v>39169</v>
      </c>
      <c r="M1055" s="6" t="s">
        <v>5700</v>
      </c>
      <c r="N1055" s="6">
        <v>1337346.6599999999</v>
      </c>
      <c r="O1055" s="7"/>
      <c r="P1055" s="479"/>
      <c r="Q1055" s="5" t="s">
        <v>5701</v>
      </c>
      <c r="R1055" s="187">
        <v>38407</v>
      </c>
      <c r="S1055" s="20" t="s">
        <v>1774</v>
      </c>
      <c r="T1055" s="5" t="s">
        <v>5702</v>
      </c>
      <c r="U1055" s="474"/>
      <c r="V1055" s="474"/>
      <c r="W1055" s="101"/>
      <c r="X1055" s="101"/>
      <c r="Y1055" s="101"/>
    </row>
    <row r="1056" spans="1:25" s="186" customFormat="1" ht="204">
      <c r="A1056" s="467">
        <v>1045</v>
      </c>
      <c r="B1056" s="5" t="s">
        <v>1419</v>
      </c>
      <c r="C1056" s="20" t="s">
        <v>5703</v>
      </c>
      <c r="D1056" s="20" t="s">
        <v>5704</v>
      </c>
      <c r="E1056" s="20" t="s">
        <v>5559</v>
      </c>
      <c r="F1056" s="20">
        <v>76</v>
      </c>
      <c r="G1056" s="20">
        <v>12</v>
      </c>
      <c r="H1056" s="5" t="s">
        <v>5705</v>
      </c>
      <c r="I1056" s="112">
        <f>199.1*253/1000</f>
        <v>50.372299999999996</v>
      </c>
      <c r="J1056" s="20">
        <v>5</v>
      </c>
      <c r="K1056" s="5" t="s">
        <v>575</v>
      </c>
      <c r="L1056" s="425"/>
      <c r="M1056" s="6" t="s">
        <v>5706</v>
      </c>
      <c r="N1056" s="6">
        <v>981145.11</v>
      </c>
      <c r="O1056" s="7"/>
      <c r="P1056" s="479"/>
      <c r="Q1056" s="5" t="s">
        <v>5707</v>
      </c>
      <c r="R1056" s="187">
        <v>38411</v>
      </c>
      <c r="S1056" s="20" t="s">
        <v>1774</v>
      </c>
      <c r="T1056" s="5" t="s">
        <v>5708</v>
      </c>
      <c r="U1056" s="474"/>
      <c r="V1056" s="474"/>
      <c r="W1056" s="101"/>
      <c r="X1056" s="101"/>
      <c r="Y1056" s="101"/>
    </row>
    <row r="1057" spans="1:25" s="186" customFormat="1" ht="191.25">
      <c r="A1057" s="475">
        <v>1046</v>
      </c>
      <c r="B1057" s="5" t="s">
        <v>1419</v>
      </c>
      <c r="C1057" s="20" t="s">
        <v>5709</v>
      </c>
      <c r="D1057" s="20" t="s">
        <v>5710</v>
      </c>
      <c r="E1057" s="20" t="s">
        <v>5559</v>
      </c>
      <c r="F1057" s="20" t="s">
        <v>5711</v>
      </c>
      <c r="G1057" s="20">
        <v>2</v>
      </c>
      <c r="H1057" s="5" t="s">
        <v>5712</v>
      </c>
      <c r="I1057" s="112">
        <v>43.01</v>
      </c>
      <c r="J1057" s="20">
        <v>2</v>
      </c>
      <c r="K1057" s="5" t="s">
        <v>575</v>
      </c>
      <c r="L1057" s="478">
        <v>38806</v>
      </c>
      <c r="M1057" s="6" t="s">
        <v>5713</v>
      </c>
      <c r="N1057" s="6">
        <v>841549.16</v>
      </c>
      <c r="O1057" s="7"/>
      <c r="P1057" s="479"/>
      <c r="Q1057" s="5"/>
      <c r="R1057" s="20"/>
      <c r="S1057" s="20"/>
      <c r="T1057" s="5" t="s">
        <v>5714</v>
      </c>
      <c r="U1057" s="474"/>
      <c r="V1057" s="474"/>
      <c r="W1057" s="101"/>
      <c r="X1057" s="101"/>
      <c r="Y1057" s="101"/>
    </row>
    <row r="1058" spans="1:25" s="186" customFormat="1" ht="395.25">
      <c r="A1058" s="475">
        <v>1047</v>
      </c>
      <c r="B1058" s="5" t="s">
        <v>1419</v>
      </c>
      <c r="C1058" s="20" t="s">
        <v>5715</v>
      </c>
      <c r="D1058" s="20" t="s">
        <v>5716</v>
      </c>
      <c r="E1058" s="20" t="s">
        <v>5559</v>
      </c>
      <c r="F1058" s="20" t="s">
        <v>5711</v>
      </c>
      <c r="G1058" s="20">
        <v>3</v>
      </c>
      <c r="H1058" s="5" t="s">
        <v>5717</v>
      </c>
      <c r="I1058" s="112">
        <v>53.56</v>
      </c>
      <c r="J1058" s="20">
        <v>3</v>
      </c>
      <c r="K1058" s="5" t="s">
        <v>575</v>
      </c>
      <c r="L1058" s="478">
        <v>43139</v>
      </c>
      <c r="M1058" s="6" t="s">
        <v>5718</v>
      </c>
      <c r="N1058" s="6">
        <v>1043437.29</v>
      </c>
      <c r="O1058" s="7"/>
      <c r="P1058" s="479"/>
      <c r="Q1058" s="5"/>
      <c r="R1058" s="38"/>
      <c r="S1058" s="5"/>
      <c r="T1058" s="5"/>
      <c r="U1058" s="481"/>
      <c r="V1058" s="481"/>
      <c r="W1058" s="101"/>
      <c r="X1058" s="101"/>
      <c r="Y1058" s="101"/>
    </row>
    <row r="1059" spans="1:25" s="186" customFormat="1" ht="216.75">
      <c r="A1059" s="467">
        <v>1048</v>
      </c>
      <c r="B1059" s="5" t="s">
        <v>1419</v>
      </c>
      <c r="C1059" s="20" t="s">
        <v>5719</v>
      </c>
      <c r="D1059" s="20" t="s">
        <v>5720</v>
      </c>
      <c r="E1059" s="20" t="s">
        <v>5559</v>
      </c>
      <c r="F1059" s="20" t="s">
        <v>5711</v>
      </c>
      <c r="G1059" s="20">
        <v>4</v>
      </c>
      <c r="H1059" s="5" t="s">
        <v>5721</v>
      </c>
      <c r="I1059" s="112">
        <v>40.92</v>
      </c>
      <c r="J1059" s="20">
        <v>4</v>
      </c>
      <c r="K1059" s="5" t="s">
        <v>575</v>
      </c>
      <c r="L1059" s="478">
        <v>42276</v>
      </c>
      <c r="M1059" s="6" t="s">
        <v>5722</v>
      </c>
      <c r="N1059" s="6">
        <v>797014.96</v>
      </c>
      <c r="O1059" s="7"/>
      <c r="P1059" s="479"/>
      <c r="Q1059" s="5" t="s">
        <v>5723</v>
      </c>
      <c r="R1059" s="187">
        <v>42082</v>
      </c>
      <c r="S1059" s="20" t="s">
        <v>1774</v>
      </c>
      <c r="T1059" s="5" t="s">
        <v>5724</v>
      </c>
      <c r="U1059" s="474">
        <v>14.5</v>
      </c>
      <c r="V1059" s="474"/>
      <c r="W1059" s="101"/>
      <c r="X1059" s="101"/>
      <c r="Y1059" s="101"/>
    </row>
    <row r="1060" spans="1:25" s="186" customFormat="1" ht="191.25">
      <c r="A1060" s="475">
        <v>1049</v>
      </c>
      <c r="B1060" s="5" t="s">
        <v>1419</v>
      </c>
      <c r="C1060" s="20" t="s">
        <v>5725</v>
      </c>
      <c r="D1060" s="20" t="s">
        <v>5726</v>
      </c>
      <c r="E1060" s="20" t="s">
        <v>5559</v>
      </c>
      <c r="F1060" s="20" t="s">
        <v>5711</v>
      </c>
      <c r="G1060" s="20">
        <v>5</v>
      </c>
      <c r="H1060" s="23" t="s">
        <v>5727</v>
      </c>
      <c r="I1060" s="112">
        <v>14.57</v>
      </c>
      <c r="J1060" s="20">
        <v>5</v>
      </c>
      <c r="K1060" s="5" t="s">
        <v>575</v>
      </c>
      <c r="L1060" s="478">
        <v>39051</v>
      </c>
      <c r="M1060" s="6" t="s">
        <v>5728</v>
      </c>
      <c r="N1060" s="6">
        <v>789576.36</v>
      </c>
      <c r="O1060" s="7"/>
      <c r="P1060" s="479"/>
      <c r="Q1060" s="5" t="s">
        <v>5729</v>
      </c>
      <c r="R1060" s="187">
        <v>42535</v>
      </c>
      <c r="S1060" s="20" t="s">
        <v>1774</v>
      </c>
      <c r="T1060" s="5" t="s">
        <v>5730</v>
      </c>
      <c r="U1060" s="474">
        <v>14.96</v>
      </c>
      <c r="V1060" s="474"/>
      <c r="W1060" s="101"/>
      <c r="X1060" s="101"/>
      <c r="Y1060" s="101"/>
    </row>
    <row r="1061" spans="1:25" s="186" customFormat="1" ht="114.75">
      <c r="A1061" s="475">
        <v>1050</v>
      </c>
      <c r="B1061" s="5" t="s">
        <v>1419</v>
      </c>
      <c r="C1061" s="20"/>
      <c r="D1061" s="20" t="s">
        <v>5731</v>
      </c>
      <c r="E1061" s="20" t="s">
        <v>5732</v>
      </c>
      <c r="F1061" s="20">
        <v>3</v>
      </c>
      <c r="G1061" s="20">
        <v>1</v>
      </c>
      <c r="H1061" s="20"/>
      <c r="I1061" s="323">
        <v>34.86</v>
      </c>
      <c r="J1061" s="20">
        <v>1</v>
      </c>
      <c r="K1061" s="5" t="s">
        <v>575</v>
      </c>
      <c r="L1061" s="425"/>
      <c r="M1061" s="6" t="s">
        <v>5733</v>
      </c>
      <c r="N1061" s="6"/>
      <c r="O1061" s="7"/>
      <c r="P1061" s="479"/>
      <c r="Q1061" s="5"/>
      <c r="R1061" s="20"/>
      <c r="S1061" s="20"/>
      <c r="T1061" s="20"/>
      <c r="U1061" s="474"/>
      <c r="V1061" s="474"/>
      <c r="W1061" s="101"/>
      <c r="X1061" s="101"/>
      <c r="Y1061" s="101"/>
    </row>
    <row r="1062" spans="1:25" s="186" customFormat="1" ht="114.75">
      <c r="A1062" s="467">
        <v>1051</v>
      </c>
      <c r="B1062" s="5" t="s">
        <v>1419</v>
      </c>
      <c r="C1062" s="20" t="s">
        <v>5734</v>
      </c>
      <c r="D1062" s="20" t="s">
        <v>5735</v>
      </c>
      <c r="E1062" s="20" t="s">
        <v>5732</v>
      </c>
      <c r="F1062" s="20">
        <v>3</v>
      </c>
      <c r="G1062" s="20">
        <v>10</v>
      </c>
      <c r="H1062" s="20"/>
      <c r="I1062" s="323">
        <v>50.51</v>
      </c>
      <c r="J1062" s="20">
        <v>3</v>
      </c>
      <c r="K1062" s="5" t="s">
        <v>575</v>
      </c>
      <c r="L1062" s="425"/>
      <c r="M1062" s="6" t="s">
        <v>5733</v>
      </c>
      <c r="N1062" s="6">
        <v>921027.5</v>
      </c>
      <c r="O1062" s="7">
        <v>921027.5</v>
      </c>
      <c r="P1062" s="479">
        <v>921027.5</v>
      </c>
      <c r="Q1062" s="5" t="s">
        <v>5736</v>
      </c>
      <c r="R1062" s="187">
        <v>34436</v>
      </c>
      <c r="S1062" s="20" t="s">
        <v>1774</v>
      </c>
      <c r="T1062" s="5" t="s">
        <v>5737</v>
      </c>
      <c r="U1062" s="474"/>
      <c r="V1062" s="474"/>
      <c r="W1062" s="101"/>
      <c r="X1062" s="101"/>
      <c r="Y1062" s="101"/>
    </row>
    <row r="1063" spans="1:25" s="186" customFormat="1" ht="191.25">
      <c r="A1063" s="475">
        <v>1052</v>
      </c>
      <c r="B1063" s="5" t="s">
        <v>1419</v>
      </c>
      <c r="C1063" s="20" t="s">
        <v>5738</v>
      </c>
      <c r="D1063" s="20" t="s">
        <v>5739</v>
      </c>
      <c r="E1063" s="20" t="s">
        <v>5732</v>
      </c>
      <c r="F1063" s="20">
        <v>3</v>
      </c>
      <c r="G1063" s="20">
        <v>53</v>
      </c>
      <c r="H1063" s="20"/>
      <c r="I1063" s="323">
        <v>64.209999999999994</v>
      </c>
      <c r="J1063" s="20">
        <v>5</v>
      </c>
      <c r="K1063" s="5" t="s">
        <v>575</v>
      </c>
      <c r="L1063" s="425"/>
      <c r="M1063" s="6" t="s">
        <v>5733</v>
      </c>
      <c r="N1063" s="6">
        <v>1175231.0900000001</v>
      </c>
      <c r="O1063" s="7">
        <v>1175231.0900000001</v>
      </c>
      <c r="P1063" s="479">
        <v>1175231.0900000001</v>
      </c>
      <c r="Q1063" s="5" t="s">
        <v>5740</v>
      </c>
      <c r="R1063" s="187">
        <v>43236</v>
      </c>
      <c r="S1063" s="20" t="s">
        <v>1774</v>
      </c>
      <c r="T1063" s="5" t="s">
        <v>5741</v>
      </c>
      <c r="U1063" s="474">
        <v>64.209999999999994</v>
      </c>
      <c r="V1063" s="474"/>
      <c r="W1063" s="101"/>
      <c r="X1063" s="101"/>
      <c r="Y1063" s="101"/>
    </row>
    <row r="1064" spans="1:25" s="186" customFormat="1" ht="114.75">
      <c r="A1064" s="475">
        <v>1053</v>
      </c>
      <c r="B1064" s="5" t="s">
        <v>1419</v>
      </c>
      <c r="C1064" s="20"/>
      <c r="D1064" s="20" t="s">
        <v>5742</v>
      </c>
      <c r="E1064" s="20" t="s">
        <v>5732</v>
      </c>
      <c r="F1064" s="20">
        <v>3</v>
      </c>
      <c r="G1064" s="20">
        <v>54</v>
      </c>
      <c r="H1064" s="20"/>
      <c r="I1064" s="323">
        <v>50.37</v>
      </c>
      <c r="J1064" s="20">
        <v>5</v>
      </c>
      <c r="K1064" s="5" t="s">
        <v>575</v>
      </c>
      <c r="L1064" s="425"/>
      <c r="M1064" s="6" t="s">
        <v>5733</v>
      </c>
      <c r="N1064" s="6"/>
      <c r="O1064" s="7"/>
      <c r="P1064" s="479"/>
      <c r="Q1064" s="5"/>
      <c r="R1064" s="187"/>
      <c r="S1064" s="20"/>
      <c r="T1064" s="5"/>
      <c r="U1064" s="474"/>
      <c r="V1064" s="474"/>
      <c r="W1064" s="101"/>
      <c r="X1064" s="101"/>
      <c r="Y1064" s="101"/>
    </row>
    <row r="1065" spans="1:25" s="186" customFormat="1" ht="89.25">
      <c r="A1065" s="467">
        <v>1054</v>
      </c>
      <c r="B1065" s="5" t="s">
        <v>1419</v>
      </c>
      <c r="C1065" s="20"/>
      <c r="D1065" s="20" t="s">
        <v>5743</v>
      </c>
      <c r="E1065" s="20" t="s">
        <v>5732</v>
      </c>
      <c r="F1065" s="20">
        <v>7</v>
      </c>
      <c r="G1065" s="20">
        <v>39</v>
      </c>
      <c r="H1065" s="323"/>
      <c r="I1065" s="323">
        <v>50.9</v>
      </c>
      <c r="J1065" s="20">
        <v>1</v>
      </c>
      <c r="K1065" s="5" t="s">
        <v>575</v>
      </c>
      <c r="L1065" s="425"/>
      <c r="M1065" s="6" t="s">
        <v>5744</v>
      </c>
      <c r="N1065" s="6"/>
      <c r="O1065" s="7"/>
      <c r="P1065" s="479"/>
      <c r="Q1065" s="5" t="s">
        <v>5745</v>
      </c>
      <c r="R1065" s="187">
        <v>32345</v>
      </c>
      <c r="S1065" s="20" t="s">
        <v>1774</v>
      </c>
      <c r="T1065" s="5" t="s">
        <v>5746</v>
      </c>
      <c r="U1065" s="474">
        <v>28</v>
      </c>
      <c r="V1065" s="474"/>
      <c r="W1065" s="101"/>
      <c r="X1065" s="101"/>
      <c r="Y1065" s="101"/>
    </row>
    <row r="1066" spans="1:25" s="186" customFormat="1" ht="191.25">
      <c r="A1066" s="475">
        <v>1055</v>
      </c>
      <c r="B1066" s="5" t="s">
        <v>1419</v>
      </c>
      <c r="C1066" s="20" t="s">
        <v>5747</v>
      </c>
      <c r="D1066" s="20" t="s">
        <v>5748</v>
      </c>
      <c r="E1066" s="20" t="s">
        <v>5732</v>
      </c>
      <c r="F1066" s="20">
        <v>9</v>
      </c>
      <c r="G1066" s="20">
        <v>68</v>
      </c>
      <c r="H1066" s="323"/>
      <c r="I1066" s="323">
        <v>35.700000000000003</v>
      </c>
      <c r="J1066" s="20">
        <v>8</v>
      </c>
      <c r="K1066" s="5" t="s">
        <v>575</v>
      </c>
      <c r="L1066" s="425"/>
      <c r="M1066" s="6" t="s">
        <v>5749</v>
      </c>
      <c r="N1066" s="6">
        <v>657613.63</v>
      </c>
      <c r="O1066" s="7"/>
      <c r="P1066" s="479"/>
      <c r="Q1066" s="5" t="s">
        <v>5750</v>
      </c>
      <c r="R1066" s="187">
        <v>32415</v>
      </c>
      <c r="S1066" s="20" t="s">
        <v>1774</v>
      </c>
      <c r="T1066" s="5" t="s">
        <v>5751</v>
      </c>
      <c r="U1066" s="474">
        <v>19.2</v>
      </c>
      <c r="V1066" s="474"/>
      <c r="W1066" s="101"/>
      <c r="X1066" s="101"/>
      <c r="Y1066" s="101"/>
    </row>
    <row r="1067" spans="1:25" s="186" customFormat="1" ht="114.75">
      <c r="A1067" s="475">
        <v>1056</v>
      </c>
      <c r="B1067" s="5" t="s">
        <v>1419</v>
      </c>
      <c r="C1067" s="20" t="s">
        <v>5752</v>
      </c>
      <c r="D1067" s="20" t="s">
        <v>5753</v>
      </c>
      <c r="E1067" s="20" t="s">
        <v>5732</v>
      </c>
      <c r="F1067" s="20">
        <v>11</v>
      </c>
      <c r="G1067" s="20">
        <v>27</v>
      </c>
      <c r="H1067" s="323"/>
      <c r="I1067" s="323">
        <v>50.7</v>
      </c>
      <c r="J1067" s="20">
        <v>7</v>
      </c>
      <c r="K1067" s="5" t="s">
        <v>575</v>
      </c>
      <c r="L1067" s="425"/>
      <c r="M1067" s="6" t="s">
        <v>5754</v>
      </c>
      <c r="N1067" s="6">
        <v>984987.43</v>
      </c>
      <c r="O1067" s="7"/>
      <c r="P1067" s="479"/>
      <c r="Q1067" s="5" t="s">
        <v>5755</v>
      </c>
      <c r="R1067" s="187">
        <v>32625</v>
      </c>
      <c r="S1067" s="20" t="s">
        <v>1774</v>
      </c>
      <c r="T1067" s="5" t="s">
        <v>5756</v>
      </c>
      <c r="U1067" s="474">
        <v>50</v>
      </c>
      <c r="V1067" s="474"/>
      <c r="W1067" s="101"/>
      <c r="X1067" s="101"/>
      <c r="Y1067" s="101"/>
    </row>
    <row r="1068" spans="1:25" s="186" customFormat="1" ht="89.25">
      <c r="A1068" s="467">
        <v>1057</v>
      </c>
      <c r="B1068" s="5" t="s">
        <v>1419</v>
      </c>
      <c r="C1068" s="20" t="s">
        <v>5757</v>
      </c>
      <c r="D1068" s="20" t="s">
        <v>5758</v>
      </c>
      <c r="E1068" s="20" t="s">
        <v>5759</v>
      </c>
      <c r="F1068" s="20">
        <v>11</v>
      </c>
      <c r="G1068" s="20">
        <v>105</v>
      </c>
      <c r="H1068" s="515" t="s">
        <v>5760</v>
      </c>
      <c r="I1068" s="323">
        <v>16.489999999999998</v>
      </c>
      <c r="J1068" s="20">
        <v>9</v>
      </c>
      <c r="K1068" s="5" t="s">
        <v>575</v>
      </c>
      <c r="L1068" s="425"/>
      <c r="M1068" s="6" t="s">
        <v>5761</v>
      </c>
      <c r="N1068" s="6">
        <v>295229.84000000003</v>
      </c>
      <c r="O1068" s="7"/>
      <c r="P1068" s="479"/>
      <c r="Q1068" s="5" t="s">
        <v>5762</v>
      </c>
      <c r="R1068" s="187">
        <v>32598</v>
      </c>
      <c r="S1068" s="20" t="s">
        <v>1774</v>
      </c>
      <c r="T1068" s="5" t="s">
        <v>5763</v>
      </c>
      <c r="U1068" s="474">
        <v>40.1</v>
      </c>
      <c r="V1068" s="474"/>
      <c r="W1068" s="101"/>
      <c r="X1068" s="101"/>
      <c r="Y1068" s="101"/>
    </row>
    <row r="1069" spans="1:25" s="186" customFormat="1" ht="191.25">
      <c r="A1069" s="475">
        <v>1058</v>
      </c>
      <c r="B1069" s="5" t="s">
        <v>1419</v>
      </c>
      <c r="C1069" s="20" t="s">
        <v>5764</v>
      </c>
      <c r="D1069" s="20" t="s">
        <v>5765</v>
      </c>
      <c r="E1069" s="20" t="s">
        <v>5732</v>
      </c>
      <c r="F1069" s="20">
        <v>13</v>
      </c>
      <c r="G1069" s="20">
        <v>59</v>
      </c>
      <c r="H1069" s="323"/>
      <c r="I1069" s="323">
        <v>50.4</v>
      </c>
      <c r="J1069" s="20">
        <v>6</v>
      </c>
      <c r="K1069" s="5" t="s">
        <v>575</v>
      </c>
      <c r="L1069" s="425"/>
      <c r="M1069" s="6" t="s">
        <v>5766</v>
      </c>
      <c r="N1069" s="6">
        <v>979159.1</v>
      </c>
      <c r="O1069" s="7"/>
      <c r="P1069" s="479"/>
      <c r="Q1069" s="5" t="s">
        <v>5767</v>
      </c>
      <c r="R1069" s="187">
        <v>33805</v>
      </c>
      <c r="S1069" s="20" t="s">
        <v>1774</v>
      </c>
      <c r="T1069" s="5" t="s">
        <v>5768</v>
      </c>
      <c r="U1069" s="474"/>
      <c r="V1069" s="474"/>
      <c r="W1069" s="101"/>
      <c r="X1069" s="101"/>
      <c r="Y1069" s="101"/>
    </row>
    <row r="1070" spans="1:25" s="186" customFormat="1" ht="191.25">
      <c r="A1070" s="475">
        <v>1059</v>
      </c>
      <c r="B1070" s="5" t="s">
        <v>1419</v>
      </c>
      <c r="C1070" s="20" t="s">
        <v>5769</v>
      </c>
      <c r="D1070" s="20" t="s">
        <v>5770</v>
      </c>
      <c r="E1070" s="20" t="s">
        <v>5732</v>
      </c>
      <c r="F1070" s="20">
        <v>13</v>
      </c>
      <c r="G1070" s="20">
        <v>70</v>
      </c>
      <c r="H1070" s="323"/>
      <c r="I1070" s="323">
        <v>50.4</v>
      </c>
      <c r="J1070" s="20">
        <v>9</v>
      </c>
      <c r="K1070" s="5" t="s">
        <v>575</v>
      </c>
      <c r="L1070" s="425"/>
      <c r="M1070" s="6" t="s">
        <v>5766</v>
      </c>
      <c r="N1070" s="6">
        <v>979159.1</v>
      </c>
      <c r="O1070" s="7"/>
      <c r="P1070" s="479"/>
      <c r="Q1070" s="5" t="s">
        <v>5771</v>
      </c>
      <c r="R1070" s="187">
        <v>33759</v>
      </c>
      <c r="S1070" s="20" t="s">
        <v>1774</v>
      </c>
      <c r="T1070" s="5" t="s">
        <v>5772</v>
      </c>
      <c r="U1070" s="474"/>
      <c r="V1070" s="474"/>
      <c r="W1070" s="101"/>
      <c r="X1070" s="101"/>
      <c r="Y1070" s="101"/>
    </row>
    <row r="1071" spans="1:25" s="186" customFormat="1" ht="140.25">
      <c r="A1071" s="467">
        <v>1060</v>
      </c>
      <c r="B1071" s="5" t="s">
        <v>1419</v>
      </c>
      <c r="C1071" s="20" t="s">
        <v>5773</v>
      </c>
      <c r="D1071" s="20" t="s">
        <v>5774</v>
      </c>
      <c r="E1071" s="20" t="s">
        <v>5732</v>
      </c>
      <c r="F1071" s="20">
        <v>17</v>
      </c>
      <c r="G1071" s="20">
        <v>34</v>
      </c>
      <c r="H1071" s="323"/>
      <c r="I1071" s="323">
        <v>51.21</v>
      </c>
      <c r="J1071" s="20">
        <v>9</v>
      </c>
      <c r="K1071" s="5" t="s">
        <v>575</v>
      </c>
      <c r="L1071" s="425"/>
      <c r="M1071" s="6" t="s">
        <v>5775</v>
      </c>
      <c r="N1071" s="6">
        <v>1025785.73</v>
      </c>
      <c r="O1071" s="7"/>
      <c r="P1071" s="479"/>
      <c r="Q1071" s="5" t="s">
        <v>5776</v>
      </c>
      <c r="R1071" s="187">
        <v>33655</v>
      </c>
      <c r="S1071" s="20" t="s">
        <v>1774</v>
      </c>
      <c r="T1071" s="5" t="s">
        <v>5777</v>
      </c>
      <c r="U1071" s="474"/>
      <c r="V1071" s="474"/>
      <c r="W1071" s="101"/>
      <c r="X1071" s="101"/>
      <c r="Y1071" s="101"/>
    </row>
    <row r="1072" spans="1:25" s="186" customFormat="1" ht="140.25">
      <c r="A1072" s="475">
        <v>1061</v>
      </c>
      <c r="B1072" s="5" t="s">
        <v>1419</v>
      </c>
      <c r="C1072" s="20" t="s">
        <v>5778</v>
      </c>
      <c r="D1072" s="20" t="s">
        <v>5779</v>
      </c>
      <c r="E1072" s="20" t="s">
        <v>5732</v>
      </c>
      <c r="F1072" s="20" t="s">
        <v>5780</v>
      </c>
      <c r="G1072" s="20">
        <v>18</v>
      </c>
      <c r="H1072" s="323"/>
      <c r="I1072" s="323">
        <v>51</v>
      </c>
      <c r="J1072" s="20">
        <v>5</v>
      </c>
      <c r="K1072" s="5" t="s">
        <v>575</v>
      </c>
      <c r="L1072" s="425"/>
      <c r="M1072" s="6" t="s">
        <v>5781</v>
      </c>
      <c r="N1072" s="6">
        <v>930237.77</v>
      </c>
      <c r="O1072" s="7">
        <v>930237.77</v>
      </c>
      <c r="P1072" s="479">
        <v>930237.77</v>
      </c>
      <c r="Q1072" s="5" t="s">
        <v>5782</v>
      </c>
      <c r="R1072" s="187">
        <v>34653</v>
      </c>
      <c r="S1072" s="20" t="s">
        <v>1774</v>
      </c>
      <c r="T1072" s="5" t="s">
        <v>5783</v>
      </c>
      <c r="U1072" s="474"/>
      <c r="V1072" s="474"/>
      <c r="W1072" s="101"/>
      <c r="X1072" s="101"/>
      <c r="Y1072" s="101"/>
    </row>
    <row r="1073" spans="1:25" s="186" customFormat="1" ht="140.25">
      <c r="A1073" s="475">
        <v>1062</v>
      </c>
      <c r="B1073" s="5" t="s">
        <v>1419</v>
      </c>
      <c r="C1073" s="20" t="s">
        <v>5784</v>
      </c>
      <c r="D1073" s="20" t="s">
        <v>5785</v>
      </c>
      <c r="E1073" s="20" t="s">
        <v>5732</v>
      </c>
      <c r="F1073" s="20" t="s">
        <v>5780</v>
      </c>
      <c r="G1073" s="20">
        <v>31</v>
      </c>
      <c r="H1073" s="323"/>
      <c r="I1073" s="323">
        <v>50.9</v>
      </c>
      <c r="J1073" s="20">
        <v>8</v>
      </c>
      <c r="K1073" s="5" t="s">
        <v>575</v>
      </c>
      <c r="L1073" s="425"/>
      <c r="M1073" s="6" t="s">
        <v>5781</v>
      </c>
      <c r="N1073" s="6">
        <v>988872.98</v>
      </c>
      <c r="O1073" s="7">
        <v>988872.98</v>
      </c>
      <c r="P1073" s="479">
        <v>988872.98</v>
      </c>
      <c r="Q1073" s="5"/>
      <c r="R1073" s="20"/>
      <c r="S1073" s="20"/>
      <c r="U1073" s="474"/>
      <c r="V1073" s="474"/>
      <c r="W1073" s="101"/>
      <c r="X1073" s="101"/>
      <c r="Y1073" s="101"/>
    </row>
    <row r="1074" spans="1:25" s="186" customFormat="1" ht="140.25">
      <c r="A1074" s="467">
        <v>1063</v>
      </c>
      <c r="B1074" s="5" t="s">
        <v>1419</v>
      </c>
      <c r="C1074" s="20" t="s">
        <v>5786</v>
      </c>
      <c r="D1074" s="20" t="s">
        <v>5787</v>
      </c>
      <c r="E1074" s="20" t="s">
        <v>5732</v>
      </c>
      <c r="F1074" s="20" t="s">
        <v>5780</v>
      </c>
      <c r="G1074" s="20">
        <v>34</v>
      </c>
      <c r="H1074" s="323"/>
      <c r="I1074" s="323">
        <v>51</v>
      </c>
      <c r="J1074" s="20">
        <v>9</v>
      </c>
      <c r="K1074" s="5" t="s">
        <v>575</v>
      </c>
      <c r="L1074" s="425"/>
      <c r="M1074" s="6" t="s">
        <v>5781</v>
      </c>
      <c r="N1074" s="6">
        <v>983044.66</v>
      </c>
      <c r="O1074" s="7">
        <v>983044.66</v>
      </c>
      <c r="P1074" s="479">
        <v>983044.66</v>
      </c>
      <c r="Q1074" s="5" t="s">
        <v>5788</v>
      </c>
      <c r="R1074" s="187">
        <v>34751</v>
      </c>
      <c r="S1074" s="20" t="s">
        <v>1774</v>
      </c>
      <c r="T1074" s="5" t="s">
        <v>5789</v>
      </c>
      <c r="U1074" s="474"/>
      <c r="V1074" s="474"/>
      <c r="W1074" s="101"/>
      <c r="X1074" s="101"/>
      <c r="Y1074" s="101"/>
    </row>
    <row r="1075" spans="1:25" s="186" customFormat="1" ht="191.25">
      <c r="A1075" s="475">
        <v>1064</v>
      </c>
      <c r="B1075" s="5" t="s">
        <v>1419</v>
      </c>
      <c r="C1075" s="20" t="s">
        <v>5790</v>
      </c>
      <c r="D1075" s="20" t="s">
        <v>5791</v>
      </c>
      <c r="E1075" s="20" t="s">
        <v>5732</v>
      </c>
      <c r="F1075" s="20" t="s">
        <v>5780</v>
      </c>
      <c r="G1075" s="20">
        <v>46</v>
      </c>
      <c r="H1075" s="323"/>
      <c r="I1075" s="323">
        <v>51</v>
      </c>
      <c r="J1075" s="20">
        <v>3</v>
      </c>
      <c r="K1075" s="5" t="s">
        <v>575</v>
      </c>
      <c r="L1075" s="425"/>
      <c r="M1075" s="6" t="s">
        <v>5781</v>
      </c>
      <c r="N1075" s="6">
        <v>932079.83</v>
      </c>
      <c r="O1075" s="7">
        <v>932079.83</v>
      </c>
      <c r="P1075" s="479">
        <v>932079.83</v>
      </c>
      <c r="Q1075" s="5" t="s">
        <v>5792</v>
      </c>
      <c r="R1075" s="38">
        <v>43385</v>
      </c>
      <c r="S1075" s="5" t="s">
        <v>1774</v>
      </c>
      <c r="T1075" s="5" t="s">
        <v>5793</v>
      </c>
      <c r="U1075" s="481">
        <v>50.65</v>
      </c>
      <c r="V1075" s="481"/>
      <c r="W1075" s="101"/>
      <c r="X1075" s="101"/>
      <c r="Y1075" s="101"/>
    </row>
    <row r="1076" spans="1:25" s="186" customFormat="1" ht="89.25">
      <c r="A1076" s="475">
        <v>1065</v>
      </c>
      <c r="B1076" s="5" t="s">
        <v>1419</v>
      </c>
      <c r="C1076" s="20" t="s">
        <v>5794</v>
      </c>
      <c r="D1076" s="20" t="s">
        <v>5795</v>
      </c>
      <c r="E1076" s="20" t="s">
        <v>5732</v>
      </c>
      <c r="F1076" s="20" t="s">
        <v>5796</v>
      </c>
      <c r="G1076" s="20">
        <v>127</v>
      </c>
      <c r="H1076" s="323"/>
      <c r="I1076" s="323">
        <v>49.6</v>
      </c>
      <c r="J1076" s="20">
        <v>7</v>
      </c>
      <c r="K1076" s="5" t="s">
        <v>575</v>
      </c>
      <c r="L1076" s="425"/>
      <c r="M1076" s="6" t="s">
        <v>5744</v>
      </c>
      <c r="N1076" s="6">
        <v>963616.9</v>
      </c>
      <c r="O1076" s="7"/>
      <c r="P1076" s="479"/>
      <c r="Q1076" s="5" t="s">
        <v>5797</v>
      </c>
      <c r="R1076" s="187">
        <v>35048</v>
      </c>
      <c r="S1076" s="20" t="s">
        <v>1774</v>
      </c>
      <c r="T1076" s="5" t="s">
        <v>5798</v>
      </c>
      <c r="U1076" s="474"/>
      <c r="V1076" s="474"/>
      <c r="W1076" s="101"/>
      <c r="X1076" s="101"/>
      <c r="Y1076" s="101"/>
    </row>
    <row r="1077" spans="1:25" s="186" customFormat="1" ht="369.75">
      <c r="A1077" s="467">
        <v>1066</v>
      </c>
      <c r="B1077" s="5" t="s">
        <v>1419</v>
      </c>
      <c r="C1077" s="20" t="s">
        <v>5799</v>
      </c>
      <c r="D1077" s="20" t="s">
        <v>5800</v>
      </c>
      <c r="E1077" s="20" t="s">
        <v>5732</v>
      </c>
      <c r="F1077" s="20">
        <v>21</v>
      </c>
      <c r="G1077" s="20">
        <v>4</v>
      </c>
      <c r="H1077" s="323"/>
      <c r="I1077" s="323">
        <v>40.33</v>
      </c>
      <c r="J1077" s="20">
        <v>1</v>
      </c>
      <c r="K1077" s="5" t="s">
        <v>575</v>
      </c>
      <c r="L1077" s="478">
        <v>40042</v>
      </c>
      <c r="M1077" s="6" t="s">
        <v>5801</v>
      </c>
      <c r="N1077" s="6">
        <v>782938.73</v>
      </c>
      <c r="O1077" s="7">
        <v>887991.18</v>
      </c>
      <c r="P1077" s="479">
        <v>887991.18</v>
      </c>
      <c r="Q1077" s="530" t="s">
        <v>5802</v>
      </c>
      <c r="R1077" s="531">
        <v>39904</v>
      </c>
      <c r="S1077" s="492" t="s">
        <v>1774</v>
      </c>
      <c r="T1077" s="530" t="s">
        <v>5803</v>
      </c>
      <c r="U1077" s="474"/>
      <c r="V1077" s="474"/>
      <c r="W1077" s="101"/>
      <c r="X1077" s="101"/>
      <c r="Y1077" s="101"/>
    </row>
    <row r="1078" spans="1:25" s="186" customFormat="1" ht="369.75">
      <c r="A1078" s="475">
        <v>1067</v>
      </c>
      <c r="B1078" s="5" t="s">
        <v>1419</v>
      </c>
      <c r="C1078" s="20" t="s">
        <v>5804</v>
      </c>
      <c r="D1078" s="20" t="s">
        <v>5805</v>
      </c>
      <c r="E1078" s="20" t="s">
        <v>5732</v>
      </c>
      <c r="F1078" s="20">
        <v>21</v>
      </c>
      <c r="G1078" s="20">
        <v>5</v>
      </c>
      <c r="H1078" s="323"/>
      <c r="I1078" s="323">
        <v>69.599999999999994</v>
      </c>
      <c r="J1078" s="20">
        <v>1</v>
      </c>
      <c r="K1078" s="5" t="s">
        <v>575</v>
      </c>
      <c r="L1078" s="478">
        <v>40042</v>
      </c>
      <c r="M1078" s="6" t="s">
        <v>5806</v>
      </c>
      <c r="N1078" s="6">
        <v>1352172.1</v>
      </c>
      <c r="O1078" s="7">
        <v>1532461.85</v>
      </c>
      <c r="P1078" s="479">
        <v>1532461.85</v>
      </c>
      <c r="Q1078" s="79"/>
      <c r="R1078" s="532"/>
      <c r="S1078" s="495"/>
      <c r="T1078" s="495"/>
      <c r="U1078" s="474"/>
      <c r="V1078" s="474"/>
      <c r="W1078" s="101"/>
      <c r="X1078" s="101"/>
      <c r="Y1078" s="101"/>
    </row>
    <row r="1079" spans="1:25" s="186" customFormat="1" ht="369.75">
      <c r="A1079" s="475">
        <v>1068</v>
      </c>
      <c r="B1079" s="5" t="s">
        <v>1419</v>
      </c>
      <c r="C1079" s="20" t="s">
        <v>5807</v>
      </c>
      <c r="D1079" s="20" t="s">
        <v>5808</v>
      </c>
      <c r="E1079" s="20" t="s">
        <v>5732</v>
      </c>
      <c r="F1079" s="20">
        <v>21</v>
      </c>
      <c r="G1079" s="20">
        <v>9</v>
      </c>
      <c r="H1079" s="323"/>
      <c r="I1079" s="323">
        <v>40.25</v>
      </c>
      <c r="J1079" s="20">
        <v>2</v>
      </c>
      <c r="K1079" s="5" t="s">
        <v>575</v>
      </c>
      <c r="L1079" s="478">
        <v>40042</v>
      </c>
      <c r="M1079" s="6" t="s">
        <v>5809</v>
      </c>
      <c r="N1079" s="6">
        <v>780995.95</v>
      </c>
      <c r="O1079" s="7">
        <v>886229.73</v>
      </c>
      <c r="P1079" s="479">
        <v>886229.73</v>
      </c>
      <c r="Q1079" s="5" t="s">
        <v>5810</v>
      </c>
      <c r="R1079" s="187">
        <v>39904</v>
      </c>
      <c r="S1079" s="20" t="s">
        <v>1774</v>
      </c>
      <c r="T1079" s="5" t="s">
        <v>5811</v>
      </c>
      <c r="U1079" s="474">
        <v>40.15</v>
      </c>
      <c r="V1079" s="474"/>
      <c r="W1079" s="101"/>
      <c r="X1079" s="101"/>
      <c r="Y1079" s="101"/>
    </row>
    <row r="1080" spans="1:25" s="186" customFormat="1" ht="369.75">
      <c r="A1080" s="467">
        <v>1069</v>
      </c>
      <c r="B1080" s="5" t="s">
        <v>1419</v>
      </c>
      <c r="C1080" s="20" t="s">
        <v>5812</v>
      </c>
      <c r="D1080" s="20" t="s">
        <v>5813</v>
      </c>
      <c r="E1080" s="20" t="s">
        <v>5732</v>
      </c>
      <c r="F1080" s="20">
        <v>21</v>
      </c>
      <c r="G1080" s="20">
        <v>16</v>
      </c>
      <c r="H1080" s="323"/>
      <c r="I1080" s="323">
        <v>34.630000000000003</v>
      </c>
      <c r="J1080" s="20">
        <v>4</v>
      </c>
      <c r="K1080" s="5" t="s">
        <v>575</v>
      </c>
      <c r="L1080" s="478">
        <v>40043</v>
      </c>
      <c r="M1080" s="6" t="s">
        <v>5814</v>
      </c>
      <c r="N1080" s="6">
        <v>672200.5</v>
      </c>
      <c r="O1080" s="7">
        <v>764369.72</v>
      </c>
      <c r="P1080" s="479">
        <v>764369.72</v>
      </c>
      <c r="Q1080" s="5" t="s">
        <v>5815</v>
      </c>
      <c r="R1080" s="187">
        <v>39904</v>
      </c>
      <c r="S1080" s="20" t="s">
        <v>1774</v>
      </c>
      <c r="T1080" s="5" t="s">
        <v>5816</v>
      </c>
      <c r="U1080" s="474">
        <v>34.57</v>
      </c>
      <c r="V1080" s="474"/>
      <c r="W1080" s="101"/>
      <c r="X1080" s="101"/>
      <c r="Y1080" s="101"/>
    </row>
    <row r="1081" spans="1:25" s="186" customFormat="1" ht="89.25">
      <c r="A1081" s="475">
        <v>1070</v>
      </c>
      <c r="B1081" s="5" t="s">
        <v>1419</v>
      </c>
      <c r="C1081" s="20" t="s">
        <v>5817</v>
      </c>
      <c r="D1081" s="20" t="s">
        <v>5818</v>
      </c>
      <c r="E1081" s="20" t="s">
        <v>5732</v>
      </c>
      <c r="F1081" s="20">
        <v>24</v>
      </c>
      <c r="G1081" s="20">
        <v>16</v>
      </c>
      <c r="H1081" s="323"/>
      <c r="I1081" s="323">
        <v>46.6</v>
      </c>
      <c r="J1081" s="20">
        <v>1</v>
      </c>
      <c r="K1081" s="5" t="s">
        <v>575</v>
      </c>
      <c r="L1081" s="425"/>
      <c r="M1081" s="6" t="s">
        <v>5744</v>
      </c>
      <c r="N1081" s="6">
        <v>897581.11</v>
      </c>
      <c r="O1081" s="7"/>
      <c r="P1081" s="479"/>
      <c r="Q1081" s="5" t="s">
        <v>5819</v>
      </c>
      <c r="R1081" s="187">
        <v>33232</v>
      </c>
      <c r="S1081" s="20" t="s">
        <v>1774</v>
      </c>
      <c r="T1081" s="5" t="s">
        <v>5820</v>
      </c>
      <c r="U1081" s="474"/>
      <c r="V1081" s="474"/>
      <c r="W1081" s="101"/>
      <c r="X1081" s="101"/>
      <c r="Y1081" s="101"/>
    </row>
    <row r="1082" spans="1:25" s="186" customFormat="1" ht="89.25">
      <c r="A1082" s="475">
        <v>1071</v>
      </c>
      <c r="B1082" s="5" t="s">
        <v>1419</v>
      </c>
      <c r="C1082" s="20" t="s">
        <v>5821</v>
      </c>
      <c r="D1082" s="20" t="s">
        <v>5822</v>
      </c>
      <c r="E1082" s="20" t="s">
        <v>5732</v>
      </c>
      <c r="F1082" s="20">
        <v>24</v>
      </c>
      <c r="G1082" s="20">
        <v>17</v>
      </c>
      <c r="H1082" s="323"/>
      <c r="I1082" s="323">
        <v>31.6</v>
      </c>
      <c r="J1082" s="20">
        <v>1</v>
      </c>
      <c r="K1082" s="5" t="s">
        <v>575</v>
      </c>
      <c r="L1082" s="425"/>
      <c r="M1082" s="6" t="s">
        <v>5744</v>
      </c>
      <c r="N1082" s="6">
        <v>602852.99</v>
      </c>
      <c r="O1082" s="7"/>
      <c r="P1082" s="479"/>
      <c r="Q1082" s="5" t="s">
        <v>5823</v>
      </c>
      <c r="R1082" s="187">
        <v>34999</v>
      </c>
      <c r="S1082" s="20" t="s">
        <v>1774</v>
      </c>
      <c r="T1082" s="5" t="s">
        <v>5824</v>
      </c>
      <c r="U1082" s="474"/>
      <c r="V1082" s="474"/>
      <c r="W1082" s="101"/>
      <c r="X1082" s="101"/>
      <c r="Y1082" s="101"/>
    </row>
    <row r="1083" spans="1:25" s="186" customFormat="1" ht="89.25">
      <c r="A1083" s="467">
        <v>1072</v>
      </c>
      <c r="B1083" s="5" t="s">
        <v>1419</v>
      </c>
      <c r="C1083" s="20"/>
      <c r="D1083" s="20" t="s">
        <v>5825</v>
      </c>
      <c r="E1083" s="20" t="s">
        <v>5732</v>
      </c>
      <c r="F1083" s="20">
        <v>24</v>
      </c>
      <c r="G1083" s="20">
        <v>28</v>
      </c>
      <c r="H1083" s="323"/>
      <c r="I1083" s="323">
        <v>46.5</v>
      </c>
      <c r="J1083" s="20">
        <v>5</v>
      </c>
      <c r="K1083" s="5" t="s">
        <v>575</v>
      </c>
      <c r="L1083" s="425"/>
      <c r="M1083" s="6" t="s">
        <v>5744</v>
      </c>
      <c r="N1083" s="6"/>
      <c r="O1083" s="7"/>
      <c r="P1083" s="479"/>
      <c r="Q1083" s="5" t="s">
        <v>5826</v>
      </c>
      <c r="R1083" s="187">
        <v>36153</v>
      </c>
      <c r="S1083" s="20" t="s">
        <v>1774</v>
      </c>
      <c r="T1083" s="5" t="s">
        <v>5827</v>
      </c>
      <c r="U1083" s="474"/>
      <c r="V1083" s="474"/>
      <c r="W1083" s="101"/>
      <c r="X1083" s="101"/>
      <c r="Y1083" s="101"/>
    </row>
    <row r="1084" spans="1:25" s="186" customFormat="1" ht="89.25">
      <c r="A1084" s="475">
        <v>1073</v>
      </c>
      <c r="B1084" s="5" t="s">
        <v>1419</v>
      </c>
      <c r="C1084" s="20" t="s">
        <v>5828</v>
      </c>
      <c r="D1084" s="20" t="s">
        <v>5829</v>
      </c>
      <c r="E1084" s="20" t="s">
        <v>5732</v>
      </c>
      <c r="F1084" s="20">
        <v>24</v>
      </c>
      <c r="G1084" s="20">
        <v>39</v>
      </c>
      <c r="H1084" s="323"/>
      <c r="I1084" s="323">
        <v>46.8</v>
      </c>
      <c r="J1084" s="20">
        <v>3</v>
      </c>
      <c r="K1084" s="5" t="s">
        <v>575</v>
      </c>
      <c r="L1084" s="425"/>
      <c r="M1084" s="6" t="s">
        <v>5744</v>
      </c>
      <c r="N1084" s="6">
        <v>895667.29</v>
      </c>
      <c r="O1084" s="7"/>
      <c r="P1084" s="479"/>
      <c r="Q1084" s="5" t="s">
        <v>5830</v>
      </c>
      <c r="R1084" s="187">
        <v>34922</v>
      </c>
      <c r="S1084" s="20" t="s">
        <v>1774</v>
      </c>
      <c r="T1084" s="5" t="s">
        <v>5831</v>
      </c>
      <c r="U1084" s="474"/>
      <c r="V1084" s="474"/>
      <c r="W1084" s="101"/>
      <c r="X1084" s="101"/>
      <c r="Y1084" s="101"/>
    </row>
    <row r="1085" spans="1:25" s="186" customFormat="1" ht="89.25">
      <c r="A1085" s="475">
        <v>1074</v>
      </c>
      <c r="B1085" s="5" t="s">
        <v>1419</v>
      </c>
      <c r="C1085" s="20" t="s">
        <v>5832</v>
      </c>
      <c r="D1085" s="20" t="s">
        <v>5833</v>
      </c>
      <c r="E1085" s="20" t="s">
        <v>5732</v>
      </c>
      <c r="F1085" s="20">
        <v>24</v>
      </c>
      <c r="G1085" s="20">
        <v>44</v>
      </c>
      <c r="H1085" s="323"/>
      <c r="I1085" s="323">
        <v>31.8</v>
      </c>
      <c r="J1085" s="20">
        <v>5</v>
      </c>
      <c r="K1085" s="5" t="s">
        <v>575</v>
      </c>
      <c r="L1085" s="425"/>
      <c r="M1085" s="6" t="s">
        <v>5744</v>
      </c>
      <c r="N1085" s="6">
        <v>608594.43999999994</v>
      </c>
      <c r="O1085" s="7"/>
      <c r="P1085" s="479"/>
      <c r="Q1085" s="5" t="s">
        <v>5834</v>
      </c>
      <c r="R1085" s="187">
        <v>33262</v>
      </c>
      <c r="S1085" s="20" t="s">
        <v>1774</v>
      </c>
      <c r="T1085" s="5" t="s">
        <v>5835</v>
      </c>
      <c r="U1085" s="474"/>
      <c r="V1085" s="474"/>
      <c r="W1085" s="101"/>
      <c r="X1085" s="101"/>
      <c r="Y1085" s="101"/>
    </row>
    <row r="1086" spans="1:25" s="186" customFormat="1" ht="114.75">
      <c r="A1086" s="467">
        <v>1075</v>
      </c>
      <c r="B1086" s="5" t="s">
        <v>1419</v>
      </c>
      <c r="C1086" s="20" t="s">
        <v>5836</v>
      </c>
      <c r="D1086" s="20" t="s">
        <v>5837</v>
      </c>
      <c r="E1086" s="20" t="s">
        <v>5732</v>
      </c>
      <c r="F1086" s="20">
        <v>25</v>
      </c>
      <c r="G1086" s="20">
        <v>13</v>
      </c>
      <c r="H1086" s="323"/>
      <c r="I1086" s="323">
        <v>41.27</v>
      </c>
      <c r="J1086" s="20">
        <v>2</v>
      </c>
      <c r="K1086" s="5" t="s">
        <v>575</v>
      </c>
      <c r="L1086" s="425"/>
      <c r="M1086" s="6" t="s">
        <v>5838</v>
      </c>
      <c r="N1086" s="6">
        <v>790407.25</v>
      </c>
      <c r="O1086" s="7"/>
      <c r="P1086" s="479"/>
      <c r="Q1086" s="5" t="s">
        <v>5839</v>
      </c>
      <c r="R1086" s="187">
        <v>29162</v>
      </c>
      <c r="S1086" s="20" t="s">
        <v>1774</v>
      </c>
      <c r="T1086" s="5" t="s">
        <v>5840</v>
      </c>
      <c r="U1086" s="474"/>
      <c r="V1086" s="474"/>
      <c r="W1086" s="101"/>
      <c r="X1086" s="101"/>
      <c r="Y1086" s="101"/>
    </row>
    <row r="1087" spans="1:25" s="186" customFormat="1" ht="409.5">
      <c r="A1087" s="475">
        <v>1076</v>
      </c>
      <c r="B1087" s="5" t="s">
        <v>1419</v>
      </c>
      <c r="C1087" s="20" t="s">
        <v>5841</v>
      </c>
      <c r="D1087" s="20" t="s">
        <v>5842</v>
      </c>
      <c r="E1087" s="20" t="s">
        <v>5732</v>
      </c>
      <c r="F1087" s="20">
        <v>29</v>
      </c>
      <c r="G1087" s="20">
        <v>25</v>
      </c>
      <c r="H1087" s="20"/>
      <c r="I1087" s="323">
        <v>34</v>
      </c>
      <c r="J1087" s="20">
        <v>5</v>
      </c>
      <c r="K1087" s="5" t="s">
        <v>575</v>
      </c>
      <c r="L1087" s="478">
        <v>41222</v>
      </c>
      <c r="M1087" s="6" t="s">
        <v>5843</v>
      </c>
      <c r="N1087" s="6">
        <v>655677.76</v>
      </c>
      <c r="O1087" s="7">
        <v>918000</v>
      </c>
      <c r="P1087" s="479">
        <v>918000</v>
      </c>
      <c r="Q1087" s="5" t="s">
        <v>5844</v>
      </c>
      <c r="R1087" s="187">
        <v>41246</v>
      </c>
      <c r="S1087" s="20" t="s">
        <v>1774</v>
      </c>
      <c r="T1087" s="5" t="s">
        <v>5845</v>
      </c>
      <c r="U1087" s="474"/>
      <c r="V1087" s="474"/>
      <c r="W1087" s="101"/>
      <c r="X1087" s="101"/>
      <c r="Y1087" s="101"/>
    </row>
    <row r="1088" spans="1:25" s="186" customFormat="1" ht="76.5">
      <c r="A1088" s="475">
        <v>1077</v>
      </c>
      <c r="B1088" s="5" t="s">
        <v>1836</v>
      </c>
      <c r="C1088" s="20"/>
      <c r="D1088" s="20" t="s">
        <v>5846</v>
      </c>
      <c r="E1088" s="20" t="s">
        <v>5732</v>
      </c>
      <c r="F1088" s="20">
        <v>68</v>
      </c>
      <c r="G1088" s="20"/>
      <c r="H1088" s="20"/>
      <c r="I1088" s="323">
        <v>40.65</v>
      </c>
      <c r="J1088" s="20">
        <v>1</v>
      </c>
      <c r="K1088" s="5" t="s">
        <v>575</v>
      </c>
      <c r="L1088" s="425"/>
      <c r="M1088" s="6" t="s">
        <v>2211</v>
      </c>
      <c r="N1088" s="6"/>
      <c r="O1088" s="7"/>
      <c r="P1088" s="479"/>
      <c r="Q1088" s="5" t="s">
        <v>5847</v>
      </c>
      <c r="R1088" s="187">
        <v>38301</v>
      </c>
      <c r="S1088" s="20" t="s">
        <v>1774</v>
      </c>
      <c r="T1088" s="5" t="s">
        <v>5848</v>
      </c>
      <c r="U1088" s="474"/>
      <c r="V1088" s="474"/>
      <c r="W1088" s="101"/>
      <c r="X1088" s="101"/>
      <c r="Y1088" s="101"/>
    </row>
    <row r="1089" spans="1:25" s="186" customFormat="1" ht="140.25">
      <c r="A1089" s="467">
        <v>1078</v>
      </c>
      <c r="B1089" s="5" t="s">
        <v>1419</v>
      </c>
      <c r="C1089" s="20" t="s">
        <v>5849</v>
      </c>
      <c r="D1089" s="20" t="s">
        <v>5850</v>
      </c>
      <c r="E1089" s="20" t="s">
        <v>5851</v>
      </c>
      <c r="F1089" s="20">
        <v>1</v>
      </c>
      <c r="G1089" s="5">
        <v>1</v>
      </c>
      <c r="H1089" s="5"/>
      <c r="I1089" s="112">
        <v>49.2</v>
      </c>
      <c r="J1089" s="5">
        <v>1</v>
      </c>
      <c r="K1089" s="5" t="s">
        <v>575</v>
      </c>
      <c r="L1089" s="425"/>
      <c r="M1089" s="6" t="s">
        <v>5852</v>
      </c>
      <c r="N1089" s="6">
        <v>873134.07</v>
      </c>
      <c r="O1089" s="7"/>
      <c r="P1089" s="479"/>
      <c r="Q1089" s="5" t="s">
        <v>5853</v>
      </c>
      <c r="R1089" s="187">
        <v>34030</v>
      </c>
      <c r="S1089" s="20" t="s">
        <v>1774</v>
      </c>
      <c r="T1089" s="5" t="s">
        <v>5854</v>
      </c>
      <c r="U1089" s="474"/>
      <c r="V1089" s="474"/>
      <c r="W1089" s="101"/>
      <c r="X1089" s="101"/>
      <c r="Y1089" s="101"/>
    </row>
    <row r="1090" spans="1:25" s="186" customFormat="1" ht="140.25">
      <c r="A1090" s="475">
        <v>1079</v>
      </c>
      <c r="B1090" s="5" t="s">
        <v>1419</v>
      </c>
      <c r="C1090" s="20" t="s">
        <v>5855</v>
      </c>
      <c r="D1090" s="20" t="s">
        <v>5856</v>
      </c>
      <c r="E1090" s="20" t="s">
        <v>5851</v>
      </c>
      <c r="F1090" s="20">
        <v>1</v>
      </c>
      <c r="G1090" s="5">
        <v>3</v>
      </c>
      <c r="H1090" s="5"/>
      <c r="I1090" s="112">
        <v>67.599999999999994</v>
      </c>
      <c r="J1090" s="5">
        <v>1</v>
      </c>
      <c r="K1090" s="5" t="s">
        <v>575</v>
      </c>
      <c r="L1090" s="425"/>
      <c r="M1090" s="6" t="s">
        <v>5852</v>
      </c>
      <c r="N1090" s="6">
        <v>1188125.47</v>
      </c>
      <c r="O1090" s="7"/>
      <c r="P1090" s="479"/>
      <c r="Q1090" s="5" t="s">
        <v>5857</v>
      </c>
      <c r="R1090" s="187">
        <v>34030</v>
      </c>
      <c r="S1090" s="20" t="s">
        <v>1774</v>
      </c>
      <c r="T1090" s="5" t="s">
        <v>5858</v>
      </c>
      <c r="U1090" s="474"/>
      <c r="V1090" s="474"/>
      <c r="W1090" s="101"/>
      <c r="X1090" s="101"/>
      <c r="Y1090" s="101"/>
    </row>
    <row r="1091" spans="1:25" s="186" customFormat="1" ht="140.25">
      <c r="A1091" s="475">
        <v>1080</v>
      </c>
      <c r="B1091" s="5" t="s">
        <v>1419</v>
      </c>
      <c r="C1091" s="20" t="s">
        <v>5859</v>
      </c>
      <c r="D1091" s="20" t="s">
        <v>5860</v>
      </c>
      <c r="E1091" s="20" t="s">
        <v>5851</v>
      </c>
      <c r="F1091" s="20">
        <v>1</v>
      </c>
      <c r="G1091" s="5">
        <v>6</v>
      </c>
      <c r="H1091" s="5"/>
      <c r="I1091" s="112">
        <v>68.599999999999994</v>
      </c>
      <c r="J1091" s="5">
        <v>2</v>
      </c>
      <c r="K1091" s="5" t="s">
        <v>575</v>
      </c>
      <c r="L1091" s="425"/>
      <c r="M1091" s="6" t="s">
        <v>5852</v>
      </c>
      <c r="N1091" s="6">
        <v>1178915.2</v>
      </c>
      <c r="O1091" s="7"/>
      <c r="P1091" s="479"/>
      <c r="Q1091" s="5" t="s">
        <v>5861</v>
      </c>
      <c r="R1091" s="187">
        <v>33987</v>
      </c>
      <c r="S1091" s="20" t="s">
        <v>1774</v>
      </c>
      <c r="T1091" s="5" t="s">
        <v>5862</v>
      </c>
      <c r="U1091" s="474"/>
      <c r="V1091" s="474"/>
      <c r="W1091" s="101"/>
      <c r="X1091" s="101"/>
      <c r="Y1091" s="101"/>
    </row>
    <row r="1092" spans="1:25" s="186" customFormat="1" ht="140.25">
      <c r="A1092" s="467">
        <v>1081</v>
      </c>
      <c r="B1092" s="5" t="s">
        <v>1419</v>
      </c>
      <c r="C1092" s="20" t="s">
        <v>5863</v>
      </c>
      <c r="D1092" s="20" t="s">
        <v>5864</v>
      </c>
      <c r="E1092" s="20" t="s">
        <v>5851</v>
      </c>
      <c r="F1092" s="20">
        <v>1</v>
      </c>
      <c r="G1092" s="5">
        <v>7</v>
      </c>
      <c r="H1092" s="5"/>
      <c r="I1092" s="112">
        <v>65.3</v>
      </c>
      <c r="J1092" s="5">
        <v>1</v>
      </c>
      <c r="K1092" s="5" t="s">
        <v>575</v>
      </c>
      <c r="L1092" s="425"/>
      <c r="M1092" s="6" t="s">
        <v>5852</v>
      </c>
      <c r="N1092" s="6">
        <v>1201019.8600000001</v>
      </c>
      <c r="O1092" s="7"/>
      <c r="P1092" s="479"/>
      <c r="Q1092" s="5" t="s">
        <v>5865</v>
      </c>
      <c r="R1092" s="187">
        <v>36158</v>
      </c>
      <c r="S1092" s="20" t="s">
        <v>1774</v>
      </c>
      <c r="T1092" s="5" t="s">
        <v>5866</v>
      </c>
      <c r="U1092" s="474"/>
      <c r="V1092" s="474"/>
      <c r="W1092" s="101"/>
      <c r="X1092" s="101"/>
      <c r="Y1092" s="101"/>
    </row>
    <row r="1093" spans="1:25" s="186" customFormat="1" ht="191.25">
      <c r="A1093" s="475">
        <v>1082</v>
      </c>
      <c r="B1093" s="5" t="s">
        <v>1419</v>
      </c>
      <c r="C1093" s="20" t="s">
        <v>5867</v>
      </c>
      <c r="D1093" s="20" t="s">
        <v>5868</v>
      </c>
      <c r="E1093" s="20" t="s">
        <v>5851</v>
      </c>
      <c r="F1093" s="20">
        <v>1</v>
      </c>
      <c r="G1093" s="5">
        <v>8</v>
      </c>
      <c r="H1093" s="5"/>
      <c r="I1093" s="112">
        <v>67.8</v>
      </c>
      <c r="J1093" s="5">
        <v>1</v>
      </c>
      <c r="K1093" s="5" t="s">
        <v>575</v>
      </c>
      <c r="L1093" s="425"/>
      <c r="M1093" s="6" t="s">
        <v>5852</v>
      </c>
      <c r="N1093" s="6">
        <v>1230492.74</v>
      </c>
      <c r="O1093" s="7"/>
      <c r="P1093" s="479"/>
      <c r="Q1093" s="5" t="s">
        <v>5869</v>
      </c>
      <c r="R1093" s="187">
        <v>42598</v>
      </c>
      <c r="S1093" s="20" t="s">
        <v>1774</v>
      </c>
      <c r="T1093" s="5" t="s">
        <v>5870</v>
      </c>
      <c r="U1093" s="474">
        <v>67.8</v>
      </c>
      <c r="V1093" s="474"/>
      <c r="W1093" s="101"/>
      <c r="X1093" s="101"/>
      <c r="Y1093" s="101"/>
    </row>
    <row r="1094" spans="1:25" s="186" customFormat="1" ht="140.25">
      <c r="A1094" s="475">
        <v>1083</v>
      </c>
      <c r="B1094" s="5" t="s">
        <v>1419</v>
      </c>
      <c r="C1094" s="20" t="s">
        <v>5871</v>
      </c>
      <c r="D1094" s="20" t="s">
        <v>5872</v>
      </c>
      <c r="E1094" s="20" t="s">
        <v>5851</v>
      </c>
      <c r="F1094" s="20">
        <v>1</v>
      </c>
      <c r="G1094" s="5">
        <v>12</v>
      </c>
      <c r="H1094" s="5"/>
      <c r="I1094" s="112">
        <v>50.4</v>
      </c>
      <c r="J1094" s="5">
        <v>2</v>
      </c>
      <c r="K1094" s="5" t="s">
        <v>575</v>
      </c>
      <c r="L1094" s="425"/>
      <c r="M1094" s="6" t="s">
        <v>5852</v>
      </c>
      <c r="N1094" s="6">
        <v>928395.72</v>
      </c>
      <c r="O1094" s="7"/>
      <c r="P1094" s="479"/>
      <c r="Q1094" s="5" t="s">
        <v>5873</v>
      </c>
      <c r="R1094" s="187">
        <v>36150</v>
      </c>
      <c r="S1094" s="20" t="s">
        <v>1774</v>
      </c>
      <c r="T1094" s="5" t="s">
        <v>5874</v>
      </c>
      <c r="U1094" s="474"/>
      <c r="V1094" s="474"/>
      <c r="W1094" s="101"/>
      <c r="X1094" s="101"/>
      <c r="Y1094" s="101"/>
    </row>
    <row r="1095" spans="1:25" s="186" customFormat="1" ht="165.75">
      <c r="A1095" s="467">
        <v>1084</v>
      </c>
      <c r="B1095" s="5" t="s">
        <v>1836</v>
      </c>
      <c r="C1095" s="20" t="s">
        <v>5875</v>
      </c>
      <c r="D1095" s="20" t="s">
        <v>5876</v>
      </c>
      <c r="E1095" s="20" t="s">
        <v>5877</v>
      </c>
      <c r="F1095" s="20">
        <v>3</v>
      </c>
      <c r="G1095" s="481"/>
      <c r="H1095" s="23" t="s">
        <v>5878</v>
      </c>
      <c r="I1095" s="112">
        <f>165.04*1542/3000</f>
        <v>84.830559999999991</v>
      </c>
      <c r="J1095" s="5"/>
      <c r="K1095" s="5" t="s">
        <v>575</v>
      </c>
      <c r="L1095" s="425"/>
      <c r="M1095" s="6" t="s">
        <v>2878</v>
      </c>
      <c r="N1095" s="6"/>
      <c r="O1095" s="7"/>
      <c r="P1095" s="479"/>
      <c r="Q1095" s="5" t="s">
        <v>5879</v>
      </c>
      <c r="R1095" s="187">
        <v>39182</v>
      </c>
      <c r="S1095" s="20" t="s">
        <v>1774</v>
      </c>
      <c r="T1095" s="5" t="s">
        <v>5880</v>
      </c>
      <c r="U1095" s="474"/>
      <c r="V1095" s="474"/>
      <c r="W1095" s="101"/>
      <c r="X1095" s="101"/>
      <c r="Y1095" s="101"/>
    </row>
    <row r="1096" spans="1:25" s="186" customFormat="1" ht="89.25">
      <c r="A1096" s="475">
        <v>1085</v>
      </c>
      <c r="B1096" s="5" t="s">
        <v>1419</v>
      </c>
      <c r="C1096" s="20" t="s">
        <v>5881</v>
      </c>
      <c r="D1096" s="20" t="s">
        <v>5882</v>
      </c>
      <c r="E1096" s="20" t="s">
        <v>5877</v>
      </c>
      <c r="F1096" s="20">
        <v>7</v>
      </c>
      <c r="G1096" s="5">
        <v>5</v>
      </c>
      <c r="H1096" s="5"/>
      <c r="I1096" s="112">
        <v>58.65</v>
      </c>
      <c r="J1096" s="5">
        <v>2</v>
      </c>
      <c r="K1096" s="5" t="s">
        <v>575</v>
      </c>
      <c r="L1096" s="425"/>
      <c r="M1096" s="6" t="s">
        <v>5883</v>
      </c>
      <c r="N1096" s="6">
        <v>1121497.93</v>
      </c>
      <c r="O1096" s="7"/>
      <c r="P1096" s="479"/>
      <c r="Q1096" s="5" t="s">
        <v>5884</v>
      </c>
      <c r="R1096" s="187">
        <v>32924</v>
      </c>
      <c r="S1096" s="20" t="s">
        <v>1774</v>
      </c>
      <c r="T1096" s="5" t="s">
        <v>5885</v>
      </c>
      <c r="U1096" s="474">
        <v>35.5</v>
      </c>
      <c r="V1096" s="474"/>
      <c r="W1096" s="101"/>
      <c r="X1096" s="101"/>
      <c r="Y1096" s="101"/>
    </row>
    <row r="1097" spans="1:25" s="186" customFormat="1" ht="89.25">
      <c r="A1097" s="475">
        <v>1086</v>
      </c>
      <c r="B1097" s="5" t="s">
        <v>1419</v>
      </c>
      <c r="C1097" s="20" t="s">
        <v>5886</v>
      </c>
      <c r="D1097" s="20" t="s">
        <v>5887</v>
      </c>
      <c r="E1097" s="20" t="s">
        <v>5877</v>
      </c>
      <c r="F1097" s="20">
        <v>7</v>
      </c>
      <c r="G1097" s="5">
        <v>8</v>
      </c>
      <c r="H1097" s="5"/>
      <c r="I1097" s="112">
        <v>58.23</v>
      </c>
      <c r="J1097" s="5">
        <v>2</v>
      </c>
      <c r="K1097" s="5" t="s">
        <v>575</v>
      </c>
      <c r="L1097" s="425"/>
      <c r="M1097" s="6" t="s">
        <v>5883</v>
      </c>
      <c r="N1097" s="6">
        <v>1113842.6599999999</v>
      </c>
      <c r="O1097" s="7"/>
      <c r="P1097" s="479"/>
      <c r="Q1097" s="5"/>
      <c r="R1097" s="20"/>
      <c r="S1097" s="20"/>
      <c r="T1097" s="5"/>
      <c r="U1097" s="474"/>
      <c r="V1097" s="474"/>
      <c r="W1097" s="101"/>
      <c r="X1097" s="101"/>
      <c r="Y1097" s="101"/>
    </row>
    <row r="1098" spans="1:25" s="186" customFormat="1" ht="89.25">
      <c r="A1098" s="467">
        <v>1087</v>
      </c>
      <c r="B1098" s="5" t="s">
        <v>1419</v>
      </c>
      <c r="C1098" s="20" t="s">
        <v>5888</v>
      </c>
      <c r="D1098" s="20" t="s">
        <v>5889</v>
      </c>
      <c r="E1098" s="20" t="s">
        <v>5877</v>
      </c>
      <c r="F1098" s="20">
        <v>8</v>
      </c>
      <c r="G1098" s="5">
        <v>2</v>
      </c>
      <c r="H1098" s="5"/>
      <c r="I1098" s="112">
        <v>54.1</v>
      </c>
      <c r="J1098" s="5">
        <v>1</v>
      </c>
      <c r="K1098" s="5" t="s">
        <v>575</v>
      </c>
      <c r="L1098" s="425"/>
      <c r="M1098" s="6" t="s">
        <v>5883</v>
      </c>
      <c r="N1098" s="6">
        <v>999328.48</v>
      </c>
      <c r="O1098" s="7"/>
      <c r="P1098" s="479"/>
      <c r="Q1098" s="5" t="s">
        <v>5890</v>
      </c>
      <c r="R1098" s="187">
        <v>32737</v>
      </c>
      <c r="S1098" s="20" t="s">
        <v>1774</v>
      </c>
      <c r="T1098" s="5" t="s">
        <v>5891</v>
      </c>
      <c r="U1098" s="474"/>
      <c r="V1098" s="474"/>
      <c r="W1098" s="101"/>
      <c r="X1098" s="101"/>
      <c r="Y1098" s="101"/>
    </row>
    <row r="1099" spans="1:25" s="186" customFormat="1" ht="191.25">
      <c r="A1099" s="475">
        <v>1088</v>
      </c>
      <c r="B1099" s="5" t="s">
        <v>1419</v>
      </c>
      <c r="C1099" s="20" t="s">
        <v>5892</v>
      </c>
      <c r="D1099" s="20" t="s">
        <v>5893</v>
      </c>
      <c r="E1099" s="20" t="s">
        <v>5877</v>
      </c>
      <c r="F1099" s="20">
        <v>9</v>
      </c>
      <c r="G1099" s="20">
        <v>1</v>
      </c>
      <c r="H1099" s="20"/>
      <c r="I1099" s="323">
        <v>77.010000000000005</v>
      </c>
      <c r="J1099" s="20">
        <v>1</v>
      </c>
      <c r="K1099" s="5" t="s">
        <v>575</v>
      </c>
      <c r="L1099" s="425"/>
      <c r="M1099" s="6" t="s">
        <v>5894</v>
      </c>
      <c r="N1099" s="6">
        <v>1418382.35</v>
      </c>
      <c r="O1099" s="7"/>
      <c r="P1099" s="479"/>
      <c r="Q1099" s="5" t="s">
        <v>5895</v>
      </c>
      <c r="R1099" s="187">
        <v>43411</v>
      </c>
      <c r="S1099" s="20" t="s">
        <v>1774</v>
      </c>
      <c r="T1099" s="5" t="s">
        <v>5896</v>
      </c>
      <c r="U1099" s="474">
        <v>77.010000000000005</v>
      </c>
      <c r="V1099" s="474"/>
      <c r="W1099" s="101"/>
      <c r="X1099" s="101"/>
      <c r="Y1099" s="101"/>
    </row>
    <row r="1100" spans="1:25" s="186" customFormat="1" ht="165.75">
      <c r="A1100" s="475">
        <v>1089</v>
      </c>
      <c r="B1100" s="5" t="s">
        <v>1419</v>
      </c>
      <c r="C1100" s="20" t="s">
        <v>5897</v>
      </c>
      <c r="D1100" s="20" t="s">
        <v>5898</v>
      </c>
      <c r="E1100" s="20" t="s">
        <v>5877</v>
      </c>
      <c r="F1100" s="20">
        <v>9</v>
      </c>
      <c r="G1100" s="20">
        <v>2</v>
      </c>
      <c r="H1100" s="23" t="s">
        <v>5899</v>
      </c>
      <c r="I1100" s="323">
        <v>40.57</v>
      </c>
      <c r="J1100" s="20">
        <v>1</v>
      </c>
      <c r="K1100" s="5" t="s">
        <v>575</v>
      </c>
      <c r="L1100" s="478">
        <v>38483</v>
      </c>
      <c r="M1100" s="6" t="s">
        <v>5900</v>
      </c>
      <c r="N1100" s="6">
        <v>747299.61</v>
      </c>
      <c r="O1100" s="7">
        <v>747299.61</v>
      </c>
      <c r="P1100" s="479">
        <v>747299.61</v>
      </c>
      <c r="Q1100" s="5"/>
      <c r="R1100" s="187"/>
      <c r="S1100" s="20"/>
      <c r="T1100" s="5"/>
      <c r="U1100" s="474"/>
      <c r="V1100" s="474"/>
      <c r="W1100" s="101"/>
      <c r="X1100" s="101"/>
      <c r="Y1100" s="101"/>
    </row>
    <row r="1101" spans="1:25" s="186" customFormat="1" ht="114.75">
      <c r="A1101" s="467">
        <v>1090</v>
      </c>
      <c r="B1101" s="5" t="s">
        <v>1419</v>
      </c>
      <c r="C1101" s="20" t="s">
        <v>5901</v>
      </c>
      <c r="D1101" s="20" t="s">
        <v>5902</v>
      </c>
      <c r="E1101" s="20" t="s">
        <v>5903</v>
      </c>
      <c r="F1101" s="20">
        <v>1</v>
      </c>
      <c r="G1101" s="5">
        <v>4</v>
      </c>
      <c r="H1101" s="23"/>
      <c r="I1101" s="112">
        <v>32.1</v>
      </c>
      <c r="J1101" s="5">
        <v>1</v>
      </c>
      <c r="K1101" s="5" t="s">
        <v>575</v>
      </c>
      <c r="L1101" s="425"/>
      <c r="M1101" s="6" t="s">
        <v>5904</v>
      </c>
      <c r="N1101" s="6">
        <v>769355.24</v>
      </c>
      <c r="O1101" s="7"/>
      <c r="P1101" s="479"/>
      <c r="Q1101" s="5"/>
      <c r="R1101" s="20"/>
      <c r="S1101" s="20"/>
      <c r="T1101" s="5"/>
      <c r="U1101" s="474"/>
      <c r="V1101" s="474"/>
      <c r="W1101" s="101"/>
      <c r="X1101" s="101"/>
      <c r="Y1101" s="101"/>
    </row>
    <row r="1102" spans="1:25" s="186" customFormat="1" ht="102">
      <c r="A1102" s="475">
        <v>1091</v>
      </c>
      <c r="B1102" s="5" t="s">
        <v>5905</v>
      </c>
      <c r="C1102" s="20" t="s">
        <v>5906</v>
      </c>
      <c r="D1102" s="20" t="s">
        <v>5907</v>
      </c>
      <c r="E1102" s="20" t="s">
        <v>5903</v>
      </c>
      <c r="F1102" s="20">
        <v>30</v>
      </c>
      <c r="G1102" s="481"/>
      <c r="H1102" s="23" t="s">
        <v>5908</v>
      </c>
      <c r="I1102" s="112">
        <f>210.15*333/1000</f>
        <v>69.979950000000002</v>
      </c>
      <c r="J1102" s="5"/>
      <c r="K1102" s="5" t="s">
        <v>575</v>
      </c>
      <c r="L1102" s="425"/>
      <c r="M1102" s="6" t="s">
        <v>5909</v>
      </c>
      <c r="N1102" s="6">
        <v>1839982.43</v>
      </c>
      <c r="O1102" s="7"/>
      <c r="P1102" s="479"/>
      <c r="Q1102" s="5"/>
      <c r="R1102" s="20"/>
      <c r="S1102" s="20"/>
      <c r="T1102" s="20"/>
      <c r="U1102" s="474"/>
      <c r="V1102" s="474"/>
      <c r="W1102" s="101"/>
      <c r="X1102" s="101"/>
      <c r="Y1102" s="101"/>
    </row>
    <row r="1103" spans="1:25" s="186" customFormat="1" ht="178.5">
      <c r="A1103" s="475">
        <v>1092</v>
      </c>
      <c r="B1103" s="5" t="s">
        <v>1419</v>
      </c>
      <c r="C1103" s="20" t="s">
        <v>5910</v>
      </c>
      <c r="D1103" s="20" t="s">
        <v>5911</v>
      </c>
      <c r="E1103" s="20" t="s">
        <v>5903</v>
      </c>
      <c r="F1103" s="20">
        <v>32</v>
      </c>
      <c r="G1103" s="481"/>
      <c r="H1103" s="23" t="s">
        <v>5912</v>
      </c>
      <c r="I1103" s="112">
        <v>51.83</v>
      </c>
      <c r="J1103" s="5"/>
      <c r="K1103" s="5" t="s">
        <v>575</v>
      </c>
      <c r="L1103" s="425"/>
      <c r="M1103" s="6" t="s">
        <v>5913</v>
      </c>
      <c r="N1103" s="6">
        <v>1363690.94</v>
      </c>
      <c r="O1103" s="7">
        <v>1363690.94</v>
      </c>
      <c r="P1103" s="479">
        <v>1363690.94</v>
      </c>
      <c r="Q1103" s="5" t="s">
        <v>5914</v>
      </c>
      <c r="R1103" s="38">
        <v>42558</v>
      </c>
      <c r="S1103" s="5" t="s">
        <v>5915</v>
      </c>
      <c r="T1103" s="5" t="s">
        <v>5916</v>
      </c>
      <c r="U1103" s="481">
        <v>14.4</v>
      </c>
      <c r="V1103" s="474"/>
      <c r="W1103" s="101"/>
      <c r="X1103" s="101"/>
      <c r="Y1103" s="101"/>
    </row>
    <row r="1104" spans="1:25" s="186" customFormat="1" ht="76.5">
      <c r="A1104" s="467">
        <v>1093</v>
      </c>
      <c r="B1104" s="5" t="s">
        <v>1836</v>
      </c>
      <c r="C1104" s="20" t="s">
        <v>5917</v>
      </c>
      <c r="D1104" s="20" t="s">
        <v>5918</v>
      </c>
      <c r="E1104" s="20" t="s">
        <v>5919</v>
      </c>
      <c r="F1104" s="20">
        <v>48</v>
      </c>
      <c r="G1104" s="5"/>
      <c r="H1104" s="5"/>
      <c r="I1104" s="112">
        <v>23.7</v>
      </c>
      <c r="J1104" s="5">
        <v>1</v>
      </c>
      <c r="K1104" s="5" t="s">
        <v>575</v>
      </c>
      <c r="L1104" s="425"/>
      <c r="M1104" s="6" t="s">
        <v>5920</v>
      </c>
      <c r="N1104" s="6">
        <v>622995.74</v>
      </c>
      <c r="O1104" s="7"/>
      <c r="P1104" s="479"/>
      <c r="Q1104" s="5" t="s">
        <v>5921</v>
      </c>
      <c r="R1104" s="187">
        <v>35453</v>
      </c>
      <c r="S1104" s="20" t="s">
        <v>1774</v>
      </c>
      <c r="T1104" s="5" t="s">
        <v>5922</v>
      </c>
      <c r="U1104" s="474"/>
      <c r="V1104" s="474"/>
      <c r="W1104" s="101"/>
      <c r="X1104" s="101"/>
      <c r="Y1104" s="101"/>
    </row>
    <row r="1105" spans="1:25" s="186" customFormat="1" ht="102">
      <c r="A1105" s="475">
        <v>1094</v>
      </c>
      <c r="B1105" s="5" t="s">
        <v>1419</v>
      </c>
      <c r="C1105" s="20" t="s">
        <v>5923</v>
      </c>
      <c r="D1105" s="20" t="s">
        <v>5924</v>
      </c>
      <c r="E1105" s="20" t="s">
        <v>5925</v>
      </c>
      <c r="F1105" s="20">
        <v>12</v>
      </c>
      <c r="G1105" s="20">
        <v>2</v>
      </c>
      <c r="H1105" s="20"/>
      <c r="I1105" s="323">
        <v>57.4</v>
      </c>
      <c r="J1105" s="20">
        <v>1</v>
      </c>
      <c r="K1105" s="5" t="s">
        <v>575</v>
      </c>
      <c r="L1105" s="425"/>
      <c r="M1105" s="6" t="s">
        <v>5926</v>
      </c>
      <c r="N1105" s="6">
        <v>1118029.74</v>
      </c>
      <c r="O1105" s="7"/>
      <c r="P1105" s="479"/>
      <c r="Q1105" s="5"/>
      <c r="R1105" s="20"/>
      <c r="S1105" s="20"/>
      <c r="T1105" s="5"/>
      <c r="U1105" s="474"/>
      <c r="V1105" s="474"/>
      <c r="W1105" s="101"/>
      <c r="X1105" s="101"/>
      <c r="Y1105" s="101"/>
    </row>
    <row r="1106" spans="1:25" s="186" customFormat="1" ht="102">
      <c r="A1106" s="475">
        <v>1095</v>
      </c>
      <c r="B1106" s="5" t="s">
        <v>1419</v>
      </c>
      <c r="C1106" s="20" t="s">
        <v>5927</v>
      </c>
      <c r="D1106" s="20" t="s">
        <v>5928</v>
      </c>
      <c r="E1106" s="20" t="s">
        <v>5929</v>
      </c>
      <c r="F1106" s="20">
        <v>32</v>
      </c>
      <c r="G1106" s="20">
        <v>3</v>
      </c>
      <c r="H1106" s="20"/>
      <c r="I1106" s="323">
        <v>43.2</v>
      </c>
      <c r="J1106" s="20">
        <v>1</v>
      </c>
      <c r="K1106" s="5" t="s">
        <v>575</v>
      </c>
      <c r="L1106" s="425"/>
      <c r="M1106" s="6" t="s">
        <v>2164</v>
      </c>
      <c r="N1106" s="6">
        <v>839279.23</v>
      </c>
      <c r="O1106" s="7"/>
      <c r="P1106" s="479"/>
      <c r="Q1106" s="5"/>
      <c r="R1106" s="187"/>
      <c r="S1106" s="20"/>
      <c r="T1106" s="477"/>
      <c r="U1106" s="474"/>
      <c r="V1106" s="474"/>
      <c r="W1106" s="101"/>
      <c r="X1106" s="101"/>
      <c r="Y1106" s="101"/>
    </row>
    <row r="1107" spans="1:25" s="186" customFormat="1" ht="178.5">
      <c r="A1107" s="467">
        <v>1096</v>
      </c>
      <c r="B1107" s="5" t="s">
        <v>1419</v>
      </c>
      <c r="C1107" s="20" t="s">
        <v>5930</v>
      </c>
      <c r="D1107" s="5" t="s">
        <v>5931</v>
      </c>
      <c r="E1107" s="20" t="s">
        <v>5932</v>
      </c>
      <c r="F1107" s="20">
        <v>1</v>
      </c>
      <c r="G1107" s="20">
        <v>2</v>
      </c>
      <c r="H1107" s="20"/>
      <c r="I1107" s="323">
        <v>38.9</v>
      </c>
      <c r="J1107" s="20">
        <v>1</v>
      </c>
      <c r="K1107" s="5" t="s">
        <v>575</v>
      </c>
      <c r="L1107" s="425"/>
      <c r="M1107" s="6" t="s">
        <v>5933</v>
      </c>
      <c r="N1107" s="6">
        <v>744475.59</v>
      </c>
      <c r="O1107" s="7"/>
      <c r="P1107" s="479"/>
      <c r="Q1107" s="5" t="s">
        <v>5934</v>
      </c>
      <c r="R1107" s="187">
        <v>25380</v>
      </c>
      <c r="S1107" s="20" t="s">
        <v>1774</v>
      </c>
      <c r="T1107" s="477" t="s">
        <v>5935</v>
      </c>
      <c r="U1107" s="474"/>
      <c r="V1107" s="474"/>
      <c r="W1107" s="101"/>
      <c r="X1107" s="101"/>
      <c r="Y1107" s="101"/>
    </row>
    <row r="1108" spans="1:25" s="186" customFormat="1" ht="178.5">
      <c r="A1108" s="475">
        <v>1097</v>
      </c>
      <c r="B1108" s="5" t="s">
        <v>1419</v>
      </c>
      <c r="C1108" s="20" t="s">
        <v>5936</v>
      </c>
      <c r="D1108" s="5" t="s">
        <v>5937</v>
      </c>
      <c r="E1108" s="20" t="s">
        <v>5932</v>
      </c>
      <c r="F1108" s="20">
        <v>1</v>
      </c>
      <c r="G1108" s="20">
        <v>3</v>
      </c>
      <c r="H1108" s="20"/>
      <c r="I1108" s="323">
        <v>35</v>
      </c>
      <c r="J1108" s="20">
        <v>1</v>
      </c>
      <c r="K1108" s="5" t="s">
        <v>575</v>
      </c>
      <c r="L1108" s="425"/>
      <c r="M1108" s="6" t="s">
        <v>5933</v>
      </c>
      <c r="N1108" s="6">
        <v>669836.65</v>
      </c>
      <c r="O1108" s="7"/>
      <c r="P1108" s="479"/>
      <c r="Q1108" s="5" t="s">
        <v>5938</v>
      </c>
      <c r="R1108" s="187">
        <v>30754</v>
      </c>
      <c r="S1108" s="20" t="s">
        <v>1774</v>
      </c>
      <c r="T1108" s="477" t="s">
        <v>5939</v>
      </c>
      <c r="U1108" s="474">
        <v>24</v>
      </c>
      <c r="V1108" s="474"/>
      <c r="W1108" s="101"/>
      <c r="X1108" s="101"/>
      <c r="Y1108" s="101"/>
    </row>
    <row r="1109" spans="1:25" s="186" customFormat="1" ht="178.5">
      <c r="A1109" s="475">
        <v>1098</v>
      </c>
      <c r="B1109" s="5" t="s">
        <v>1419</v>
      </c>
      <c r="C1109" s="20" t="s">
        <v>5940</v>
      </c>
      <c r="D1109" s="5" t="s">
        <v>5941</v>
      </c>
      <c r="E1109" s="20" t="s">
        <v>5932</v>
      </c>
      <c r="F1109" s="20">
        <v>1</v>
      </c>
      <c r="G1109" s="20">
        <v>4</v>
      </c>
      <c r="H1109" s="20"/>
      <c r="I1109" s="323">
        <v>24.2</v>
      </c>
      <c r="J1109" s="20">
        <v>2</v>
      </c>
      <c r="K1109" s="5" t="s">
        <v>575</v>
      </c>
      <c r="L1109" s="425"/>
      <c r="M1109" s="6" t="s">
        <v>5933</v>
      </c>
      <c r="N1109" s="6">
        <v>463144.2</v>
      </c>
      <c r="O1109" s="7"/>
      <c r="P1109" s="479"/>
      <c r="Q1109" s="5" t="s">
        <v>5942</v>
      </c>
      <c r="R1109" s="187">
        <v>41661</v>
      </c>
      <c r="S1109" s="20" t="s">
        <v>1774</v>
      </c>
      <c r="T1109" s="5" t="s">
        <v>5943</v>
      </c>
      <c r="U1109" s="474">
        <v>13.5</v>
      </c>
      <c r="V1109" s="474"/>
      <c r="W1109" s="101"/>
      <c r="X1109" s="101"/>
      <c r="Y1109" s="101"/>
    </row>
    <row r="1110" spans="1:25" s="186" customFormat="1" ht="191.25">
      <c r="A1110" s="467">
        <v>1099</v>
      </c>
      <c r="B1110" s="5" t="s">
        <v>1419</v>
      </c>
      <c r="C1110" s="20" t="s">
        <v>5944</v>
      </c>
      <c r="D1110" s="5" t="s">
        <v>5945</v>
      </c>
      <c r="E1110" s="20" t="s">
        <v>5932</v>
      </c>
      <c r="F1110" s="20">
        <v>1</v>
      </c>
      <c r="G1110" s="20">
        <v>5</v>
      </c>
      <c r="H1110" s="20"/>
      <c r="I1110" s="323">
        <v>38</v>
      </c>
      <c r="J1110" s="20">
        <v>2</v>
      </c>
      <c r="K1110" s="5" t="s">
        <v>575</v>
      </c>
      <c r="L1110" s="425"/>
      <c r="M1110" s="6" t="s">
        <v>5933</v>
      </c>
      <c r="N1110" s="6">
        <v>727251.22</v>
      </c>
      <c r="O1110" s="7"/>
      <c r="P1110" s="479"/>
      <c r="Q1110" s="5" t="s">
        <v>5946</v>
      </c>
      <c r="R1110" s="187">
        <v>43423</v>
      </c>
      <c r="S1110" s="20" t="s">
        <v>1774</v>
      </c>
      <c r="T1110" s="5" t="s">
        <v>5947</v>
      </c>
      <c r="U1110" s="474">
        <v>35.5</v>
      </c>
      <c r="V1110" s="474"/>
      <c r="W1110" s="101"/>
      <c r="X1110" s="101"/>
      <c r="Y1110" s="101"/>
    </row>
    <row r="1111" spans="1:25" s="186" customFormat="1" ht="178.5">
      <c r="A1111" s="475">
        <v>1100</v>
      </c>
      <c r="B1111" s="5" t="s">
        <v>1419</v>
      </c>
      <c r="C1111" s="20" t="s">
        <v>5948</v>
      </c>
      <c r="D1111" s="5" t="s">
        <v>5949</v>
      </c>
      <c r="E1111" s="20" t="s">
        <v>5932</v>
      </c>
      <c r="F1111" s="20">
        <v>1</v>
      </c>
      <c r="G1111" s="20">
        <v>7</v>
      </c>
      <c r="H1111" s="20"/>
      <c r="I1111" s="323">
        <v>33.799999999999997</v>
      </c>
      <c r="J1111" s="20">
        <v>1</v>
      </c>
      <c r="K1111" s="5" t="s">
        <v>575</v>
      </c>
      <c r="L1111" s="425"/>
      <c r="M1111" s="6" t="s">
        <v>5933</v>
      </c>
      <c r="N1111" s="6">
        <v>646870.81999999995</v>
      </c>
      <c r="O1111" s="7"/>
      <c r="P1111" s="479"/>
      <c r="Q1111" s="5" t="s">
        <v>5950</v>
      </c>
      <c r="R1111" s="187">
        <v>29089</v>
      </c>
      <c r="S1111" s="20" t="s">
        <v>1774</v>
      </c>
      <c r="T1111" s="5" t="s">
        <v>5951</v>
      </c>
      <c r="U1111" s="474"/>
      <c r="V1111" s="474"/>
      <c r="W1111" s="101"/>
      <c r="X1111" s="101"/>
      <c r="Y1111" s="101"/>
    </row>
    <row r="1112" spans="1:25" s="186" customFormat="1" ht="178.5">
      <c r="A1112" s="475">
        <v>1101</v>
      </c>
      <c r="B1112" s="5" t="s">
        <v>1419</v>
      </c>
      <c r="C1112" s="20" t="s">
        <v>5952</v>
      </c>
      <c r="D1112" s="5" t="s">
        <v>5953</v>
      </c>
      <c r="E1112" s="20" t="s">
        <v>5932</v>
      </c>
      <c r="F1112" s="20">
        <v>1</v>
      </c>
      <c r="G1112" s="20">
        <v>8</v>
      </c>
      <c r="H1112" s="20"/>
      <c r="I1112" s="323">
        <v>37.799999999999997</v>
      </c>
      <c r="J1112" s="20">
        <v>1</v>
      </c>
      <c r="K1112" s="5" t="s">
        <v>575</v>
      </c>
      <c r="L1112" s="425"/>
      <c r="M1112" s="6" t="s">
        <v>5933</v>
      </c>
      <c r="N1112" s="6">
        <v>723423.58</v>
      </c>
      <c r="O1112" s="7"/>
      <c r="P1112" s="479"/>
      <c r="Q1112" s="5" t="s">
        <v>5954</v>
      </c>
      <c r="R1112" s="38">
        <v>41527</v>
      </c>
      <c r="S1112" s="5" t="s">
        <v>1774</v>
      </c>
      <c r="T1112" s="5" t="s">
        <v>5955</v>
      </c>
      <c r="U1112" s="481">
        <v>36.299999999999997</v>
      </c>
      <c r="V1112" s="481"/>
      <c r="W1112" s="101"/>
      <c r="X1112" s="101"/>
      <c r="Y1112" s="101"/>
    </row>
    <row r="1113" spans="1:25" s="186" customFormat="1" ht="178.5">
      <c r="A1113" s="467">
        <v>1102</v>
      </c>
      <c r="B1113" s="5" t="s">
        <v>1419</v>
      </c>
      <c r="C1113" s="20" t="s">
        <v>5956</v>
      </c>
      <c r="D1113" s="5" t="s">
        <v>5957</v>
      </c>
      <c r="E1113" s="20" t="s">
        <v>5932</v>
      </c>
      <c r="F1113" s="20">
        <v>1</v>
      </c>
      <c r="G1113" s="20">
        <v>9</v>
      </c>
      <c r="H1113" s="20"/>
      <c r="I1113" s="323">
        <v>24.6</v>
      </c>
      <c r="J1113" s="20">
        <v>1</v>
      </c>
      <c r="K1113" s="5" t="s">
        <v>575</v>
      </c>
      <c r="L1113" s="425"/>
      <c r="M1113" s="6" t="s">
        <v>5933</v>
      </c>
      <c r="N1113" s="6">
        <v>470799.47</v>
      </c>
      <c r="O1113" s="7"/>
      <c r="P1113" s="479"/>
      <c r="Q1113" s="5"/>
      <c r="R1113" s="20"/>
      <c r="S1113" s="20"/>
      <c r="T1113" s="5"/>
      <c r="U1113" s="474"/>
      <c r="V1113" s="474"/>
      <c r="W1113" s="101"/>
      <c r="X1113" s="101"/>
      <c r="Y1113" s="101"/>
    </row>
    <row r="1114" spans="1:25" s="186" customFormat="1" ht="178.5">
      <c r="A1114" s="475">
        <v>1103</v>
      </c>
      <c r="B1114" s="5" t="s">
        <v>1419</v>
      </c>
      <c r="C1114" s="20" t="s">
        <v>5958</v>
      </c>
      <c r="D1114" s="5" t="s">
        <v>5959</v>
      </c>
      <c r="E1114" s="20" t="s">
        <v>5932</v>
      </c>
      <c r="F1114" s="20">
        <v>1</v>
      </c>
      <c r="G1114" s="20">
        <v>10</v>
      </c>
      <c r="H1114" s="20"/>
      <c r="I1114" s="323">
        <v>33.799999999999997</v>
      </c>
      <c r="J1114" s="20">
        <v>2</v>
      </c>
      <c r="K1114" s="5" t="s">
        <v>575</v>
      </c>
      <c r="L1114" s="425"/>
      <c r="M1114" s="6" t="s">
        <v>5933</v>
      </c>
      <c r="N1114" s="6">
        <v>646870.81999999995</v>
      </c>
      <c r="O1114" s="7"/>
      <c r="P1114" s="479"/>
      <c r="Q1114" s="5" t="s">
        <v>5960</v>
      </c>
      <c r="R1114" s="20" t="s">
        <v>5961</v>
      </c>
      <c r="S1114" s="20" t="s">
        <v>1774</v>
      </c>
      <c r="T1114" s="5" t="s">
        <v>5962</v>
      </c>
      <c r="U1114" s="474"/>
      <c r="V1114" s="474"/>
      <c r="W1114" s="101"/>
      <c r="X1114" s="101"/>
      <c r="Y1114" s="101"/>
    </row>
    <row r="1115" spans="1:25" s="186" customFormat="1" ht="178.5">
      <c r="A1115" s="475">
        <v>1104</v>
      </c>
      <c r="B1115" s="5" t="s">
        <v>1419</v>
      </c>
      <c r="C1115" s="20" t="s">
        <v>5963</v>
      </c>
      <c r="D1115" s="5" t="s">
        <v>5964</v>
      </c>
      <c r="E1115" s="20" t="s">
        <v>5932</v>
      </c>
      <c r="F1115" s="20">
        <v>1</v>
      </c>
      <c r="G1115" s="20">
        <v>11</v>
      </c>
      <c r="H1115" s="20"/>
      <c r="I1115" s="323">
        <v>37.700000000000003</v>
      </c>
      <c r="J1115" s="20">
        <v>2</v>
      </c>
      <c r="K1115" s="5" t="s">
        <v>575</v>
      </c>
      <c r="L1115" s="425"/>
      <c r="M1115" s="6" t="s">
        <v>5933</v>
      </c>
      <c r="N1115" s="6">
        <v>721509.76</v>
      </c>
      <c r="O1115" s="7"/>
      <c r="P1115" s="479"/>
      <c r="Q1115" s="5"/>
      <c r="R1115" s="20"/>
      <c r="S1115" s="20"/>
      <c r="U1115" s="474"/>
      <c r="V1115" s="474"/>
      <c r="W1115" s="101"/>
      <c r="X1115" s="101"/>
      <c r="Y1115" s="101"/>
    </row>
    <row r="1116" spans="1:25" s="186" customFormat="1" ht="178.5">
      <c r="A1116" s="467">
        <v>1105</v>
      </c>
      <c r="B1116" s="5" t="s">
        <v>1419</v>
      </c>
      <c r="C1116" s="20" t="s">
        <v>5965</v>
      </c>
      <c r="D1116" s="5" t="s">
        <v>5966</v>
      </c>
      <c r="E1116" s="20" t="s">
        <v>5932</v>
      </c>
      <c r="F1116" s="20">
        <v>1</v>
      </c>
      <c r="G1116" s="20">
        <v>12</v>
      </c>
      <c r="H1116" s="20"/>
      <c r="I1116" s="323">
        <v>24.6</v>
      </c>
      <c r="J1116" s="20">
        <v>2</v>
      </c>
      <c r="K1116" s="5" t="s">
        <v>575</v>
      </c>
      <c r="L1116" s="425"/>
      <c r="M1116" s="6" t="s">
        <v>5933</v>
      </c>
      <c r="N1116" s="6">
        <v>470799.47</v>
      </c>
      <c r="O1116" s="7"/>
      <c r="P1116" s="479"/>
      <c r="Q1116" s="20"/>
      <c r="R1116" s="20"/>
      <c r="S1116" s="20"/>
      <c r="T1116" s="5"/>
      <c r="U1116" s="474"/>
      <c r="V1116" s="474"/>
      <c r="W1116" s="101"/>
      <c r="X1116" s="101"/>
      <c r="Y1116" s="101"/>
    </row>
    <row r="1117" spans="1:25" s="186" customFormat="1" ht="140.25">
      <c r="A1117" s="475">
        <v>1106</v>
      </c>
      <c r="B1117" s="5" t="s">
        <v>1419</v>
      </c>
      <c r="C1117" s="20" t="s">
        <v>5967</v>
      </c>
      <c r="D1117" s="20" t="s">
        <v>5968</v>
      </c>
      <c r="E1117" s="20" t="s">
        <v>5932</v>
      </c>
      <c r="F1117" s="20" t="s">
        <v>3508</v>
      </c>
      <c r="G1117" s="20">
        <v>4</v>
      </c>
      <c r="H1117" s="20"/>
      <c r="I1117" s="323">
        <v>58.71</v>
      </c>
      <c r="J1117" s="20">
        <v>2</v>
      </c>
      <c r="K1117" s="5" t="s">
        <v>575</v>
      </c>
      <c r="L1117" s="425"/>
      <c r="M1117" s="6" t="s">
        <v>5969</v>
      </c>
      <c r="N1117" s="6">
        <v>1155951.72</v>
      </c>
      <c r="O1117" s="7"/>
      <c r="P1117" s="479"/>
      <c r="Q1117" s="5" t="s">
        <v>5970</v>
      </c>
      <c r="R1117" s="187">
        <v>43411</v>
      </c>
      <c r="S1117" s="20" t="s">
        <v>1774</v>
      </c>
      <c r="T1117" s="5" t="s">
        <v>5971</v>
      </c>
      <c r="U1117" s="474">
        <v>58.71</v>
      </c>
      <c r="V1117" s="474"/>
      <c r="W1117" s="101"/>
      <c r="X1117" s="101"/>
      <c r="Y1117" s="101"/>
    </row>
    <row r="1118" spans="1:25" s="186" customFormat="1" ht="114.75">
      <c r="A1118" s="475">
        <v>1107</v>
      </c>
      <c r="B1118" s="5" t="s">
        <v>1419</v>
      </c>
      <c r="C1118" s="20" t="s">
        <v>5972</v>
      </c>
      <c r="D1118" s="20" t="s">
        <v>5973</v>
      </c>
      <c r="E1118" s="20" t="s">
        <v>5932</v>
      </c>
      <c r="F1118" s="20" t="s">
        <v>3508</v>
      </c>
      <c r="G1118" s="20">
        <v>9</v>
      </c>
      <c r="H1118" s="20"/>
      <c r="I1118" s="323">
        <v>52.22</v>
      </c>
      <c r="J1118" s="20">
        <v>4</v>
      </c>
      <c r="K1118" s="5" t="s">
        <v>575</v>
      </c>
      <c r="L1118" s="425"/>
      <c r="M1118" s="6" t="s">
        <v>5969</v>
      </c>
      <c r="N1118" s="6">
        <v>1029671.28</v>
      </c>
      <c r="O1118" s="7"/>
      <c r="P1118" s="479"/>
      <c r="Q1118" s="20"/>
      <c r="R1118" s="20"/>
      <c r="S1118" s="20"/>
      <c r="T1118" s="5"/>
      <c r="U1118" s="474"/>
      <c r="V1118" s="474"/>
      <c r="W1118" s="101"/>
      <c r="X1118" s="101"/>
      <c r="Y1118" s="101"/>
    </row>
    <row r="1119" spans="1:25" s="186" customFormat="1" ht="114.75">
      <c r="A1119" s="467">
        <v>1108</v>
      </c>
      <c r="B1119" s="5" t="s">
        <v>1419</v>
      </c>
      <c r="C1119" s="20" t="s">
        <v>5974</v>
      </c>
      <c r="D1119" s="20" t="s">
        <v>5975</v>
      </c>
      <c r="E1119" s="20" t="s">
        <v>5932</v>
      </c>
      <c r="F1119" s="20" t="s">
        <v>3508</v>
      </c>
      <c r="G1119" s="20">
        <v>44</v>
      </c>
      <c r="H1119" s="20"/>
      <c r="I1119" s="323">
        <v>52.94</v>
      </c>
      <c r="J1119" s="20">
        <v>2</v>
      </c>
      <c r="K1119" s="5" t="s">
        <v>575</v>
      </c>
      <c r="L1119" s="425"/>
      <c r="M1119" s="6" t="s">
        <v>5969</v>
      </c>
      <c r="N1119" s="6">
        <v>1027728.5</v>
      </c>
      <c r="O1119" s="7"/>
      <c r="P1119" s="479"/>
      <c r="Q1119" s="5" t="s">
        <v>5976</v>
      </c>
      <c r="R1119" s="187">
        <v>33714</v>
      </c>
      <c r="S1119" s="20" t="s">
        <v>1774</v>
      </c>
      <c r="T1119" s="5" t="s">
        <v>5977</v>
      </c>
      <c r="U1119" s="474"/>
      <c r="V1119" s="474"/>
      <c r="W1119" s="101"/>
      <c r="X1119" s="101"/>
      <c r="Y1119" s="101"/>
    </row>
    <row r="1120" spans="1:25" s="186" customFormat="1" ht="140.25">
      <c r="A1120" s="475">
        <v>1109</v>
      </c>
      <c r="B1120" s="5" t="s">
        <v>1419</v>
      </c>
      <c r="C1120" s="20" t="s">
        <v>5978</v>
      </c>
      <c r="D1120" s="20" t="s">
        <v>5979</v>
      </c>
      <c r="E1120" s="20" t="s">
        <v>5932</v>
      </c>
      <c r="F1120" s="20" t="s">
        <v>3508</v>
      </c>
      <c r="G1120" s="20">
        <v>56</v>
      </c>
      <c r="H1120" s="20"/>
      <c r="I1120" s="323">
        <v>52.33</v>
      </c>
      <c r="J1120" s="20">
        <v>5</v>
      </c>
      <c r="K1120" s="5" t="s">
        <v>575</v>
      </c>
      <c r="L1120" s="425"/>
      <c r="M1120" s="6" t="s">
        <v>5969</v>
      </c>
      <c r="N1120" s="6">
        <v>1031614.06</v>
      </c>
      <c r="O1120" s="7"/>
      <c r="P1120" s="479"/>
      <c r="Q1120" s="5" t="s">
        <v>5980</v>
      </c>
      <c r="R1120" s="187">
        <v>36187</v>
      </c>
      <c r="S1120" s="20" t="s">
        <v>1774</v>
      </c>
      <c r="T1120" s="5" t="s">
        <v>5981</v>
      </c>
      <c r="U1120" s="474">
        <v>52.33</v>
      </c>
      <c r="V1120" s="474"/>
      <c r="W1120" s="101"/>
      <c r="X1120" s="101"/>
      <c r="Y1120" s="101"/>
    </row>
    <row r="1121" spans="1:25" s="186" customFormat="1" ht="191.25">
      <c r="A1121" s="475">
        <v>1110</v>
      </c>
      <c r="B1121" s="5" t="s">
        <v>1419</v>
      </c>
      <c r="C1121" s="20" t="s">
        <v>5982</v>
      </c>
      <c r="D1121" s="20" t="s">
        <v>5983</v>
      </c>
      <c r="E1121" s="20" t="s">
        <v>5932</v>
      </c>
      <c r="F1121" s="20">
        <v>3</v>
      </c>
      <c r="G1121" s="20">
        <v>2</v>
      </c>
      <c r="H1121" s="20"/>
      <c r="I1121" s="323">
        <v>37.9</v>
      </c>
      <c r="J1121" s="20">
        <v>1</v>
      </c>
      <c r="K1121" s="5" t="s">
        <v>575</v>
      </c>
      <c r="L1121" s="425"/>
      <c r="M1121" s="6" t="s">
        <v>5984</v>
      </c>
      <c r="N1121" s="6">
        <v>725337.4</v>
      </c>
      <c r="O1121" s="7"/>
      <c r="P1121" s="479"/>
      <c r="Q1121" s="5" t="s">
        <v>5985</v>
      </c>
      <c r="R1121" s="187">
        <v>42355</v>
      </c>
      <c r="S1121" s="20" t="s">
        <v>1774</v>
      </c>
      <c r="T1121" s="5" t="s">
        <v>5986</v>
      </c>
      <c r="U1121" s="474">
        <v>37.9</v>
      </c>
      <c r="V1121" s="474"/>
      <c r="W1121" s="101"/>
      <c r="X1121" s="101"/>
      <c r="Y1121" s="101"/>
    </row>
    <row r="1122" spans="1:25" s="186" customFormat="1" ht="140.25">
      <c r="A1122" s="467">
        <v>1111</v>
      </c>
      <c r="B1122" s="5" t="s">
        <v>1419</v>
      </c>
      <c r="C1122" s="20" t="s">
        <v>5987</v>
      </c>
      <c r="D1122" s="20" t="s">
        <v>5988</v>
      </c>
      <c r="E1122" s="20" t="s">
        <v>5932</v>
      </c>
      <c r="F1122" s="20">
        <v>3</v>
      </c>
      <c r="G1122" s="20">
        <v>9</v>
      </c>
      <c r="H1122" s="20"/>
      <c r="I1122" s="323">
        <v>31.9</v>
      </c>
      <c r="J1122" s="20">
        <v>1</v>
      </c>
      <c r="K1122" s="5" t="s">
        <v>575</v>
      </c>
      <c r="L1122" s="425"/>
      <c r="M1122" s="6" t="s">
        <v>5984</v>
      </c>
      <c r="N1122" s="6">
        <v>610508.26</v>
      </c>
      <c r="O1122" s="7"/>
      <c r="P1122" s="479"/>
      <c r="Q1122" s="5" t="s">
        <v>5989</v>
      </c>
      <c r="R1122" s="187">
        <v>34443</v>
      </c>
      <c r="S1122" s="20" t="s">
        <v>1774</v>
      </c>
      <c r="T1122" s="5" t="s">
        <v>5990</v>
      </c>
      <c r="U1122" s="474"/>
      <c r="V1122" s="474"/>
      <c r="W1122" s="101"/>
      <c r="X1122" s="101"/>
      <c r="Y1122" s="101"/>
    </row>
    <row r="1123" spans="1:25" s="186" customFormat="1" ht="140.25">
      <c r="A1123" s="475">
        <v>1112</v>
      </c>
      <c r="B1123" s="5" t="s">
        <v>1419</v>
      </c>
      <c r="C1123" s="20" t="s">
        <v>5991</v>
      </c>
      <c r="D1123" s="20" t="s">
        <v>5992</v>
      </c>
      <c r="E1123" s="20" t="s">
        <v>5932</v>
      </c>
      <c r="F1123" s="20">
        <v>4</v>
      </c>
      <c r="G1123" s="20">
        <v>12</v>
      </c>
      <c r="H1123" s="20"/>
      <c r="I1123" s="323">
        <v>29.73</v>
      </c>
      <c r="J1123" s="20">
        <v>1</v>
      </c>
      <c r="K1123" s="5" t="s">
        <v>575</v>
      </c>
      <c r="L1123" s="425"/>
      <c r="M1123" s="6" t="s">
        <v>5993</v>
      </c>
      <c r="N1123" s="6">
        <v>568404.24</v>
      </c>
      <c r="O1123" s="7"/>
      <c r="P1123" s="479"/>
      <c r="Q1123" s="5" t="s">
        <v>5994</v>
      </c>
      <c r="R1123" s="187">
        <v>38068</v>
      </c>
      <c r="S1123" s="20" t="s">
        <v>1774</v>
      </c>
      <c r="T1123" s="5" t="s">
        <v>5995</v>
      </c>
      <c r="U1123" s="474"/>
      <c r="V1123" s="474"/>
      <c r="W1123" s="101"/>
      <c r="X1123" s="101"/>
      <c r="Y1123" s="101"/>
    </row>
    <row r="1124" spans="1:25" s="186" customFormat="1" ht="267.75">
      <c r="A1124" s="475">
        <v>1113</v>
      </c>
      <c r="B1124" s="5" t="s">
        <v>1419</v>
      </c>
      <c r="C1124" s="20" t="s">
        <v>5996</v>
      </c>
      <c r="D1124" s="20" t="s">
        <v>5997</v>
      </c>
      <c r="E1124" s="20" t="s">
        <v>5932</v>
      </c>
      <c r="F1124" s="20" t="s">
        <v>5998</v>
      </c>
      <c r="G1124" s="20">
        <v>24</v>
      </c>
      <c r="H1124" s="20"/>
      <c r="I1124" s="323">
        <v>45.75</v>
      </c>
      <c r="J1124" s="20">
        <v>2</v>
      </c>
      <c r="K1124" s="5" t="s">
        <v>575</v>
      </c>
      <c r="L1124" s="425"/>
      <c r="M1124" s="6" t="s">
        <v>5999</v>
      </c>
      <c r="N1124" s="6">
        <v>861218.55</v>
      </c>
      <c r="O1124" s="7"/>
      <c r="P1124" s="479"/>
      <c r="Q1124" s="5" t="s">
        <v>2564</v>
      </c>
      <c r="R1124" s="20"/>
      <c r="S1124" s="20"/>
      <c r="T1124" s="5"/>
      <c r="U1124" s="474"/>
      <c r="V1124" s="474"/>
      <c r="W1124" s="101"/>
      <c r="X1124" s="101"/>
      <c r="Y1124" s="101"/>
    </row>
    <row r="1125" spans="1:25" s="186" customFormat="1" ht="89.25">
      <c r="A1125" s="467">
        <v>1114</v>
      </c>
      <c r="B1125" s="5" t="s">
        <v>1419</v>
      </c>
      <c r="C1125" s="20" t="s">
        <v>6000</v>
      </c>
      <c r="D1125" s="20" t="s">
        <v>6001</v>
      </c>
      <c r="E1125" s="20" t="s">
        <v>5932</v>
      </c>
      <c r="F1125" s="20">
        <v>5</v>
      </c>
      <c r="G1125" s="20">
        <v>6</v>
      </c>
      <c r="H1125" s="20"/>
      <c r="I1125" s="323">
        <v>49.95</v>
      </c>
      <c r="J1125" s="20">
        <v>2</v>
      </c>
      <c r="K1125" s="5" t="s">
        <v>575</v>
      </c>
      <c r="L1125" s="425"/>
      <c r="M1125" s="6" t="s">
        <v>6002</v>
      </c>
      <c r="N1125" s="6">
        <v>971388</v>
      </c>
      <c r="O1125" s="7"/>
      <c r="P1125" s="479"/>
      <c r="Q1125" s="5" t="s">
        <v>6003</v>
      </c>
      <c r="R1125" s="187">
        <v>41428</v>
      </c>
      <c r="S1125" s="20" t="s">
        <v>1774</v>
      </c>
      <c r="T1125" s="5" t="s">
        <v>6004</v>
      </c>
      <c r="U1125" s="474"/>
      <c r="V1125" s="474"/>
      <c r="W1125" s="101"/>
      <c r="X1125" s="101"/>
      <c r="Y1125" s="101"/>
    </row>
    <row r="1126" spans="1:25" s="186" customFormat="1" ht="89.25">
      <c r="A1126" s="475">
        <v>1115</v>
      </c>
      <c r="B1126" s="5" t="s">
        <v>1419</v>
      </c>
      <c r="C1126" s="20" t="s">
        <v>6005</v>
      </c>
      <c r="D1126" s="20" t="s">
        <v>6006</v>
      </c>
      <c r="E1126" s="20" t="s">
        <v>5932</v>
      </c>
      <c r="F1126" s="20">
        <v>5</v>
      </c>
      <c r="G1126" s="20">
        <v>28</v>
      </c>
      <c r="H1126" s="20"/>
      <c r="I1126" s="323">
        <v>64.08</v>
      </c>
      <c r="J1126" s="20">
        <v>7</v>
      </c>
      <c r="K1126" s="5" t="s">
        <v>575</v>
      </c>
      <c r="L1126" s="425"/>
      <c r="M1126" s="6" t="s">
        <v>6002</v>
      </c>
      <c r="N1126" s="6">
        <v>1245319.42</v>
      </c>
      <c r="O1126" s="7"/>
      <c r="P1126" s="479"/>
      <c r="Q1126" s="5"/>
      <c r="R1126" s="187"/>
      <c r="S1126" s="20"/>
      <c r="T1126" s="5"/>
      <c r="U1126" s="474"/>
      <c r="V1126" s="474"/>
      <c r="W1126" s="101"/>
      <c r="X1126" s="101"/>
      <c r="Y1126" s="101"/>
    </row>
    <row r="1127" spans="1:25" s="186" customFormat="1" ht="89.25">
      <c r="A1127" s="475">
        <v>1116</v>
      </c>
      <c r="B1127" s="5" t="s">
        <v>1419</v>
      </c>
      <c r="C1127" s="20" t="s">
        <v>6007</v>
      </c>
      <c r="D1127" s="20" t="s">
        <v>6008</v>
      </c>
      <c r="E1127" s="20" t="s">
        <v>5932</v>
      </c>
      <c r="F1127" s="20">
        <v>5</v>
      </c>
      <c r="G1127" s="20">
        <v>50</v>
      </c>
      <c r="H1127" s="20"/>
      <c r="I1127" s="323">
        <v>50.1</v>
      </c>
      <c r="J1127" s="20">
        <v>4</v>
      </c>
      <c r="K1127" s="5" t="s">
        <v>575</v>
      </c>
      <c r="L1127" s="425"/>
      <c r="M1127" s="6" t="s">
        <v>6002</v>
      </c>
      <c r="N1127" s="6">
        <v>973330.78</v>
      </c>
      <c r="O1127" s="7"/>
      <c r="P1127" s="479"/>
      <c r="Q1127" s="5" t="s">
        <v>6009</v>
      </c>
      <c r="R1127" s="187">
        <v>31618</v>
      </c>
      <c r="S1127" s="20" t="s">
        <v>1774</v>
      </c>
      <c r="T1127" s="5" t="s">
        <v>6010</v>
      </c>
      <c r="U1127" s="474"/>
      <c r="V1127" s="474"/>
      <c r="W1127" s="101"/>
      <c r="X1127" s="101"/>
      <c r="Y1127" s="101"/>
    </row>
    <row r="1128" spans="1:25" s="186" customFormat="1" ht="89.25">
      <c r="A1128" s="467">
        <v>1117</v>
      </c>
      <c r="B1128" s="5" t="s">
        <v>1419</v>
      </c>
      <c r="C1128" s="20" t="s">
        <v>6011</v>
      </c>
      <c r="D1128" s="20" t="s">
        <v>6012</v>
      </c>
      <c r="E1128" s="20" t="s">
        <v>5932</v>
      </c>
      <c r="F1128" s="20">
        <v>5</v>
      </c>
      <c r="G1128" s="20">
        <v>94</v>
      </c>
      <c r="H1128" s="20"/>
      <c r="I1128" s="323">
        <v>50.31</v>
      </c>
      <c r="J1128" s="20">
        <v>6</v>
      </c>
      <c r="K1128" s="5" t="s">
        <v>575</v>
      </c>
      <c r="L1128" s="425"/>
      <c r="M1128" s="6" t="s">
        <v>6002</v>
      </c>
      <c r="N1128" s="6">
        <v>977216.33</v>
      </c>
      <c r="O1128" s="7"/>
      <c r="P1128" s="479"/>
      <c r="Q1128" s="5" t="s">
        <v>6013</v>
      </c>
      <c r="R1128" s="187">
        <v>33960</v>
      </c>
      <c r="S1128" s="20" t="s">
        <v>1774</v>
      </c>
      <c r="T1128" s="5" t="s">
        <v>6014</v>
      </c>
      <c r="U1128" s="474"/>
      <c r="V1128" s="474"/>
      <c r="W1128" s="101"/>
      <c r="X1128" s="101"/>
      <c r="Y1128" s="101"/>
    </row>
    <row r="1129" spans="1:25" s="186" customFormat="1" ht="204">
      <c r="A1129" s="475">
        <v>1118</v>
      </c>
      <c r="B1129" s="5" t="s">
        <v>1419</v>
      </c>
      <c r="C1129" s="20" t="s">
        <v>6015</v>
      </c>
      <c r="D1129" s="20" t="s">
        <v>6016</v>
      </c>
      <c r="E1129" s="20" t="s">
        <v>5932</v>
      </c>
      <c r="F1129" s="20">
        <v>6</v>
      </c>
      <c r="G1129" s="20">
        <v>33</v>
      </c>
      <c r="H1129" s="20"/>
      <c r="I1129" s="323">
        <v>45.5</v>
      </c>
      <c r="J1129" s="20">
        <v>5</v>
      </c>
      <c r="K1129" s="5" t="s">
        <v>575</v>
      </c>
      <c r="L1129" s="478">
        <v>43825</v>
      </c>
      <c r="M1129" s="6" t="s">
        <v>6017</v>
      </c>
      <c r="N1129" s="6">
        <v>870804.94</v>
      </c>
      <c r="O1129" s="7"/>
      <c r="P1129" s="479"/>
      <c r="Q1129" s="5"/>
      <c r="R1129" s="20"/>
      <c r="S1129" s="20"/>
      <c r="T1129" s="5"/>
      <c r="U1129" s="474"/>
      <c r="V1129" s="474"/>
      <c r="W1129" s="101"/>
      <c r="X1129" s="101"/>
      <c r="Y1129" s="101"/>
    </row>
    <row r="1130" spans="1:25" s="186" customFormat="1" ht="114.75">
      <c r="A1130" s="475">
        <v>1119</v>
      </c>
      <c r="B1130" s="5" t="s">
        <v>1419</v>
      </c>
      <c r="C1130" s="20" t="s">
        <v>6018</v>
      </c>
      <c r="D1130" s="20" t="s">
        <v>6019</v>
      </c>
      <c r="E1130" s="20" t="s">
        <v>5932</v>
      </c>
      <c r="F1130" s="20">
        <v>6</v>
      </c>
      <c r="G1130" s="20">
        <v>39</v>
      </c>
      <c r="H1130" s="20"/>
      <c r="I1130" s="323">
        <v>61.39</v>
      </c>
      <c r="J1130" s="20">
        <v>2</v>
      </c>
      <c r="K1130" s="5" t="s">
        <v>575</v>
      </c>
      <c r="L1130" s="425"/>
      <c r="M1130" s="6" t="s">
        <v>6020</v>
      </c>
      <c r="N1130" s="6">
        <v>1178912.5</v>
      </c>
      <c r="O1130" s="7"/>
      <c r="P1130" s="479"/>
      <c r="Q1130" s="5" t="s">
        <v>6021</v>
      </c>
      <c r="R1130" s="187">
        <v>28958</v>
      </c>
      <c r="S1130" s="20" t="s">
        <v>1774</v>
      </c>
      <c r="T1130" s="5" t="s">
        <v>6022</v>
      </c>
      <c r="U1130" s="474"/>
      <c r="V1130" s="474"/>
      <c r="W1130" s="101"/>
      <c r="X1130" s="101"/>
      <c r="Y1130" s="101"/>
    </row>
    <row r="1131" spans="1:25" s="186" customFormat="1" ht="114.75">
      <c r="A1131" s="467">
        <v>1120</v>
      </c>
      <c r="B1131" s="5" t="s">
        <v>1419</v>
      </c>
      <c r="C1131" s="20"/>
      <c r="D1131" s="20" t="s">
        <v>6023</v>
      </c>
      <c r="E1131" s="20" t="s">
        <v>5932</v>
      </c>
      <c r="F1131" s="20">
        <v>6</v>
      </c>
      <c r="G1131" s="20">
        <v>42</v>
      </c>
      <c r="H1131" s="20"/>
      <c r="I1131" s="323">
        <v>61.39</v>
      </c>
      <c r="J1131" s="20">
        <v>3</v>
      </c>
      <c r="K1131" s="5" t="s">
        <v>575</v>
      </c>
      <c r="L1131" s="425"/>
      <c r="M1131" s="6" t="s">
        <v>6020</v>
      </c>
      <c r="N1131" s="6"/>
      <c r="O1131" s="7"/>
      <c r="P1131" s="479"/>
      <c r="Q1131" s="5" t="s">
        <v>6024</v>
      </c>
      <c r="R1131" s="187">
        <v>34683</v>
      </c>
      <c r="S1131" s="20" t="s">
        <v>1774</v>
      </c>
      <c r="T1131" s="5" t="s">
        <v>6025</v>
      </c>
      <c r="U1131" s="474"/>
      <c r="V1131" s="474"/>
      <c r="W1131" s="101"/>
      <c r="X1131" s="101"/>
      <c r="Y1131" s="101"/>
    </row>
    <row r="1132" spans="1:25" s="186" customFormat="1" ht="114.75">
      <c r="A1132" s="475">
        <v>1121</v>
      </c>
      <c r="B1132" s="5" t="s">
        <v>1419</v>
      </c>
      <c r="C1132" s="20"/>
      <c r="D1132" s="20" t="s">
        <v>6026</v>
      </c>
      <c r="E1132" s="20" t="s">
        <v>5932</v>
      </c>
      <c r="F1132" s="20">
        <v>6</v>
      </c>
      <c r="G1132" s="20">
        <v>77</v>
      </c>
      <c r="H1132" s="20"/>
      <c r="I1132" s="323">
        <v>44.87</v>
      </c>
      <c r="J1132" s="20">
        <v>4</v>
      </c>
      <c r="K1132" s="5" t="s">
        <v>575</v>
      </c>
      <c r="L1132" s="425"/>
      <c r="M1132" s="6" t="s">
        <v>6020</v>
      </c>
      <c r="N1132" s="6"/>
      <c r="O1132" s="7"/>
      <c r="P1132" s="479"/>
      <c r="Q1132" s="5" t="s">
        <v>6027</v>
      </c>
      <c r="R1132" s="187">
        <v>28961</v>
      </c>
      <c r="S1132" s="20" t="s">
        <v>1774</v>
      </c>
      <c r="T1132" s="5" t="s">
        <v>6028</v>
      </c>
      <c r="U1132" s="474"/>
      <c r="V1132" s="474"/>
      <c r="W1132" s="101"/>
      <c r="X1132" s="101"/>
      <c r="Y1132" s="101"/>
    </row>
    <row r="1133" spans="1:25" s="186" customFormat="1" ht="140.25">
      <c r="A1133" s="475">
        <v>1122</v>
      </c>
      <c r="B1133" s="5" t="s">
        <v>1419</v>
      </c>
      <c r="C1133" s="20" t="s">
        <v>6029</v>
      </c>
      <c r="D1133" s="20" t="s">
        <v>6030</v>
      </c>
      <c r="E1133" s="20" t="s">
        <v>5932</v>
      </c>
      <c r="F1133" s="20">
        <v>7</v>
      </c>
      <c r="G1133" s="20">
        <v>40</v>
      </c>
      <c r="H1133" s="20"/>
      <c r="I1133" s="323">
        <v>35.43</v>
      </c>
      <c r="J1133" s="20">
        <v>1</v>
      </c>
      <c r="K1133" s="5" t="s">
        <v>575</v>
      </c>
      <c r="L1133" s="425"/>
      <c r="M1133" s="6" t="s">
        <v>6031</v>
      </c>
      <c r="N1133" s="6">
        <v>683857.15</v>
      </c>
      <c r="O1133" s="7"/>
      <c r="P1133" s="479"/>
      <c r="Q1133" s="5"/>
      <c r="R1133" s="20"/>
      <c r="S1133" s="20"/>
      <c r="T1133" s="5"/>
      <c r="U1133" s="474"/>
      <c r="V1133" s="474"/>
      <c r="W1133" s="101"/>
      <c r="X1133" s="101"/>
      <c r="Y1133" s="101"/>
    </row>
    <row r="1134" spans="1:25" s="186" customFormat="1" ht="114.75">
      <c r="A1134" s="467">
        <v>1123</v>
      </c>
      <c r="B1134" s="5" t="s">
        <v>1419</v>
      </c>
      <c r="C1134" s="20"/>
      <c r="D1134" s="20" t="s">
        <v>6032</v>
      </c>
      <c r="E1134" s="20" t="s">
        <v>5932</v>
      </c>
      <c r="F1134" s="20" t="s">
        <v>4235</v>
      </c>
      <c r="G1134" s="20">
        <v>6</v>
      </c>
      <c r="H1134" s="20"/>
      <c r="I1134" s="323">
        <v>51.77</v>
      </c>
      <c r="J1134" s="20">
        <v>2</v>
      </c>
      <c r="K1134" s="5" t="s">
        <v>575</v>
      </c>
      <c r="L1134" s="425"/>
      <c r="M1134" s="6" t="s">
        <v>6033</v>
      </c>
      <c r="N1134" s="6"/>
      <c r="O1134" s="7"/>
      <c r="P1134" s="479"/>
      <c r="Q1134" s="5" t="s">
        <v>6034</v>
      </c>
      <c r="R1134" s="187">
        <v>43530</v>
      </c>
      <c r="S1134" s="20" t="s">
        <v>1774</v>
      </c>
      <c r="T1134" s="5" t="s">
        <v>6035</v>
      </c>
      <c r="U1134" s="474"/>
      <c r="V1134" s="481"/>
      <c r="W1134" s="101"/>
      <c r="X1134" s="101"/>
      <c r="Y1134" s="101"/>
    </row>
    <row r="1135" spans="1:25" s="186" customFormat="1" ht="114.75">
      <c r="A1135" s="475">
        <v>1124</v>
      </c>
      <c r="B1135" s="5" t="s">
        <v>1419</v>
      </c>
      <c r="C1135" s="20" t="s">
        <v>6036</v>
      </c>
      <c r="D1135" s="20" t="s">
        <v>6037</v>
      </c>
      <c r="E1135" s="20" t="s">
        <v>5932</v>
      </c>
      <c r="F1135" s="20" t="s">
        <v>4235</v>
      </c>
      <c r="G1135" s="20">
        <v>15</v>
      </c>
      <c r="H1135" s="20"/>
      <c r="I1135" s="323">
        <v>30.33</v>
      </c>
      <c r="J1135" s="20">
        <v>4</v>
      </c>
      <c r="K1135" s="5" t="s">
        <v>575</v>
      </c>
      <c r="L1135" s="425"/>
      <c r="M1135" s="6" t="s">
        <v>6033</v>
      </c>
      <c r="N1135" s="6">
        <v>569166.41</v>
      </c>
      <c r="O1135" s="7">
        <v>569166.41</v>
      </c>
      <c r="P1135" s="479">
        <v>569166.41</v>
      </c>
      <c r="Q1135" s="5" t="s">
        <v>6038</v>
      </c>
      <c r="R1135" s="187">
        <v>43635</v>
      </c>
      <c r="S1135" s="20" t="s">
        <v>1774</v>
      </c>
      <c r="T1135" s="5" t="s">
        <v>6039</v>
      </c>
      <c r="U1135" s="474">
        <v>30.33</v>
      </c>
      <c r="V1135" s="474"/>
      <c r="W1135" s="101"/>
      <c r="X1135" s="101"/>
      <c r="Y1135" s="101"/>
    </row>
    <row r="1136" spans="1:25" s="186" customFormat="1" ht="204">
      <c r="A1136" s="475">
        <v>1125</v>
      </c>
      <c r="B1136" s="5" t="s">
        <v>1419</v>
      </c>
      <c r="C1136" s="20" t="s">
        <v>6040</v>
      </c>
      <c r="D1136" s="20" t="s">
        <v>6041</v>
      </c>
      <c r="E1136" s="20" t="s">
        <v>5932</v>
      </c>
      <c r="F1136" s="20">
        <v>12</v>
      </c>
      <c r="G1136" s="20">
        <v>4</v>
      </c>
      <c r="H1136" s="20"/>
      <c r="I1136" s="323">
        <v>59.58</v>
      </c>
      <c r="J1136" s="20">
        <v>1</v>
      </c>
      <c r="K1136" s="5" t="s">
        <v>575</v>
      </c>
      <c r="L1136" s="425"/>
      <c r="M1136" s="6" t="s">
        <v>6042</v>
      </c>
      <c r="N1136" s="6">
        <v>1119548.45</v>
      </c>
      <c r="O1136" s="7"/>
      <c r="P1136" s="479"/>
      <c r="Q1136" s="5" t="s">
        <v>6043</v>
      </c>
      <c r="R1136" s="187">
        <v>29263</v>
      </c>
      <c r="S1136" s="20" t="s">
        <v>1774</v>
      </c>
      <c r="T1136" s="5" t="s">
        <v>6044</v>
      </c>
      <c r="U1136" s="474">
        <v>42.6</v>
      </c>
      <c r="V1136" s="474"/>
      <c r="W1136" s="101"/>
      <c r="X1136" s="101"/>
      <c r="Y1136" s="101"/>
    </row>
    <row r="1137" spans="1:25" s="186" customFormat="1" ht="204">
      <c r="A1137" s="467">
        <v>1126</v>
      </c>
      <c r="B1137" s="5" t="s">
        <v>1419</v>
      </c>
      <c r="C1137" s="20" t="s">
        <v>6045</v>
      </c>
      <c r="D1137" s="20" t="s">
        <v>6046</v>
      </c>
      <c r="E1137" s="20" t="s">
        <v>5932</v>
      </c>
      <c r="F1137" s="20">
        <v>12</v>
      </c>
      <c r="G1137" s="20">
        <v>36</v>
      </c>
      <c r="H1137" s="20"/>
      <c r="I1137" s="323">
        <v>62.16</v>
      </c>
      <c r="J1137" s="20">
        <v>1</v>
      </c>
      <c r="K1137" s="5" t="s">
        <v>575</v>
      </c>
      <c r="L1137" s="425"/>
      <c r="M1137" s="6" t="s">
        <v>6042</v>
      </c>
      <c r="N1137" s="6">
        <v>1168387.81</v>
      </c>
      <c r="O1137" s="7"/>
      <c r="P1137" s="479"/>
      <c r="Q1137" s="5"/>
      <c r="R1137" s="20"/>
      <c r="S1137" s="20"/>
      <c r="T1137" s="20"/>
      <c r="U1137" s="474"/>
      <c r="V1137" s="474"/>
      <c r="W1137" s="101"/>
      <c r="X1137" s="101"/>
      <c r="Y1137" s="101"/>
    </row>
    <row r="1138" spans="1:25" s="186" customFormat="1" ht="204">
      <c r="A1138" s="475">
        <v>1127</v>
      </c>
      <c r="B1138" s="5" t="s">
        <v>1419</v>
      </c>
      <c r="C1138" s="20" t="s">
        <v>6047</v>
      </c>
      <c r="D1138" s="20" t="s">
        <v>6048</v>
      </c>
      <c r="E1138" s="20" t="s">
        <v>5932</v>
      </c>
      <c r="F1138" s="20">
        <v>12</v>
      </c>
      <c r="G1138" s="20">
        <v>52</v>
      </c>
      <c r="H1138" s="20"/>
      <c r="I1138" s="323">
        <v>45.02</v>
      </c>
      <c r="J1138" s="20">
        <v>1</v>
      </c>
      <c r="K1138" s="5" t="s">
        <v>575</v>
      </c>
      <c r="L1138" s="425"/>
      <c r="M1138" s="6" t="s">
        <v>6042</v>
      </c>
      <c r="N1138" s="6">
        <v>845296.65</v>
      </c>
      <c r="O1138" s="7"/>
      <c r="P1138" s="479"/>
      <c r="Q1138" s="5"/>
      <c r="R1138" s="20"/>
      <c r="S1138" s="20"/>
      <c r="T1138" s="5"/>
      <c r="U1138" s="474"/>
      <c r="V1138" s="474"/>
      <c r="W1138" s="101"/>
      <c r="X1138" s="101"/>
      <c r="Y1138" s="101"/>
    </row>
    <row r="1139" spans="1:25" s="186" customFormat="1" ht="204">
      <c r="A1139" s="475">
        <v>1128</v>
      </c>
      <c r="B1139" s="5" t="s">
        <v>1419</v>
      </c>
      <c r="C1139" s="20" t="s">
        <v>6049</v>
      </c>
      <c r="D1139" s="20" t="s">
        <v>6050</v>
      </c>
      <c r="E1139" s="20" t="s">
        <v>5932</v>
      </c>
      <c r="F1139" s="20">
        <v>12</v>
      </c>
      <c r="G1139" s="20">
        <v>57</v>
      </c>
      <c r="H1139" s="20"/>
      <c r="I1139" s="323">
        <v>45.97</v>
      </c>
      <c r="J1139" s="20">
        <v>3</v>
      </c>
      <c r="K1139" s="5" t="s">
        <v>575</v>
      </c>
      <c r="L1139" s="425"/>
      <c r="M1139" s="6" t="s">
        <v>6042</v>
      </c>
      <c r="N1139" s="6">
        <v>849053.52</v>
      </c>
      <c r="O1139" s="7"/>
      <c r="P1139" s="479"/>
      <c r="Q1139" s="20" t="s">
        <v>6051</v>
      </c>
      <c r="R1139" s="187">
        <v>29328</v>
      </c>
      <c r="S1139" s="20" t="s">
        <v>1774</v>
      </c>
      <c r="T1139" s="5" t="s">
        <v>6052</v>
      </c>
      <c r="U1139" s="474">
        <v>29.7</v>
      </c>
      <c r="V1139" s="474"/>
      <c r="W1139" s="101"/>
      <c r="X1139" s="101"/>
      <c r="Y1139" s="101"/>
    </row>
    <row r="1140" spans="1:25" s="186" customFormat="1" ht="204">
      <c r="A1140" s="467">
        <v>1129</v>
      </c>
      <c r="B1140" s="5" t="s">
        <v>1419</v>
      </c>
      <c r="C1140" s="20" t="s">
        <v>6053</v>
      </c>
      <c r="D1140" s="20" t="s">
        <v>6054</v>
      </c>
      <c r="E1140" s="20" t="s">
        <v>5932</v>
      </c>
      <c r="F1140" s="20">
        <v>12</v>
      </c>
      <c r="G1140" s="20">
        <v>95</v>
      </c>
      <c r="H1140" s="20"/>
      <c r="I1140" s="323">
        <v>40.93</v>
      </c>
      <c r="J1140" s="20">
        <v>4</v>
      </c>
      <c r="K1140" s="5" t="s">
        <v>575</v>
      </c>
      <c r="L1140" s="425"/>
      <c r="M1140" s="6" t="s">
        <v>6042</v>
      </c>
      <c r="N1140" s="6">
        <v>768280.73</v>
      </c>
      <c r="O1140" s="7"/>
      <c r="P1140" s="479"/>
      <c r="Q1140" s="5" t="s">
        <v>6055</v>
      </c>
      <c r="R1140" s="187">
        <v>29263</v>
      </c>
      <c r="S1140" s="20" t="s">
        <v>1774</v>
      </c>
      <c r="T1140" s="5" t="s">
        <v>6056</v>
      </c>
      <c r="U1140" s="474">
        <v>26.7</v>
      </c>
      <c r="V1140" s="474"/>
      <c r="W1140" s="101"/>
      <c r="X1140" s="101"/>
      <c r="Y1140" s="101"/>
    </row>
    <row r="1141" spans="1:25" s="186" customFormat="1" ht="114.75">
      <c r="A1141" s="475">
        <v>1130</v>
      </c>
      <c r="B1141" s="5" t="s">
        <v>1419</v>
      </c>
      <c r="C1141" s="20" t="s">
        <v>6057</v>
      </c>
      <c r="D1141" s="20" t="s">
        <v>6058</v>
      </c>
      <c r="E1141" s="20" t="s">
        <v>5932</v>
      </c>
      <c r="F1141" s="20">
        <v>14</v>
      </c>
      <c r="G1141" s="20">
        <v>47</v>
      </c>
      <c r="H1141" s="20"/>
      <c r="I1141" s="323">
        <v>45.89</v>
      </c>
      <c r="J1141" s="20">
        <v>4</v>
      </c>
      <c r="K1141" s="5" t="s">
        <v>575</v>
      </c>
      <c r="L1141" s="513"/>
      <c r="M1141" s="6" t="s">
        <v>6059</v>
      </c>
      <c r="N1141" s="6">
        <v>854688.83</v>
      </c>
      <c r="O1141" s="7"/>
      <c r="P1141" s="479"/>
      <c r="Q1141" s="5"/>
      <c r="R1141" s="20"/>
      <c r="S1141" s="20"/>
      <c r="T1141" s="5"/>
      <c r="U1141" s="474"/>
      <c r="V1141" s="474"/>
      <c r="W1141" s="101"/>
      <c r="X1141" s="101"/>
      <c r="Y1141" s="101"/>
    </row>
    <row r="1142" spans="1:25" s="186" customFormat="1" ht="153">
      <c r="A1142" s="475">
        <v>1131</v>
      </c>
      <c r="B1142" s="5" t="s">
        <v>1419</v>
      </c>
      <c r="C1142" s="20"/>
      <c r="D1142" s="20" t="s">
        <v>6060</v>
      </c>
      <c r="E1142" s="20" t="s">
        <v>5932</v>
      </c>
      <c r="F1142" s="20">
        <v>14</v>
      </c>
      <c r="G1142" s="20">
        <v>68</v>
      </c>
      <c r="H1142" s="20"/>
      <c r="I1142" s="323">
        <v>62.53</v>
      </c>
      <c r="J1142" s="20">
        <v>2</v>
      </c>
      <c r="K1142" s="5" t="s">
        <v>575</v>
      </c>
      <c r="L1142" s="425"/>
      <c r="M1142" s="6" t="s">
        <v>6061</v>
      </c>
      <c r="N1142" s="6"/>
      <c r="O1142" s="7"/>
      <c r="P1142" s="479"/>
      <c r="Q1142" s="5" t="s">
        <v>6062</v>
      </c>
      <c r="R1142" s="187">
        <v>43091</v>
      </c>
      <c r="S1142" s="20" t="s">
        <v>1774</v>
      </c>
      <c r="T1142" s="5" t="s">
        <v>6063</v>
      </c>
      <c r="U1142" s="474">
        <v>62.53</v>
      </c>
      <c r="V1142" s="474"/>
      <c r="W1142" s="101"/>
      <c r="X1142" s="101"/>
      <c r="Y1142" s="101"/>
    </row>
    <row r="1143" spans="1:25" s="186" customFormat="1" ht="140.25">
      <c r="A1143" s="467">
        <v>1132</v>
      </c>
      <c r="B1143" s="5" t="s">
        <v>1419</v>
      </c>
      <c r="C1143" s="20"/>
      <c r="D1143" s="20" t="s">
        <v>6064</v>
      </c>
      <c r="E1143" s="20" t="s">
        <v>5932</v>
      </c>
      <c r="F1143" s="20">
        <v>14</v>
      </c>
      <c r="G1143" s="20">
        <v>104</v>
      </c>
      <c r="H1143" s="20"/>
      <c r="I1143" s="323">
        <v>48.23</v>
      </c>
      <c r="J1143" s="20">
        <v>4</v>
      </c>
      <c r="K1143" s="5" t="s">
        <v>575</v>
      </c>
      <c r="L1143" s="425"/>
      <c r="M1143" s="6" t="s">
        <v>6061</v>
      </c>
      <c r="N1143" s="6"/>
      <c r="O1143" s="7"/>
      <c r="P1143" s="479"/>
      <c r="Q1143" s="5" t="s">
        <v>6065</v>
      </c>
      <c r="R1143" s="187">
        <v>29795</v>
      </c>
      <c r="S1143" s="20" t="s">
        <v>1774</v>
      </c>
      <c r="T1143" s="5" t="s">
        <v>6066</v>
      </c>
      <c r="U1143" s="474"/>
      <c r="V1143" s="474"/>
      <c r="W1143" s="101"/>
      <c r="X1143" s="101"/>
      <c r="Y1143" s="101"/>
    </row>
    <row r="1144" spans="1:25" s="186" customFormat="1" ht="140.25">
      <c r="A1144" s="475">
        <v>1133</v>
      </c>
      <c r="B1144" s="5" t="s">
        <v>1419</v>
      </c>
      <c r="C1144" s="20"/>
      <c r="D1144" s="20" t="s">
        <v>6067</v>
      </c>
      <c r="E1144" s="20" t="s">
        <v>5932</v>
      </c>
      <c r="F1144" s="20">
        <v>14</v>
      </c>
      <c r="G1144" s="20">
        <v>123</v>
      </c>
      <c r="H1144" s="20"/>
      <c r="I1144" s="323">
        <v>30.51</v>
      </c>
      <c r="J1144" s="20">
        <v>4</v>
      </c>
      <c r="K1144" s="5" t="s">
        <v>575</v>
      </c>
      <c r="L1144" s="425"/>
      <c r="M1144" s="6" t="s">
        <v>6061</v>
      </c>
      <c r="N1144" s="6"/>
      <c r="O1144" s="7"/>
      <c r="P1144" s="479"/>
      <c r="Q1144" s="5" t="s">
        <v>6068</v>
      </c>
      <c r="R1144" s="187">
        <v>30777</v>
      </c>
      <c r="S1144" s="20" t="s">
        <v>1774</v>
      </c>
      <c r="T1144" s="5" t="s">
        <v>6069</v>
      </c>
      <c r="U1144" s="474"/>
      <c r="V1144" s="474"/>
      <c r="W1144" s="101"/>
      <c r="X1144" s="101"/>
      <c r="Y1144" s="101"/>
    </row>
    <row r="1145" spans="1:25" s="186" customFormat="1" ht="140.25">
      <c r="A1145" s="475">
        <v>1134</v>
      </c>
      <c r="B1145" s="5" t="s">
        <v>1419</v>
      </c>
      <c r="C1145" s="20"/>
      <c r="D1145" s="20" t="s">
        <v>6070</v>
      </c>
      <c r="E1145" s="20" t="s">
        <v>5932</v>
      </c>
      <c r="F1145" s="20">
        <v>14</v>
      </c>
      <c r="G1145" s="20">
        <v>128</v>
      </c>
      <c r="H1145" s="20"/>
      <c r="I1145" s="323">
        <v>64.069999999999993</v>
      </c>
      <c r="J1145" s="20">
        <v>5</v>
      </c>
      <c r="K1145" s="5" t="s">
        <v>575</v>
      </c>
      <c r="L1145" s="425"/>
      <c r="M1145" s="6" t="s">
        <v>6061</v>
      </c>
      <c r="N1145" s="6"/>
      <c r="O1145" s="7"/>
      <c r="P1145" s="479"/>
      <c r="Q1145" s="5" t="s">
        <v>6071</v>
      </c>
      <c r="R1145" s="187">
        <v>30000</v>
      </c>
      <c r="S1145" s="20" t="s">
        <v>1774</v>
      </c>
      <c r="T1145" s="5" t="s">
        <v>6072</v>
      </c>
      <c r="U1145" s="474"/>
      <c r="V1145" s="474"/>
      <c r="W1145" s="101"/>
      <c r="X1145" s="101"/>
      <c r="Y1145" s="101"/>
    </row>
    <row r="1146" spans="1:25" s="186" customFormat="1" ht="409.5">
      <c r="A1146" s="467">
        <v>1135</v>
      </c>
      <c r="B1146" s="5" t="s">
        <v>1419</v>
      </c>
      <c r="C1146" s="20" t="s">
        <v>6073</v>
      </c>
      <c r="D1146" s="20" t="s">
        <v>6074</v>
      </c>
      <c r="E1146" s="20" t="s">
        <v>5932</v>
      </c>
      <c r="F1146" s="20">
        <v>15</v>
      </c>
      <c r="G1146" s="20">
        <v>53</v>
      </c>
      <c r="H1146" s="20"/>
      <c r="I1146" s="323">
        <v>45.9</v>
      </c>
      <c r="J1146" s="20">
        <v>9</v>
      </c>
      <c r="K1146" s="5" t="s">
        <v>575</v>
      </c>
      <c r="L1146" s="478">
        <v>41026</v>
      </c>
      <c r="M1146" s="6" t="s">
        <v>6075</v>
      </c>
      <c r="N1146" s="6">
        <v>888184.74</v>
      </c>
      <c r="O1146" s="7">
        <v>1237410</v>
      </c>
      <c r="P1146" s="479">
        <v>1237410</v>
      </c>
      <c r="Q1146" s="5" t="s">
        <v>6076</v>
      </c>
      <c r="R1146" s="187">
        <v>41079</v>
      </c>
      <c r="S1146" s="20" t="s">
        <v>1774</v>
      </c>
      <c r="T1146" s="5" t="s">
        <v>6077</v>
      </c>
      <c r="U1146" s="474"/>
      <c r="V1146" s="474"/>
      <c r="W1146" s="101"/>
      <c r="X1146" s="101"/>
      <c r="Y1146" s="101"/>
    </row>
    <row r="1147" spans="1:25" s="186" customFormat="1" ht="89.25">
      <c r="A1147" s="475">
        <v>1136</v>
      </c>
      <c r="B1147" s="5" t="s">
        <v>1419</v>
      </c>
      <c r="C1147" s="20" t="s">
        <v>6078</v>
      </c>
      <c r="D1147" s="20" t="s">
        <v>6079</v>
      </c>
      <c r="E1147" s="20" t="s">
        <v>5932</v>
      </c>
      <c r="F1147" s="20">
        <v>16</v>
      </c>
      <c r="G1147" s="20">
        <v>2</v>
      </c>
      <c r="H1147" s="20"/>
      <c r="I1147" s="323">
        <v>52.32</v>
      </c>
      <c r="J1147" s="20">
        <v>1</v>
      </c>
      <c r="K1147" s="5" t="s">
        <v>575</v>
      </c>
      <c r="L1147" s="425"/>
      <c r="M1147" s="6" t="s">
        <v>6002</v>
      </c>
      <c r="N1147" s="6">
        <v>980544.11</v>
      </c>
      <c r="O1147" s="7"/>
      <c r="P1147" s="479"/>
      <c r="Q1147" s="5" t="s">
        <v>6080</v>
      </c>
      <c r="R1147" s="187">
        <v>29816</v>
      </c>
      <c r="S1147" s="20" t="s">
        <v>1774</v>
      </c>
      <c r="T1147" s="5" t="s">
        <v>6081</v>
      </c>
      <c r="U1147" s="474"/>
      <c r="V1147" s="474"/>
      <c r="W1147" s="101"/>
      <c r="X1147" s="101"/>
      <c r="Y1147" s="101"/>
    </row>
    <row r="1148" spans="1:25" s="186" customFormat="1" ht="89.25">
      <c r="A1148" s="475">
        <v>1137</v>
      </c>
      <c r="B1148" s="5" t="s">
        <v>1419</v>
      </c>
      <c r="C1148" s="20" t="s">
        <v>6082</v>
      </c>
      <c r="D1148" s="20" t="s">
        <v>6083</v>
      </c>
      <c r="E1148" s="20" t="s">
        <v>5932</v>
      </c>
      <c r="F1148" s="20">
        <v>16</v>
      </c>
      <c r="G1148" s="20">
        <v>48</v>
      </c>
      <c r="H1148" s="20"/>
      <c r="I1148" s="323">
        <v>61.86</v>
      </c>
      <c r="J1148" s="20">
        <v>5</v>
      </c>
      <c r="K1148" s="5" t="s">
        <v>575</v>
      </c>
      <c r="L1148" s="425"/>
      <c r="M1148" s="6" t="s">
        <v>6002</v>
      </c>
      <c r="N1148" s="6">
        <v>1162752.5</v>
      </c>
      <c r="O1148" s="7"/>
      <c r="P1148" s="479"/>
      <c r="Q1148" s="5" t="s">
        <v>6084</v>
      </c>
      <c r="R1148" s="187">
        <v>29816</v>
      </c>
      <c r="S1148" s="20" t="s">
        <v>1774</v>
      </c>
      <c r="T1148" s="5" t="s">
        <v>6085</v>
      </c>
      <c r="U1148" s="474"/>
      <c r="V1148" s="474"/>
      <c r="W1148" s="101"/>
      <c r="X1148" s="101"/>
      <c r="Y1148" s="101"/>
    </row>
    <row r="1149" spans="1:25" s="186" customFormat="1" ht="204">
      <c r="A1149" s="467">
        <v>1138</v>
      </c>
      <c r="B1149" s="5" t="s">
        <v>1419</v>
      </c>
      <c r="C1149" s="20" t="s">
        <v>6086</v>
      </c>
      <c r="D1149" s="20" t="s">
        <v>6087</v>
      </c>
      <c r="E1149" s="20" t="s">
        <v>5932</v>
      </c>
      <c r="F1149" s="20">
        <v>17</v>
      </c>
      <c r="G1149" s="20"/>
      <c r="H1149" s="23" t="s">
        <v>6088</v>
      </c>
      <c r="I1149" s="323">
        <v>49.76</v>
      </c>
      <c r="J1149" s="20">
        <v>1</v>
      </c>
      <c r="K1149" s="5" t="s">
        <v>575</v>
      </c>
      <c r="L1149" s="425"/>
      <c r="M1149" s="6" t="s">
        <v>6089</v>
      </c>
      <c r="N1149" s="6">
        <v>1328201.7</v>
      </c>
      <c r="O1149" s="7"/>
      <c r="P1149" s="479"/>
      <c r="Q1149" s="5" t="s">
        <v>6090</v>
      </c>
      <c r="R1149" s="187">
        <v>40653</v>
      </c>
      <c r="S1149" s="20" t="s">
        <v>1774</v>
      </c>
      <c r="T1149" s="5" t="s">
        <v>6091</v>
      </c>
      <c r="U1149" s="474" t="s">
        <v>3162</v>
      </c>
      <c r="V1149" s="474"/>
      <c r="W1149" s="101"/>
      <c r="X1149" s="101"/>
      <c r="Y1149" s="101"/>
    </row>
    <row r="1150" spans="1:25" s="186" customFormat="1" ht="165.75">
      <c r="A1150" s="475">
        <v>1139</v>
      </c>
      <c r="B1150" s="5" t="s">
        <v>1836</v>
      </c>
      <c r="C1150" s="20" t="s">
        <v>6092</v>
      </c>
      <c r="D1150" s="20" t="s">
        <v>6093</v>
      </c>
      <c r="E1150" s="20" t="s">
        <v>6094</v>
      </c>
      <c r="F1150" s="20">
        <v>45</v>
      </c>
      <c r="G1150" s="5"/>
      <c r="H1150" s="23" t="s">
        <v>6095</v>
      </c>
      <c r="I1150" s="112">
        <v>113.16</v>
      </c>
      <c r="J1150" s="5">
        <v>1</v>
      </c>
      <c r="K1150" s="5" t="s">
        <v>575</v>
      </c>
      <c r="L1150" s="425"/>
      <c r="M1150" s="6" t="s">
        <v>6096</v>
      </c>
      <c r="N1150" s="6">
        <v>3020402.37</v>
      </c>
      <c r="O1150" s="7"/>
      <c r="P1150" s="479"/>
      <c r="Q1150" s="5" t="s">
        <v>6097</v>
      </c>
      <c r="R1150" s="187">
        <v>42474</v>
      </c>
      <c r="S1150" s="20" t="s">
        <v>1774</v>
      </c>
      <c r="T1150" s="5" t="s">
        <v>6098</v>
      </c>
      <c r="U1150" s="474">
        <v>58.41</v>
      </c>
      <c r="V1150" s="474"/>
      <c r="W1150" s="101"/>
      <c r="X1150" s="101"/>
      <c r="Y1150" s="101"/>
    </row>
    <row r="1151" spans="1:25" s="186" customFormat="1" ht="102">
      <c r="A1151" s="475">
        <v>1140</v>
      </c>
      <c r="B1151" s="5" t="s">
        <v>1419</v>
      </c>
      <c r="C1151" s="20" t="s">
        <v>6099</v>
      </c>
      <c r="D1151" s="20" t="s">
        <v>6100</v>
      </c>
      <c r="E1151" s="20" t="s">
        <v>6094</v>
      </c>
      <c r="F1151" s="20">
        <v>49</v>
      </c>
      <c r="G1151" s="20">
        <v>1</v>
      </c>
      <c r="H1151" s="482"/>
      <c r="I1151" s="323">
        <v>54</v>
      </c>
      <c r="J1151" s="20">
        <v>1</v>
      </c>
      <c r="K1151" s="5" t="s">
        <v>575</v>
      </c>
      <c r="L1151" s="425"/>
      <c r="M1151" s="6" t="s">
        <v>2823</v>
      </c>
      <c r="N1151" s="6">
        <v>995040.72</v>
      </c>
      <c r="O1151" s="7"/>
      <c r="P1151" s="479"/>
      <c r="Q1151" s="5" t="s">
        <v>6101</v>
      </c>
      <c r="R1151" s="187">
        <v>38485</v>
      </c>
      <c r="S1151" s="20" t="s">
        <v>1774</v>
      </c>
      <c r="T1151" s="5" t="s">
        <v>6102</v>
      </c>
      <c r="U1151" s="474"/>
      <c r="V1151" s="474"/>
      <c r="W1151" s="101"/>
      <c r="X1151" s="101"/>
      <c r="Y1151" s="101"/>
    </row>
    <row r="1152" spans="1:25" s="186" customFormat="1" ht="102">
      <c r="A1152" s="467">
        <v>1141</v>
      </c>
      <c r="B1152" s="5" t="s">
        <v>1419</v>
      </c>
      <c r="C1152" s="20"/>
      <c r="D1152" s="20" t="s">
        <v>6103</v>
      </c>
      <c r="E1152" s="20" t="s">
        <v>6094</v>
      </c>
      <c r="F1152" s="20">
        <v>49</v>
      </c>
      <c r="G1152" s="20">
        <v>3</v>
      </c>
      <c r="H1152" s="482"/>
      <c r="I1152" s="323">
        <v>34.14</v>
      </c>
      <c r="J1152" s="20">
        <v>1</v>
      </c>
      <c r="K1152" s="5" t="s">
        <v>575</v>
      </c>
      <c r="L1152" s="425"/>
      <c r="M1152" s="6" t="s">
        <v>2823</v>
      </c>
      <c r="N1152" s="6"/>
      <c r="O1152" s="7"/>
      <c r="P1152" s="479"/>
      <c r="Q1152" s="5"/>
      <c r="R1152" s="20"/>
      <c r="S1152" s="20"/>
      <c r="T1152" s="5"/>
      <c r="U1152" s="474"/>
      <c r="V1152" s="474"/>
      <c r="W1152" s="101"/>
      <c r="X1152" s="101"/>
      <c r="Y1152" s="101"/>
    </row>
    <row r="1153" spans="1:25" s="186" customFormat="1" ht="191.25">
      <c r="A1153" s="475">
        <v>1142</v>
      </c>
      <c r="B1153" s="5" t="s">
        <v>1419</v>
      </c>
      <c r="C1153" s="20" t="s">
        <v>6104</v>
      </c>
      <c r="D1153" s="20" t="s">
        <v>6105</v>
      </c>
      <c r="E1153" s="20" t="s">
        <v>6106</v>
      </c>
      <c r="F1153" s="20" t="s">
        <v>3508</v>
      </c>
      <c r="G1153" s="20">
        <v>2</v>
      </c>
      <c r="H1153" s="482"/>
      <c r="I1153" s="323">
        <v>22.6</v>
      </c>
      <c r="J1153" s="20">
        <v>1</v>
      </c>
      <c r="K1153" s="5" t="s">
        <v>575</v>
      </c>
      <c r="L1153" s="425"/>
      <c r="M1153" s="6" t="s">
        <v>6107</v>
      </c>
      <c r="N1153" s="6">
        <v>424526.76</v>
      </c>
      <c r="O1153" s="7"/>
      <c r="P1153" s="479"/>
      <c r="Q1153" s="5" t="s">
        <v>6108</v>
      </c>
      <c r="R1153" s="187">
        <v>42341</v>
      </c>
      <c r="S1153" s="20" t="s">
        <v>1774</v>
      </c>
      <c r="T1153" s="5" t="s">
        <v>6109</v>
      </c>
      <c r="U1153" s="474">
        <v>30.37</v>
      </c>
      <c r="V1153" s="474"/>
      <c r="W1153" s="101"/>
      <c r="X1153" s="101"/>
      <c r="Y1153" s="101"/>
    </row>
    <row r="1154" spans="1:25" s="186" customFormat="1" ht="382.5">
      <c r="A1154" s="475">
        <v>1143</v>
      </c>
      <c r="B1154" s="5" t="s">
        <v>1419</v>
      </c>
      <c r="C1154" s="20"/>
      <c r="D1154" s="20" t="s">
        <v>6110</v>
      </c>
      <c r="E1154" s="20" t="s">
        <v>6106</v>
      </c>
      <c r="F1154" s="20" t="s">
        <v>3508</v>
      </c>
      <c r="G1154" s="20">
        <v>4</v>
      </c>
      <c r="H1154" s="482"/>
      <c r="I1154" s="323">
        <v>22.59</v>
      </c>
      <c r="J1154" s="20">
        <v>1</v>
      </c>
      <c r="K1154" s="5" t="s">
        <v>575</v>
      </c>
      <c r="L1154" s="425"/>
      <c r="M1154" s="6" t="s">
        <v>6107</v>
      </c>
      <c r="N1154" s="6"/>
      <c r="O1154" s="7"/>
      <c r="P1154" s="479"/>
      <c r="Q1154" s="5" t="s">
        <v>6111</v>
      </c>
      <c r="R1154" s="38" t="s">
        <v>6112</v>
      </c>
      <c r="S1154" s="5" t="s">
        <v>6113</v>
      </c>
      <c r="T1154" s="101" t="s">
        <v>6114</v>
      </c>
      <c r="U1154" s="481" t="s">
        <v>6115</v>
      </c>
      <c r="V1154" s="474"/>
      <c r="W1154" s="101"/>
      <c r="X1154" s="101"/>
      <c r="Y1154" s="101"/>
    </row>
    <row r="1155" spans="1:25" s="186" customFormat="1" ht="204">
      <c r="A1155" s="467">
        <v>1144</v>
      </c>
      <c r="B1155" s="5" t="s">
        <v>1419</v>
      </c>
      <c r="C1155" s="20"/>
      <c r="D1155" s="20" t="s">
        <v>6116</v>
      </c>
      <c r="E1155" s="20" t="s">
        <v>6106</v>
      </c>
      <c r="F1155" s="20" t="s">
        <v>3508</v>
      </c>
      <c r="G1155" s="20">
        <v>5</v>
      </c>
      <c r="H1155" s="482"/>
      <c r="I1155" s="323">
        <v>20.48</v>
      </c>
      <c r="J1155" s="20">
        <v>1</v>
      </c>
      <c r="K1155" s="5" t="s">
        <v>575</v>
      </c>
      <c r="L1155" s="425"/>
      <c r="M1155" s="6" t="s">
        <v>6107</v>
      </c>
      <c r="N1155" s="6"/>
      <c r="O1155" s="7"/>
      <c r="P1155" s="479"/>
      <c r="Q1155" s="5" t="s">
        <v>6117</v>
      </c>
      <c r="R1155" s="187">
        <v>41264</v>
      </c>
      <c r="S1155" s="20" t="s">
        <v>1774</v>
      </c>
      <c r="T1155" s="5" t="s">
        <v>6118</v>
      </c>
      <c r="U1155" s="474" t="s">
        <v>3162</v>
      </c>
      <c r="V1155" s="474"/>
      <c r="W1155" s="101"/>
      <c r="X1155" s="101"/>
      <c r="Y1155" s="101"/>
    </row>
    <row r="1156" spans="1:25" s="186" customFormat="1" ht="165.75">
      <c r="A1156" s="475">
        <v>1145</v>
      </c>
      <c r="B1156" s="5" t="s">
        <v>1419</v>
      </c>
      <c r="C1156" s="20"/>
      <c r="D1156" s="20" t="s">
        <v>6119</v>
      </c>
      <c r="E1156" s="20" t="s">
        <v>6106</v>
      </c>
      <c r="F1156" s="20" t="s">
        <v>3508</v>
      </c>
      <c r="G1156" s="20">
        <v>6</v>
      </c>
      <c r="H1156" s="482"/>
      <c r="I1156" s="323">
        <v>16.39</v>
      </c>
      <c r="J1156" s="20">
        <v>1</v>
      </c>
      <c r="K1156" s="5" t="s">
        <v>575</v>
      </c>
      <c r="L1156" s="425"/>
      <c r="M1156" s="6" t="s">
        <v>6107</v>
      </c>
      <c r="N1156" s="6"/>
      <c r="O1156" s="7"/>
      <c r="P1156" s="479"/>
      <c r="Q1156" s="5"/>
      <c r="R1156" s="20"/>
      <c r="S1156" s="20"/>
      <c r="U1156" s="474"/>
      <c r="V1156" s="474"/>
      <c r="W1156" s="101"/>
      <c r="X1156" s="101"/>
      <c r="Y1156" s="101"/>
    </row>
    <row r="1157" spans="1:25" s="186" customFormat="1" ht="114.75">
      <c r="A1157" s="475">
        <v>1146</v>
      </c>
      <c r="B1157" s="5" t="s">
        <v>1419</v>
      </c>
      <c r="C1157" s="20"/>
      <c r="D1157" s="20" t="s">
        <v>6120</v>
      </c>
      <c r="E1157" s="20" t="s">
        <v>6106</v>
      </c>
      <c r="F1157" s="20" t="s">
        <v>5061</v>
      </c>
      <c r="G1157" s="481"/>
      <c r="H1157" s="23" t="s">
        <v>6121</v>
      </c>
      <c r="I1157" s="112">
        <f>216.6*258/1000</f>
        <v>55.882799999999996</v>
      </c>
      <c r="J1157" s="5"/>
      <c r="K1157" s="5" t="s">
        <v>575</v>
      </c>
      <c r="L1157" s="425"/>
      <c r="M1157" s="6" t="s">
        <v>6122</v>
      </c>
      <c r="N1157" s="6"/>
      <c r="O1157" s="7"/>
      <c r="P1157" s="479"/>
      <c r="Q1157" s="5" t="s">
        <v>6123</v>
      </c>
      <c r="R1157" s="187">
        <v>32315</v>
      </c>
      <c r="S1157" s="20" t="s">
        <v>1774</v>
      </c>
      <c r="T1157" s="5" t="s">
        <v>6124</v>
      </c>
      <c r="U1157" s="474">
        <v>36</v>
      </c>
      <c r="V1157" s="474"/>
      <c r="W1157" s="101"/>
      <c r="X1157" s="101"/>
      <c r="Y1157" s="101"/>
    </row>
    <row r="1158" spans="1:25" s="186" customFormat="1" ht="102">
      <c r="A1158" s="467">
        <v>1147</v>
      </c>
      <c r="B1158" s="5" t="s">
        <v>1419</v>
      </c>
      <c r="C1158" s="20" t="s">
        <v>6125</v>
      </c>
      <c r="D1158" s="20" t="s">
        <v>6126</v>
      </c>
      <c r="E1158" s="20" t="s">
        <v>6106</v>
      </c>
      <c r="F1158" s="20">
        <v>4</v>
      </c>
      <c r="G1158" s="481"/>
      <c r="H1158" s="23" t="s">
        <v>6127</v>
      </c>
      <c r="I1158" s="112">
        <f>67.23*59/100</f>
        <v>39.665700000000001</v>
      </c>
      <c r="J1158" s="5"/>
      <c r="K1158" s="5" t="s">
        <v>575</v>
      </c>
      <c r="L1158" s="425"/>
      <c r="M1158" s="6" t="s">
        <v>4974</v>
      </c>
      <c r="N1158" s="6"/>
      <c r="O1158" s="7">
        <v>128240</v>
      </c>
      <c r="P1158" s="479">
        <v>0</v>
      </c>
      <c r="Q1158" s="5" t="s">
        <v>6128</v>
      </c>
      <c r="R1158" s="187">
        <v>40907</v>
      </c>
      <c r="S1158" s="20" t="s">
        <v>1774</v>
      </c>
      <c r="T1158" s="5" t="s">
        <v>6129</v>
      </c>
      <c r="U1158" s="474"/>
      <c r="V1158" s="474"/>
      <c r="W1158" s="101"/>
      <c r="X1158" s="101"/>
      <c r="Y1158" s="101"/>
    </row>
    <row r="1159" spans="1:25" s="186" customFormat="1" ht="102">
      <c r="A1159" s="475">
        <v>1148</v>
      </c>
      <c r="B1159" s="5" t="s">
        <v>1419</v>
      </c>
      <c r="C1159" s="20" t="s">
        <v>6130</v>
      </c>
      <c r="D1159" s="20" t="s">
        <v>6131</v>
      </c>
      <c r="E1159" s="20" t="s">
        <v>6106</v>
      </c>
      <c r="F1159" s="20">
        <v>8</v>
      </c>
      <c r="G1159" s="481"/>
      <c r="H1159" s="23" t="s">
        <v>6132</v>
      </c>
      <c r="I1159" s="112">
        <f>134.99*390/1000</f>
        <v>52.646100000000004</v>
      </c>
      <c r="J1159" s="5"/>
      <c r="K1159" s="5" t="s">
        <v>575</v>
      </c>
      <c r="L1159" s="425"/>
      <c r="M1159" s="6" t="s">
        <v>6133</v>
      </c>
      <c r="N1159" s="6">
        <v>1401424.01</v>
      </c>
      <c r="O1159" s="7"/>
      <c r="P1159" s="479"/>
      <c r="Q1159" s="5"/>
      <c r="R1159" s="20"/>
      <c r="S1159" s="20"/>
      <c r="T1159" s="5"/>
      <c r="U1159" s="474"/>
      <c r="V1159" s="474"/>
      <c r="W1159" s="101"/>
      <c r="X1159" s="101"/>
      <c r="Y1159" s="101"/>
    </row>
    <row r="1160" spans="1:25" s="186" customFormat="1" ht="165.75">
      <c r="A1160" s="475">
        <v>1149</v>
      </c>
      <c r="B1160" s="5" t="s">
        <v>1419</v>
      </c>
      <c r="C1160" s="20" t="s">
        <v>6134</v>
      </c>
      <c r="D1160" s="20" t="s">
        <v>6135</v>
      </c>
      <c r="E1160" s="20" t="s">
        <v>6136</v>
      </c>
      <c r="F1160" s="20">
        <v>9</v>
      </c>
      <c r="G1160" s="481"/>
      <c r="H1160" s="23" t="s">
        <v>6137</v>
      </c>
      <c r="I1160" s="112">
        <f>143.87*241/1000</f>
        <v>34.672669999999997</v>
      </c>
      <c r="J1160" s="5"/>
      <c r="K1160" s="5" t="s">
        <v>575</v>
      </c>
      <c r="L1160" s="425"/>
      <c r="M1160" s="6" t="s">
        <v>6138</v>
      </c>
      <c r="N1160" s="6">
        <v>966521.58</v>
      </c>
      <c r="O1160" s="7"/>
      <c r="P1160" s="479"/>
      <c r="Q1160" s="5" t="s">
        <v>6139</v>
      </c>
      <c r="R1160" s="187">
        <v>29119</v>
      </c>
      <c r="S1160" s="20" t="s">
        <v>1774</v>
      </c>
      <c r="T1160" s="5" t="s">
        <v>6140</v>
      </c>
      <c r="U1160" s="474"/>
      <c r="V1160" s="474"/>
      <c r="W1160" s="101"/>
      <c r="X1160" s="101"/>
      <c r="Y1160" s="101"/>
    </row>
    <row r="1161" spans="1:25" s="186" customFormat="1" ht="76.5">
      <c r="A1161" s="467">
        <v>1150</v>
      </c>
      <c r="B1161" s="5" t="s">
        <v>1836</v>
      </c>
      <c r="C1161" s="20"/>
      <c r="D1161" s="20" t="s">
        <v>6141</v>
      </c>
      <c r="E1161" s="20" t="s">
        <v>6106</v>
      </c>
      <c r="F1161" s="20">
        <v>10</v>
      </c>
      <c r="G1161" s="5"/>
      <c r="H1161" s="23"/>
      <c r="I1161" s="112">
        <v>96</v>
      </c>
      <c r="J1161" s="5">
        <v>1</v>
      </c>
      <c r="K1161" s="5" t="s">
        <v>575</v>
      </c>
      <c r="L1161" s="425"/>
      <c r="M1161" s="6" t="s">
        <v>6142</v>
      </c>
      <c r="N1161" s="6"/>
      <c r="O1161" s="7"/>
      <c r="P1161" s="479"/>
      <c r="Q1161" s="5"/>
      <c r="R1161" s="20"/>
      <c r="S1161" s="20"/>
      <c r="T1161" s="5"/>
      <c r="U1161" s="474"/>
      <c r="V1161" s="474"/>
      <c r="W1161" s="101"/>
      <c r="X1161" s="101"/>
      <c r="Y1161" s="101"/>
    </row>
    <row r="1162" spans="1:25" s="186" customFormat="1" ht="153">
      <c r="A1162" s="475">
        <v>1151</v>
      </c>
      <c r="B1162" s="5" t="s">
        <v>1419</v>
      </c>
      <c r="C1162" s="20"/>
      <c r="D1162" s="20" t="s">
        <v>6143</v>
      </c>
      <c r="E1162" s="20" t="s">
        <v>6106</v>
      </c>
      <c r="F1162" s="20">
        <v>13</v>
      </c>
      <c r="G1162" s="20">
        <v>3</v>
      </c>
      <c r="H1162" s="482"/>
      <c r="I1162" s="323">
        <v>36.75</v>
      </c>
      <c r="J1162" s="20">
        <v>1</v>
      </c>
      <c r="K1162" s="5" t="s">
        <v>575</v>
      </c>
      <c r="L1162" s="425"/>
      <c r="M1162" s="6" t="s">
        <v>6144</v>
      </c>
      <c r="N1162" s="6"/>
      <c r="O1162" s="7"/>
      <c r="P1162" s="479"/>
      <c r="Q1162" s="5"/>
      <c r="R1162" s="20"/>
      <c r="S1162" s="20"/>
      <c r="T1162" s="5"/>
      <c r="U1162" s="474"/>
      <c r="V1162" s="474"/>
      <c r="W1162" s="101"/>
      <c r="X1162" s="101"/>
      <c r="Y1162" s="101"/>
    </row>
    <row r="1163" spans="1:25" s="186" customFormat="1" ht="165.75">
      <c r="A1163" s="475">
        <v>1152</v>
      </c>
      <c r="B1163" s="5" t="s">
        <v>1836</v>
      </c>
      <c r="C1163" s="20" t="s">
        <v>6145</v>
      </c>
      <c r="D1163" s="20" t="s">
        <v>6146</v>
      </c>
      <c r="E1163" s="20" t="s">
        <v>6106</v>
      </c>
      <c r="F1163" s="20">
        <v>14</v>
      </c>
      <c r="G1163" s="481"/>
      <c r="H1163" s="23" t="s">
        <v>6147</v>
      </c>
      <c r="I1163" s="112">
        <f>92.2*360/1000</f>
        <v>33.192</v>
      </c>
      <c r="J1163" s="5"/>
      <c r="K1163" s="5" t="s">
        <v>575</v>
      </c>
      <c r="L1163" s="425"/>
      <c r="M1163" s="6" t="s">
        <v>6107</v>
      </c>
      <c r="N1163" s="6">
        <v>1066519.6100000001</v>
      </c>
      <c r="O1163" s="7"/>
      <c r="P1163" s="479"/>
      <c r="Q1163" s="5" t="s">
        <v>6148</v>
      </c>
      <c r="R1163" s="20"/>
      <c r="S1163" s="20"/>
      <c r="T1163" s="5" t="s">
        <v>6149</v>
      </c>
      <c r="U1163" s="474"/>
      <c r="V1163" s="474"/>
      <c r="W1163" s="101"/>
      <c r="X1163" s="101"/>
      <c r="Y1163" s="101"/>
    </row>
    <row r="1164" spans="1:25" s="186" customFormat="1" ht="102">
      <c r="A1164" s="467">
        <v>1153</v>
      </c>
      <c r="B1164" s="5" t="s">
        <v>1419</v>
      </c>
      <c r="C1164" s="20"/>
      <c r="D1164" s="20" t="s">
        <v>6150</v>
      </c>
      <c r="E1164" s="20" t="s">
        <v>6106</v>
      </c>
      <c r="F1164" s="20" t="s">
        <v>4564</v>
      </c>
      <c r="G1164" s="20">
        <v>1</v>
      </c>
      <c r="H1164" s="482"/>
      <c r="I1164" s="323">
        <v>201.1</v>
      </c>
      <c r="J1164" s="20">
        <v>1</v>
      </c>
      <c r="K1164" s="5" t="s">
        <v>575</v>
      </c>
      <c r="L1164" s="425"/>
      <c r="M1164" s="6" t="s">
        <v>5894</v>
      </c>
      <c r="N1164" s="6"/>
      <c r="O1164" s="7"/>
      <c r="P1164" s="479"/>
      <c r="Q1164" s="5" t="s">
        <v>6151</v>
      </c>
      <c r="R1164" s="187">
        <v>36328</v>
      </c>
      <c r="S1164" s="20" t="s">
        <v>1774</v>
      </c>
      <c r="T1164" s="5" t="s">
        <v>6152</v>
      </c>
      <c r="U1164" s="474"/>
      <c r="V1164" s="474"/>
      <c r="W1164" s="101"/>
      <c r="X1164" s="101"/>
      <c r="Y1164" s="101"/>
    </row>
    <row r="1165" spans="1:25" s="186" customFormat="1" ht="191.25">
      <c r="A1165" s="475">
        <v>1154</v>
      </c>
      <c r="B1165" s="5" t="s">
        <v>1419</v>
      </c>
      <c r="C1165" s="20"/>
      <c r="D1165" s="20" t="s">
        <v>6153</v>
      </c>
      <c r="E1165" s="20" t="s">
        <v>6106</v>
      </c>
      <c r="F1165" s="20">
        <v>15</v>
      </c>
      <c r="G1165" s="20">
        <v>3</v>
      </c>
      <c r="H1165" s="20"/>
      <c r="I1165" s="323">
        <v>28</v>
      </c>
      <c r="J1165" s="20">
        <v>1</v>
      </c>
      <c r="K1165" s="5" t="s">
        <v>575</v>
      </c>
      <c r="L1165" s="425"/>
      <c r="M1165" s="6" t="s">
        <v>5894</v>
      </c>
      <c r="N1165" s="6"/>
      <c r="O1165" s="7"/>
      <c r="P1165" s="479"/>
      <c r="Q1165" s="5" t="s">
        <v>6154</v>
      </c>
      <c r="R1165" s="187">
        <v>43385</v>
      </c>
      <c r="S1165" s="20" t="s">
        <v>1774</v>
      </c>
      <c r="T1165" s="5" t="s">
        <v>6155</v>
      </c>
      <c r="U1165" s="474">
        <v>19.2</v>
      </c>
      <c r="V1165" s="474"/>
      <c r="W1165" s="101"/>
      <c r="X1165" s="101"/>
      <c r="Y1165" s="101"/>
    </row>
    <row r="1166" spans="1:25" s="186" customFormat="1" ht="165.75">
      <c r="A1166" s="475">
        <v>1155</v>
      </c>
      <c r="B1166" s="5" t="s">
        <v>1836</v>
      </c>
      <c r="C1166" s="20" t="s">
        <v>6156</v>
      </c>
      <c r="D1166" s="20" t="s">
        <v>6157</v>
      </c>
      <c r="E1166" s="20" t="s">
        <v>6158</v>
      </c>
      <c r="F1166" s="20">
        <v>52</v>
      </c>
      <c r="G1166" s="5"/>
      <c r="H1166" s="23"/>
      <c r="I1166" s="112">
        <v>65.099999999999994</v>
      </c>
      <c r="J1166" s="5">
        <v>1</v>
      </c>
      <c r="K1166" s="5" t="s">
        <v>575</v>
      </c>
      <c r="L1166" s="478">
        <v>42065</v>
      </c>
      <c r="M1166" s="6" t="s">
        <v>6159</v>
      </c>
      <c r="N1166" s="6">
        <v>1733762.08</v>
      </c>
      <c r="O1166" s="7"/>
      <c r="P1166" s="479"/>
      <c r="Q1166" s="5" t="s">
        <v>6160</v>
      </c>
      <c r="R1166" s="187">
        <v>35057</v>
      </c>
      <c r="S1166" s="20" t="s">
        <v>1774</v>
      </c>
      <c r="T1166" s="5" t="s">
        <v>6161</v>
      </c>
      <c r="U1166" s="474"/>
      <c r="V1166" s="474"/>
      <c r="W1166" s="101"/>
      <c r="X1166" s="101"/>
      <c r="Y1166" s="101"/>
    </row>
    <row r="1167" spans="1:25" s="186" customFormat="1" ht="204">
      <c r="A1167" s="467">
        <v>1156</v>
      </c>
      <c r="B1167" s="5" t="s">
        <v>1419</v>
      </c>
      <c r="C1167" s="20" t="s">
        <v>6162</v>
      </c>
      <c r="D1167" s="20" t="s">
        <v>6163</v>
      </c>
      <c r="E1167" s="20" t="s">
        <v>6164</v>
      </c>
      <c r="F1167" s="20" t="s">
        <v>6165</v>
      </c>
      <c r="G1167" s="20">
        <v>16</v>
      </c>
      <c r="H1167" s="482"/>
      <c r="I1167" s="323">
        <v>55.2</v>
      </c>
      <c r="J1167" s="20">
        <v>3</v>
      </c>
      <c r="K1167" s="5" t="s">
        <v>575</v>
      </c>
      <c r="L1167" s="425"/>
      <c r="M1167" s="6" t="s">
        <v>6166</v>
      </c>
      <c r="N1167" s="6"/>
      <c r="O1167" s="7"/>
      <c r="P1167" s="479"/>
      <c r="Q1167" s="5"/>
      <c r="R1167" s="20"/>
      <c r="S1167" s="20"/>
      <c r="T1167" s="5"/>
      <c r="U1167" s="474"/>
      <c r="V1167" s="474"/>
      <c r="W1167" s="101"/>
      <c r="X1167" s="101"/>
      <c r="Y1167" s="101"/>
    </row>
    <row r="1168" spans="1:25" s="186" customFormat="1" ht="191.25">
      <c r="A1168" s="475">
        <v>1157</v>
      </c>
      <c r="B1168" s="5" t="s">
        <v>1419</v>
      </c>
      <c r="C1168" s="20" t="s">
        <v>6167</v>
      </c>
      <c r="D1168" s="20" t="s">
        <v>6168</v>
      </c>
      <c r="E1168" s="20" t="s">
        <v>6169</v>
      </c>
      <c r="F1168" s="20">
        <v>2</v>
      </c>
      <c r="G1168" s="20">
        <v>27</v>
      </c>
      <c r="H1168" s="20"/>
      <c r="I1168" s="323">
        <v>50.66</v>
      </c>
      <c r="J1168" s="20">
        <v>2</v>
      </c>
      <c r="K1168" s="5" t="s">
        <v>575</v>
      </c>
      <c r="L1168" s="425"/>
      <c r="M1168" s="6" t="s">
        <v>6170</v>
      </c>
      <c r="N1168" s="6">
        <v>930237.77</v>
      </c>
      <c r="O1168" s="7">
        <v>930237.77</v>
      </c>
      <c r="P1168" s="479">
        <v>930237.77</v>
      </c>
      <c r="Q1168" s="5" t="s">
        <v>6171</v>
      </c>
      <c r="R1168" s="187">
        <v>43433</v>
      </c>
      <c r="S1168" s="20" t="s">
        <v>1774</v>
      </c>
      <c r="T1168" s="5" t="s">
        <v>6172</v>
      </c>
      <c r="U1168" s="474">
        <v>50.66</v>
      </c>
      <c r="V1168" s="474"/>
      <c r="W1168" s="101"/>
      <c r="X1168" s="101"/>
      <c r="Y1168" s="101"/>
    </row>
    <row r="1169" spans="1:25" s="186" customFormat="1" ht="165.75">
      <c r="A1169" s="475">
        <v>1158</v>
      </c>
      <c r="B1169" s="5" t="s">
        <v>1419</v>
      </c>
      <c r="C1169" s="20"/>
      <c r="D1169" s="20" t="s">
        <v>6173</v>
      </c>
      <c r="E1169" s="20" t="s">
        <v>6169</v>
      </c>
      <c r="F1169" s="20">
        <v>4</v>
      </c>
      <c r="G1169" s="20">
        <v>8</v>
      </c>
      <c r="H1169" s="20"/>
      <c r="I1169" s="323">
        <v>76.52</v>
      </c>
      <c r="J1169" s="20">
        <v>2</v>
      </c>
      <c r="K1169" s="5" t="s">
        <v>575</v>
      </c>
      <c r="L1169" s="425"/>
      <c r="M1169" s="6" t="s">
        <v>6174</v>
      </c>
      <c r="N1169" s="6"/>
      <c r="O1169" s="7"/>
      <c r="P1169" s="479"/>
      <c r="Q1169" s="5" t="s">
        <v>6175</v>
      </c>
      <c r="R1169" s="187">
        <v>32325</v>
      </c>
      <c r="S1169" s="20" t="s">
        <v>1774</v>
      </c>
      <c r="T1169" s="5" t="s">
        <v>6176</v>
      </c>
      <c r="U1169" s="474">
        <v>51</v>
      </c>
      <c r="V1169" s="474"/>
      <c r="W1169" s="101"/>
      <c r="X1169" s="101"/>
      <c r="Y1169" s="101"/>
    </row>
    <row r="1170" spans="1:25" s="186" customFormat="1" ht="331.5">
      <c r="A1170" s="467">
        <v>1159</v>
      </c>
      <c r="B1170" s="5" t="s">
        <v>1419</v>
      </c>
      <c r="C1170" s="20" t="s">
        <v>6177</v>
      </c>
      <c r="D1170" s="20" t="s">
        <v>6178</v>
      </c>
      <c r="E1170" s="20" t="s">
        <v>6169</v>
      </c>
      <c r="F1170" s="20">
        <v>5</v>
      </c>
      <c r="G1170" s="481"/>
      <c r="H1170" s="23" t="s">
        <v>6179</v>
      </c>
      <c r="I1170" s="112">
        <v>28.67</v>
      </c>
      <c r="J1170" s="5"/>
      <c r="K1170" s="5" t="s">
        <v>575</v>
      </c>
      <c r="L1170" s="425"/>
      <c r="M1170" s="6" t="s">
        <v>6180</v>
      </c>
      <c r="N1170" s="6">
        <v>2736516.61</v>
      </c>
      <c r="O1170" s="7"/>
      <c r="P1170" s="479"/>
      <c r="Q1170" s="5"/>
      <c r="R1170" s="20"/>
      <c r="S1170" s="20"/>
      <c r="T1170" s="5"/>
      <c r="U1170" s="474"/>
      <c r="V1170" s="474"/>
      <c r="W1170" s="101"/>
      <c r="X1170" s="101"/>
      <c r="Y1170" s="101"/>
    </row>
    <row r="1171" spans="1:25" s="186" customFormat="1" ht="140.25">
      <c r="A1171" s="475">
        <v>1160</v>
      </c>
      <c r="B1171" s="5" t="s">
        <v>1419</v>
      </c>
      <c r="C1171" s="20" t="s">
        <v>6181</v>
      </c>
      <c r="D1171" s="20" t="s">
        <v>6182</v>
      </c>
      <c r="E1171" s="20" t="s">
        <v>6169</v>
      </c>
      <c r="F1171" s="20">
        <v>6</v>
      </c>
      <c r="G1171" s="20">
        <v>22</v>
      </c>
      <c r="H1171" s="20"/>
      <c r="I1171" s="323">
        <v>50.93</v>
      </c>
      <c r="J1171" s="20">
        <v>1</v>
      </c>
      <c r="K1171" s="5" t="s">
        <v>575</v>
      </c>
      <c r="L1171" s="425"/>
      <c r="M1171" s="6" t="s">
        <v>6183</v>
      </c>
      <c r="N1171" s="6">
        <v>1019957.4</v>
      </c>
      <c r="O1171" s="7"/>
      <c r="P1171" s="479"/>
      <c r="Q1171" s="5" t="s">
        <v>6184</v>
      </c>
      <c r="R1171" s="38">
        <v>32329</v>
      </c>
      <c r="S1171" s="5" t="s">
        <v>1774</v>
      </c>
      <c r="T1171" s="5" t="s">
        <v>6185</v>
      </c>
      <c r="U1171" s="481"/>
      <c r="V1171" s="481"/>
      <c r="W1171" s="101"/>
      <c r="X1171" s="101"/>
      <c r="Y1171" s="101"/>
    </row>
    <row r="1172" spans="1:25" s="186" customFormat="1" ht="140.25">
      <c r="A1172" s="475">
        <v>1161</v>
      </c>
      <c r="B1172" s="5" t="s">
        <v>1419</v>
      </c>
      <c r="C1172" s="20" t="s">
        <v>6186</v>
      </c>
      <c r="D1172" s="20" t="s">
        <v>6187</v>
      </c>
      <c r="E1172" s="20" t="s">
        <v>6169</v>
      </c>
      <c r="F1172" s="20">
        <v>6</v>
      </c>
      <c r="G1172" s="20">
        <v>46</v>
      </c>
      <c r="H1172" s="20"/>
      <c r="I1172" s="323">
        <v>50.4</v>
      </c>
      <c r="J1172" s="20">
        <v>2</v>
      </c>
      <c r="K1172" s="5" t="s">
        <v>575</v>
      </c>
      <c r="L1172" s="425"/>
      <c r="M1172" s="6" t="s">
        <v>6183</v>
      </c>
      <c r="N1172" s="6">
        <v>1010243.52</v>
      </c>
      <c r="O1172" s="7"/>
      <c r="P1172" s="479"/>
      <c r="Q1172" s="5" t="s">
        <v>6188</v>
      </c>
      <c r="R1172" s="187">
        <v>32358</v>
      </c>
      <c r="S1172" s="20" t="s">
        <v>1774</v>
      </c>
      <c r="T1172" s="5" t="s">
        <v>6189</v>
      </c>
      <c r="U1172" s="474">
        <v>28</v>
      </c>
      <c r="V1172" s="474"/>
      <c r="W1172" s="101"/>
      <c r="X1172" s="101"/>
      <c r="Y1172" s="101"/>
    </row>
    <row r="1173" spans="1:25" s="186" customFormat="1" ht="89.25">
      <c r="A1173" s="467">
        <v>1162</v>
      </c>
      <c r="B1173" s="5" t="s">
        <v>1419</v>
      </c>
      <c r="C1173" s="20" t="s">
        <v>6190</v>
      </c>
      <c r="D1173" s="20" t="s">
        <v>6191</v>
      </c>
      <c r="E1173" s="20" t="s">
        <v>6169</v>
      </c>
      <c r="F1173" s="20">
        <v>7</v>
      </c>
      <c r="G1173" s="20">
        <v>3</v>
      </c>
      <c r="H1173" s="20"/>
      <c r="I1173" s="323">
        <v>29.94</v>
      </c>
      <c r="J1173" s="20">
        <v>1</v>
      </c>
      <c r="K1173" s="5" t="s">
        <v>575</v>
      </c>
      <c r="L1173" s="425"/>
      <c r="M1173" s="6" t="s">
        <v>6192</v>
      </c>
      <c r="N1173" s="6">
        <v>703665.01</v>
      </c>
      <c r="O1173" s="7"/>
      <c r="P1173" s="479"/>
      <c r="Q1173" s="5"/>
      <c r="R1173" s="20"/>
      <c r="S1173" s="20"/>
      <c r="T1173" s="5"/>
      <c r="U1173" s="474"/>
      <c r="V1173" s="474"/>
      <c r="W1173" s="101"/>
      <c r="X1173" s="101"/>
      <c r="Y1173" s="101"/>
    </row>
    <row r="1174" spans="1:25" s="186" customFormat="1" ht="306">
      <c r="A1174" s="475">
        <v>1163</v>
      </c>
      <c r="B1174" s="5" t="s">
        <v>1419</v>
      </c>
      <c r="C1174" s="20" t="s">
        <v>6193</v>
      </c>
      <c r="D1174" s="20" t="s">
        <v>6194</v>
      </c>
      <c r="E1174" s="20" t="s">
        <v>6169</v>
      </c>
      <c r="F1174" s="20">
        <v>12</v>
      </c>
      <c r="G1174" s="20">
        <v>20</v>
      </c>
      <c r="H1174" s="20"/>
      <c r="I1174" s="323">
        <v>75.489999999999995</v>
      </c>
      <c r="J1174" s="20">
        <v>5</v>
      </c>
      <c r="K1174" s="5" t="s">
        <v>575</v>
      </c>
      <c r="L1174" s="425"/>
      <c r="M1174" s="6" t="s">
        <v>6195</v>
      </c>
      <c r="N1174" s="6">
        <v>1466795.88</v>
      </c>
      <c r="O1174" s="7"/>
      <c r="P1174" s="479"/>
      <c r="Q1174" s="5" t="s">
        <v>6196</v>
      </c>
      <c r="R1174" s="187">
        <v>31321</v>
      </c>
      <c r="S1174" s="20" t="s">
        <v>1774</v>
      </c>
      <c r="T1174" s="5" t="s">
        <v>6197</v>
      </c>
      <c r="U1174" s="474"/>
      <c r="V1174" s="474"/>
      <c r="W1174" s="101"/>
      <c r="X1174" s="101"/>
      <c r="Y1174" s="101"/>
    </row>
    <row r="1175" spans="1:25" s="186" customFormat="1" ht="408">
      <c r="A1175" s="475">
        <v>1164</v>
      </c>
      <c r="B1175" s="5" t="s">
        <v>1419</v>
      </c>
      <c r="C1175" s="20" t="s">
        <v>6198</v>
      </c>
      <c r="D1175" s="20" t="s">
        <v>6199</v>
      </c>
      <c r="E1175" s="20" t="s">
        <v>6200</v>
      </c>
      <c r="F1175" s="20">
        <v>12</v>
      </c>
      <c r="G1175" s="20">
        <v>44</v>
      </c>
      <c r="H1175" s="23" t="s">
        <v>6201</v>
      </c>
      <c r="I1175" s="323">
        <v>43.07</v>
      </c>
      <c r="J1175" s="20">
        <v>1</v>
      </c>
      <c r="K1175" s="5" t="s">
        <v>575</v>
      </c>
      <c r="L1175" s="478">
        <v>40255</v>
      </c>
      <c r="M1175" s="6" t="s">
        <v>6202</v>
      </c>
      <c r="N1175" s="6">
        <v>839279.23</v>
      </c>
      <c r="O1175" s="7"/>
      <c r="P1175" s="479"/>
      <c r="Q1175" s="5" t="s">
        <v>6203</v>
      </c>
      <c r="R1175" s="38">
        <v>41527</v>
      </c>
      <c r="S1175" s="5" t="s">
        <v>1774</v>
      </c>
      <c r="T1175" s="5" t="s">
        <v>6204</v>
      </c>
      <c r="U1175" s="481">
        <v>26.78</v>
      </c>
      <c r="V1175" s="481"/>
      <c r="W1175" s="101"/>
      <c r="X1175" s="101"/>
      <c r="Y1175" s="101"/>
    </row>
    <row r="1176" spans="1:25" s="186" customFormat="1" ht="306">
      <c r="A1176" s="467">
        <v>1165</v>
      </c>
      <c r="B1176" s="5" t="s">
        <v>1419</v>
      </c>
      <c r="C1176" s="20" t="s">
        <v>6205</v>
      </c>
      <c r="D1176" s="20" t="s">
        <v>6206</v>
      </c>
      <c r="E1176" s="20" t="s">
        <v>6169</v>
      </c>
      <c r="F1176" s="20">
        <v>12</v>
      </c>
      <c r="G1176" s="20">
        <v>67</v>
      </c>
      <c r="H1176" s="20"/>
      <c r="I1176" s="323">
        <v>50.45</v>
      </c>
      <c r="J1176" s="20">
        <v>2</v>
      </c>
      <c r="K1176" s="5" t="s">
        <v>575</v>
      </c>
      <c r="L1176" s="425"/>
      <c r="M1176" s="6" t="s">
        <v>6195</v>
      </c>
      <c r="N1176" s="6">
        <v>979159.1</v>
      </c>
      <c r="O1176" s="7"/>
      <c r="P1176" s="479"/>
      <c r="Q1176" s="5" t="s">
        <v>6207</v>
      </c>
      <c r="R1176" s="20"/>
      <c r="S1176" s="20"/>
      <c r="T1176" s="5" t="s">
        <v>6208</v>
      </c>
      <c r="U1176" s="474"/>
      <c r="V1176" s="474"/>
      <c r="W1176" s="101"/>
      <c r="X1176" s="101"/>
      <c r="Y1176" s="101"/>
    </row>
    <row r="1177" spans="1:25" s="186" customFormat="1" ht="255">
      <c r="A1177" s="475">
        <v>1166</v>
      </c>
      <c r="B1177" s="5" t="s">
        <v>1419</v>
      </c>
      <c r="C1177" s="5" t="s">
        <v>6209</v>
      </c>
      <c r="D1177" s="20" t="s">
        <v>6210</v>
      </c>
      <c r="E1177" s="20" t="s">
        <v>6169</v>
      </c>
      <c r="F1177" s="20">
        <v>15</v>
      </c>
      <c r="G1177" s="20">
        <v>1</v>
      </c>
      <c r="H1177" s="20"/>
      <c r="I1177" s="323">
        <v>16.899999999999999</v>
      </c>
      <c r="J1177" s="20">
        <v>2</v>
      </c>
      <c r="K1177" s="5" t="s">
        <v>575</v>
      </c>
      <c r="L1177" s="478">
        <v>41544</v>
      </c>
      <c r="M1177" s="6" t="s">
        <v>6211</v>
      </c>
      <c r="N1177" s="6">
        <v>323435.40999999997</v>
      </c>
      <c r="O1177" s="7"/>
      <c r="P1177" s="479"/>
      <c r="Q1177" s="5" t="s">
        <v>6212</v>
      </c>
      <c r="R1177" s="187">
        <v>41270</v>
      </c>
      <c r="S1177" s="20" t="s">
        <v>1774</v>
      </c>
      <c r="T1177" s="5" t="s">
        <v>6213</v>
      </c>
      <c r="U1177" s="474">
        <v>16.920000000000002</v>
      </c>
      <c r="V1177" s="474"/>
      <c r="W1177" s="101"/>
      <c r="X1177" s="101"/>
      <c r="Y1177" s="101"/>
    </row>
    <row r="1178" spans="1:25" s="186" customFormat="1" ht="255">
      <c r="A1178" s="475">
        <v>1167</v>
      </c>
      <c r="B1178" s="5" t="s">
        <v>1419</v>
      </c>
      <c r="C1178" s="5" t="s">
        <v>6214</v>
      </c>
      <c r="D1178" s="20" t="s">
        <v>6215</v>
      </c>
      <c r="E1178" s="20" t="s">
        <v>6169</v>
      </c>
      <c r="F1178" s="20">
        <v>15</v>
      </c>
      <c r="G1178" s="20">
        <v>2</v>
      </c>
      <c r="H1178" s="20"/>
      <c r="I1178" s="323">
        <v>18.5</v>
      </c>
      <c r="J1178" s="20">
        <v>2</v>
      </c>
      <c r="K1178" s="5" t="s">
        <v>575</v>
      </c>
      <c r="L1178" s="478">
        <v>41544</v>
      </c>
      <c r="M1178" s="6" t="s">
        <v>6216</v>
      </c>
      <c r="N1178" s="6">
        <v>354056.52</v>
      </c>
      <c r="O1178" s="7"/>
      <c r="P1178" s="479"/>
      <c r="Q1178" s="5" t="s">
        <v>6217</v>
      </c>
      <c r="R1178" s="187">
        <v>41254</v>
      </c>
      <c r="S1178" s="20" t="s">
        <v>1774</v>
      </c>
      <c r="T1178" s="5" t="s">
        <v>6218</v>
      </c>
      <c r="U1178" s="474">
        <v>18.489999999999998</v>
      </c>
      <c r="V1178" s="474"/>
      <c r="W1178" s="101"/>
      <c r="X1178" s="101"/>
      <c r="Y1178" s="101"/>
    </row>
    <row r="1179" spans="1:25" s="186" customFormat="1" ht="255">
      <c r="A1179" s="467">
        <v>1168</v>
      </c>
      <c r="B1179" s="5" t="s">
        <v>1419</v>
      </c>
      <c r="C1179" s="5" t="s">
        <v>6219</v>
      </c>
      <c r="D1179" s="20" t="s">
        <v>6220</v>
      </c>
      <c r="E1179" s="20" t="s">
        <v>6169</v>
      </c>
      <c r="F1179" s="20">
        <v>15</v>
      </c>
      <c r="G1179" s="20">
        <v>3</v>
      </c>
      <c r="H1179" s="20"/>
      <c r="I1179" s="323">
        <v>19.8</v>
      </c>
      <c r="J1179" s="20">
        <v>2</v>
      </c>
      <c r="K1179" s="5" t="s">
        <v>575</v>
      </c>
      <c r="L1179" s="478">
        <v>41544</v>
      </c>
      <c r="M1179" s="6" t="s">
        <v>6221</v>
      </c>
      <c r="N1179" s="6">
        <v>378936.16</v>
      </c>
      <c r="O1179" s="7"/>
      <c r="P1179" s="479"/>
      <c r="Q1179" s="5" t="s">
        <v>6222</v>
      </c>
      <c r="R1179" s="187">
        <v>43609</v>
      </c>
      <c r="S1179" s="20" t="s">
        <v>1774</v>
      </c>
      <c r="T1179" s="5" t="s">
        <v>6223</v>
      </c>
      <c r="U1179" s="474">
        <v>19.829999999999998</v>
      </c>
      <c r="V1179" s="474"/>
      <c r="W1179" s="101"/>
      <c r="X1179" s="101"/>
      <c r="Y1179" s="101"/>
    </row>
    <row r="1180" spans="1:25" s="186" customFormat="1" ht="255">
      <c r="A1180" s="475">
        <v>1169</v>
      </c>
      <c r="B1180" s="5" t="s">
        <v>1419</v>
      </c>
      <c r="C1180" s="5" t="s">
        <v>6224</v>
      </c>
      <c r="D1180" s="20" t="s">
        <v>6225</v>
      </c>
      <c r="E1180" s="20" t="s">
        <v>6169</v>
      </c>
      <c r="F1180" s="20">
        <v>15</v>
      </c>
      <c r="G1180" s="20">
        <v>4</v>
      </c>
      <c r="H1180" s="20"/>
      <c r="I1180" s="323">
        <v>17.7</v>
      </c>
      <c r="J1180" s="20">
        <v>2</v>
      </c>
      <c r="K1180" s="5" t="s">
        <v>575</v>
      </c>
      <c r="L1180" s="478">
        <v>41544</v>
      </c>
      <c r="M1180" s="6" t="s">
        <v>6226</v>
      </c>
      <c r="N1180" s="6">
        <v>338745.96</v>
      </c>
      <c r="O1180" s="7"/>
      <c r="P1180" s="479"/>
      <c r="Q1180" s="5" t="s">
        <v>6227</v>
      </c>
      <c r="R1180" s="187">
        <v>41270</v>
      </c>
      <c r="S1180" s="20" t="s">
        <v>1774</v>
      </c>
      <c r="T1180" s="5" t="s">
        <v>2899</v>
      </c>
      <c r="U1180" s="474" t="s">
        <v>3162</v>
      </c>
      <c r="V1180" s="474" t="s">
        <v>6228</v>
      </c>
      <c r="W1180" s="101"/>
      <c r="X1180" s="101"/>
      <c r="Y1180" s="101"/>
    </row>
    <row r="1181" spans="1:25" s="186" customFormat="1" ht="255">
      <c r="A1181" s="475">
        <v>1170</v>
      </c>
      <c r="B1181" s="5" t="s">
        <v>1419</v>
      </c>
      <c r="C1181" s="5" t="s">
        <v>6229</v>
      </c>
      <c r="D1181" s="20" t="s">
        <v>6230</v>
      </c>
      <c r="E1181" s="20" t="s">
        <v>6169</v>
      </c>
      <c r="F1181" s="20">
        <v>15</v>
      </c>
      <c r="G1181" s="20">
        <v>5</v>
      </c>
      <c r="H1181" s="20"/>
      <c r="I1181" s="323">
        <v>18.3</v>
      </c>
      <c r="J1181" s="20">
        <v>2</v>
      </c>
      <c r="K1181" s="5" t="s">
        <v>575</v>
      </c>
      <c r="L1181" s="478">
        <v>41544</v>
      </c>
      <c r="M1181" s="6" t="s">
        <v>6231</v>
      </c>
      <c r="N1181" s="6">
        <v>350228.88</v>
      </c>
      <c r="O1181" s="7"/>
      <c r="P1181" s="479"/>
      <c r="Q1181" s="5"/>
      <c r="R1181" s="20"/>
      <c r="S1181" s="20"/>
      <c r="T1181" s="5" t="s">
        <v>2564</v>
      </c>
      <c r="U1181" s="474"/>
      <c r="V1181" s="474"/>
      <c r="W1181" s="101"/>
      <c r="X1181" s="101"/>
      <c r="Y1181" s="101"/>
    </row>
    <row r="1182" spans="1:25" s="186" customFormat="1" ht="255">
      <c r="A1182" s="467">
        <v>1171</v>
      </c>
      <c r="B1182" s="5" t="s">
        <v>1419</v>
      </c>
      <c r="C1182" s="5" t="s">
        <v>6232</v>
      </c>
      <c r="D1182" s="20" t="s">
        <v>6233</v>
      </c>
      <c r="E1182" s="20" t="s">
        <v>6169</v>
      </c>
      <c r="F1182" s="20">
        <v>15</v>
      </c>
      <c r="G1182" s="328">
        <v>6.7</v>
      </c>
      <c r="H1182" s="20"/>
      <c r="I1182" s="323">
        <v>38.799999999999997</v>
      </c>
      <c r="J1182" s="20">
        <v>2</v>
      </c>
      <c r="K1182" s="5" t="s">
        <v>575</v>
      </c>
      <c r="L1182" s="478">
        <v>41544</v>
      </c>
      <c r="M1182" s="6" t="s">
        <v>6234</v>
      </c>
      <c r="N1182" s="6">
        <v>742561.77</v>
      </c>
      <c r="O1182" s="7"/>
      <c r="P1182" s="479"/>
      <c r="Q1182" s="5" t="s">
        <v>6235</v>
      </c>
      <c r="R1182" s="187">
        <v>41260</v>
      </c>
      <c r="S1182" s="20" t="s">
        <v>1774</v>
      </c>
      <c r="T1182" s="5" t="s">
        <v>6035</v>
      </c>
      <c r="U1182" s="474">
        <v>38.76</v>
      </c>
      <c r="V1182" s="474"/>
      <c r="W1182" s="101"/>
      <c r="X1182" s="101"/>
      <c r="Y1182" s="101"/>
    </row>
    <row r="1183" spans="1:25" s="186" customFormat="1" ht="255">
      <c r="A1183" s="475">
        <v>1172</v>
      </c>
      <c r="B1183" s="5" t="s">
        <v>1419</v>
      </c>
      <c r="C1183" s="5" t="s">
        <v>6236</v>
      </c>
      <c r="D1183" s="20" t="s">
        <v>6237</v>
      </c>
      <c r="E1183" s="20" t="s">
        <v>6169</v>
      </c>
      <c r="F1183" s="20">
        <v>15</v>
      </c>
      <c r="G1183" s="20">
        <v>8</v>
      </c>
      <c r="H1183" s="20"/>
      <c r="I1183" s="323">
        <v>17.100000000000001</v>
      </c>
      <c r="J1183" s="20">
        <v>2</v>
      </c>
      <c r="K1183" s="5" t="s">
        <v>575</v>
      </c>
      <c r="L1183" s="478">
        <v>41544</v>
      </c>
      <c r="M1183" s="6" t="s">
        <v>6238</v>
      </c>
      <c r="N1183" s="6">
        <v>329564.71000000002</v>
      </c>
      <c r="O1183" s="7"/>
      <c r="P1183" s="479"/>
      <c r="Q1183" s="5" t="s">
        <v>6239</v>
      </c>
      <c r="R1183" s="187">
        <v>41270</v>
      </c>
      <c r="S1183" s="20" t="s">
        <v>1774</v>
      </c>
      <c r="T1183" s="5" t="s">
        <v>6240</v>
      </c>
      <c r="U1183" s="474" t="s">
        <v>3162</v>
      </c>
      <c r="V1183" s="474"/>
      <c r="W1183" s="101"/>
      <c r="X1183" s="101"/>
      <c r="Y1183" s="101"/>
    </row>
    <row r="1184" spans="1:25" s="186" customFormat="1" ht="255">
      <c r="A1184" s="475">
        <v>1173</v>
      </c>
      <c r="B1184" s="5" t="s">
        <v>1419</v>
      </c>
      <c r="C1184" s="5" t="s">
        <v>6241</v>
      </c>
      <c r="D1184" s="20" t="s">
        <v>6242</v>
      </c>
      <c r="E1184" s="20" t="s">
        <v>6169</v>
      </c>
      <c r="F1184" s="20">
        <v>15</v>
      </c>
      <c r="G1184" s="20">
        <v>9</v>
      </c>
      <c r="H1184" s="20"/>
      <c r="I1184" s="323">
        <v>23.5</v>
      </c>
      <c r="J1184" s="20">
        <v>2</v>
      </c>
      <c r="K1184" s="5" t="s">
        <v>575</v>
      </c>
      <c r="L1184" s="478">
        <v>41544</v>
      </c>
      <c r="M1184" s="6" t="s">
        <v>6243</v>
      </c>
      <c r="N1184" s="6">
        <v>449747.47</v>
      </c>
      <c r="O1184" s="7"/>
      <c r="P1184" s="479"/>
      <c r="Q1184" s="5" t="s">
        <v>6244</v>
      </c>
      <c r="R1184" s="187">
        <v>41177</v>
      </c>
      <c r="S1184" s="20" t="s">
        <v>1774</v>
      </c>
      <c r="T1184" s="5" t="s">
        <v>6245</v>
      </c>
      <c r="U1184" s="474" t="s">
        <v>3162</v>
      </c>
      <c r="V1184" s="474"/>
      <c r="W1184" s="101"/>
      <c r="X1184" s="101"/>
      <c r="Y1184" s="101"/>
    </row>
    <row r="1185" spans="1:25" s="186" customFormat="1" ht="255">
      <c r="A1185" s="467">
        <v>1174</v>
      </c>
      <c r="B1185" s="5" t="s">
        <v>1419</v>
      </c>
      <c r="C1185" s="5" t="s">
        <v>6246</v>
      </c>
      <c r="D1185" s="20" t="s">
        <v>6247</v>
      </c>
      <c r="E1185" s="20" t="s">
        <v>6169</v>
      </c>
      <c r="F1185" s="20">
        <v>15</v>
      </c>
      <c r="G1185" s="20">
        <v>10</v>
      </c>
      <c r="H1185" s="20"/>
      <c r="I1185" s="323">
        <v>18.2</v>
      </c>
      <c r="J1185" s="20">
        <v>2</v>
      </c>
      <c r="K1185" s="5" t="s">
        <v>575</v>
      </c>
      <c r="L1185" s="478">
        <v>41544</v>
      </c>
      <c r="M1185" s="6" t="s">
        <v>6248</v>
      </c>
      <c r="N1185" s="6">
        <v>348315.06</v>
      </c>
      <c r="O1185" s="7"/>
      <c r="P1185" s="479"/>
      <c r="Q1185" s="5" t="s">
        <v>6249</v>
      </c>
      <c r="R1185" s="187">
        <v>41270</v>
      </c>
      <c r="S1185" s="20" t="s">
        <v>1774</v>
      </c>
      <c r="T1185" s="5" t="s">
        <v>5297</v>
      </c>
      <c r="U1185" s="474">
        <v>18.190000000000001</v>
      </c>
      <c r="V1185" s="474"/>
      <c r="W1185" s="101"/>
      <c r="X1185" s="101"/>
      <c r="Y1185" s="101"/>
    </row>
    <row r="1186" spans="1:25" s="186" customFormat="1" ht="255">
      <c r="A1186" s="475">
        <v>1175</v>
      </c>
      <c r="B1186" s="5" t="s">
        <v>1419</v>
      </c>
      <c r="C1186" s="5" t="s">
        <v>6250</v>
      </c>
      <c r="D1186" s="20" t="s">
        <v>6251</v>
      </c>
      <c r="E1186" s="20" t="s">
        <v>6169</v>
      </c>
      <c r="F1186" s="20">
        <v>15</v>
      </c>
      <c r="G1186" s="20">
        <v>11</v>
      </c>
      <c r="H1186" s="20"/>
      <c r="I1186" s="323">
        <v>18.399999999999999</v>
      </c>
      <c r="J1186" s="20">
        <v>2</v>
      </c>
      <c r="K1186" s="5" t="s">
        <v>575</v>
      </c>
      <c r="L1186" s="478">
        <v>41544</v>
      </c>
      <c r="M1186" s="6" t="s">
        <v>6252</v>
      </c>
      <c r="N1186" s="6">
        <v>352142.7</v>
      </c>
      <c r="O1186" s="7"/>
      <c r="P1186" s="479"/>
      <c r="Q1186" s="5"/>
      <c r="R1186" s="20"/>
      <c r="S1186" s="20"/>
      <c r="T1186" s="20"/>
      <c r="U1186" s="474"/>
      <c r="V1186" s="474"/>
      <c r="W1186" s="101"/>
      <c r="X1186" s="101"/>
      <c r="Y1186" s="101"/>
    </row>
    <row r="1187" spans="1:25" s="186" customFormat="1" ht="255">
      <c r="A1187" s="475">
        <v>1176</v>
      </c>
      <c r="B1187" s="5" t="s">
        <v>1419</v>
      </c>
      <c r="C1187" s="5" t="s">
        <v>6253</v>
      </c>
      <c r="D1187" s="20" t="s">
        <v>6254</v>
      </c>
      <c r="E1187" s="20" t="s">
        <v>6169</v>
      </c>
      <c r="F1187" s="20">
        <v>15</v>
      </c>
      <c r="G1187" s="20">
        <v>12</v>
      </c>
      <c r="H1187" s="20"/>
      <c r="I1187" s="323">
        <v>19.399999999999999</v>
      </c>
      <c r="J1187" s="20">
        <v>2</v>
      </c>
      <c r="K1187" s="5" t="s">
        <v>575</v>
      </c>
      <c r="L1187" s="478">
        <v>41544</v>
      </c>
      <c r="M1187" s="6" t="s">
        <v>6255</v>
      </c>
      <c r="N1187" s="6">
        <v>371280.89</v>
      </c>
      <c r="O1187" s="7"/>
      <c r="P1187" s="479"/>
      <c r="Q1187" s="5"/>
      <c r="R1187" s="20"/>
      <c r="S1187" s="20"/>
      <c r="U1187" s="474"/>
      <c r="V1187" s="474"/>
      <c r="W1187" s="101"/>
      <c r="X1187" s="101"/>
      <c r="Y1187" s="101"/>
    </row>
    <row r="1188" spans="1:25" s="186" customFormat="1" ht="255">
      <c r="A1188" s="467">
        <v>1177</v>
      </c>
      <c r="B1188" s="5" t="s">
        <v>1419</v>
      </c>
      <c r="C1188" s="5" t="s">
        <v>6256</v>
      </c>
      <c r="D1188" s="20" t="s">
        <v>6257</v>
      </c>
      <c r="E1188" s="20" t="s">
        <v>6169</v>
      </c>
      <c r="F1188" s="20">
        <v>15</v>
      </c>
      <c r="G1188" s="20">
        <v>14</v>
      </c>
      <c r="H1188" s="20"/>
      <c r="I1188" s="323">
        <v>17.2</v>
      </c>
      <c r="J1188" s="20">
        <v>2</v>
      </c>
      <c r="K1188" s="5" t="s">
        <v>575</v>
      </c>
      <c r="L1188" s="478">
        <v>41544</v>
      </c>
      <c r="M1188" s="6" t="s">
        <v>6258</v>
      </c>
      <c r="N1188" s="6">
        <v>329176.87</v>
      </c>
      <c r="O1188" s="7"/>
      <c r="P1188" s="479"/>
      <c r="Q1188" s="5" t="s">
        <v>6259</v>
      </c>
      <c r="R1188" s="187">
        <v>41270</v>
      </c>
      <c r="S1188" s="20" t="s">
        <v>1774</v>
      </c>
      <c r="T1188" s="5" t="s">
        <v>6260</v>
      </c>
      <c r="U1188" s="474" t="s">
        <v>3162</v>
      </c>
      <c r="V1188" s="474"/>
      <c r="W1188" s="101"/>
      <c r="X1188" s="101"/>
      <c r="Y1188" s="101"/>
    </row>
    <row r="1189" spans="1:25" s="186" customFormat="1" ht="255">
      <c r="A1189" s="475">
        <v>1178</v>
      </c>
      <c r="B1189" s="5" t="s">
        <v>1419</v>
      </c>
      <c r="C1189" s="5" t="s">
        <v>6261</v>
      </c>
      <c r="D1189" s="20" t="s">
        <v>6262</v>
      </c>
      <c r="E1189" s="20" t="s">
        <v>6169</v>
      </c>
      <c r="F1189" s="20">
        <v>15</v>
      </c>
      <c r="G1189" s="20">
        <v>15</v>
      </c>
      <c r="H1189" s="20"/>
      <c r="I1189" s="323">
        <v>17.7</v>
      </c>
      <c r="J1189" s="20">
        <v>2</v>
      </c>
      <c r="K1189" s="5" t="s">
        <v>575</v>
      </c>
      <c r="L1189" s="478">
        <v>41544</v>
      </c>
      <c r="M1189" s="6" t="s">
        <v>6263</v>
      </c>
      <c r="N1189" s="6">
        <v>338745.96</v>
      </c>
      <c r="O1189" s="7"/>
      <c r="P1189" s="479"/>
      <c r="Q1189" s="5"/>
      <c r="R1189" s="20"/>
      <c r="S1189" s="20"/>
      <c r="U1189" s="474"/>
      <c r="V1189" s="474"/>
      <c r="W1189" s="101"/>
      <c r="X1189" s="101"/>
      <c r="Y1189" s="101"/>
    </row>
    <row r="1190" spans="1:25" s="186" customFormat="1" ht="255">
      <c r="A1190" s="475">
        <v>1179</v>
      </c>
      <c r="B1190" s="5" t="s">
        <v>1419</v>
      </c>
      <c r="C1190" s="5" t="s">
        <v>6264</v>
      </c>
      <c r="D1190" s="20" t="s">
        <v>6265</v>
      </c>
      <c r="E1190" s="20" t="s">
        <v>6169</v>
      </c>
      <c r="F1190" s="20">
        <v>15</v>
      </c>
      <c r="G1190" s="20">
        <v>16.170000000000002</v>
      </c>
      <c r="H1190" s="20"/>
      <c r="I1190" s="323">
        <v>35.9</v>
      </c>
      <c r="J1190" s="20">
        <v>2</v>
      </c>
      <c r="K1190" s="5" t="s">
        <v>575</v>
      </c>
      <c r="L1190" s="478">
        <v>41544</v>
      </c>
      <c r="M1190" s="6" t="s">
        <v>6266</v>
      </c>
      <c r="N1190" s="6">
        <v>687061.02</v>
      </c>
      <c r="O1190" s="7"/>
      <c r="P1190" s="479"/>
      <c r="Q1190" s="5" t="s">
        <v>6267</v>
      </c>
      <c r="R1190" s="187">
        <v>41254</v>
      </c>
      <c r="S1190" s="20" t="s">
        <v>1774</v>
      </c>
      <c r="T1190" s="5" t="s">
        <v>6268</v>
      </c>
      <c r="U1190" s="474">
        <v>35.880000000000003</v>
      </c>
      <c r="V1190" s="474"/>
      <c r="W1190" s="101"/>
      <c r="X1190" s="101"/>
      <c r="Y1190" s="101"/>
    </row>
    <row r="1191" spans="1:25" s="186" customFormat="1" ht="255">
      <c r="A1191" s="467">
        <v>1180</v>
      </c>
      <c r="B1191" s="5" t="s">
        <v>1419</v>
      </c>
      <c r="C1191" s="5" t="s">
        <v>6269</v>
      </c>
      <c r="D1191" s="20" t="s">
        <v>6270</v>
      </c>
      <c r="E1191" s="20" t="s">
        <v>6169</v>
      </c>
      <c r="F1191" s="20">
        <v>15</v>
      </c>
      <c r="G1191" s="20">
        <v>18</v>
      </c>
      <c r="H1191" s="20"/>
      <c r="I1191" s="323">
        <v>28.5</v>
      </c>
      <c r="J1191" s="20">
        <v>1</v>
      </c>
      <c r="K1191" s="5" t="s">
        <v>575</v>
      </c>
      <c r="L1191" s="478">
        <v>41544</v>
      </c>
      <c r="M1191" s="6" t="s">
        <v>6271</v>
      </c>
      <c r="N1191" s="6">
        <v>545438.42000000004</v>
      </c>
      <c r="O1191" s="7"/>
      <c r="P1191" s="479"/>
      <c r="Q1191" s="5"/>
      <c r="R1191" s="187"/>
      <c r="S1191" s="20"/>
      <c r="T1191" s="5"/>
      <c r="U1191" s="474"/>
      <c r="V1191" s="474"/>
      <c r="W1191" s="101"/>
      <c r="X1191" s="101"/>
      <c r="Y1191" s="101"/>
    </row>
    <row r="1192" spans="1:25" s="186" customFormat="1" ht="255">
      <c r="A1192" s="475">
        <v>1181</v>
      </c>
      <c r="B1192" s="5" t="s">
        <v>1419</v>
      </c>
      <c r="C1192" s="5" t="s">
        <v>6272</v>
      </c>
      <c r="D1192" s="20" t="s">
        <v>6273</v>
      </c>
      <c r="E1192" s="20" t="s">
        <v>6169</v>
      </c>
      <c r="F1192" s="20">
        <v>15</v>
      </c>
      <c r="G1192" s="20">
        <v>19</v>
      </c>
      <c r="H1192" s="20"/>
      <c r="I1192" s="323">
        <v>46.8</v>
      </c>
      <c r="J1192" s="20">
        <v>1</v>
      </c>
      <c r="K1192" s="5" t="s">
        <v>575</v>
      </c>
      <c r="L1192" s="478">
        <v>41544</v>
      </c>
      <c r="M1192" s="6" t="s">
        <v>6274</v>
      </c>
      <c r="N1192" s="6">
        <v>895667.29</v>
      </c>
      <c r="O1192" s="7"/>
      <c r="P1192" s="479"/>
      <c r="Q1192" s="5"/>
      <c r="R1192" s="20"/>
      <c r="S1192" s="20"/>
      <c r="T1192" s="20"/>
      <c r="U1192" s="474"/>
      <c r="V1192" s="474"/>
      <c r="W1192" s="101"/>
      <c r="X1192" s="101"/>
      <c r="Y1192" s="101"/>
    </row>
    <row r="1193" spans="1:25" s="186" customFormat="1" ht="255">
      <c r="A1193" s="475">
        <v>1182</v>
      </c>
      <c r="B1193" s="5" t="s">
        <v>1419</v>
      </c>
      <c r="C1193" s="5" t="s">
        <v>6275</v>
      </c>
      <c r="D1193" s="20" t="s">
        <v>6276</v>
      </c>
      <c r="E1193" s="20" t="s">
        <v>6169</v>
      </c>
      <c r="F1193" s="20">
        <v>15</v>
      </c>
      <c r="G1193" s="20">
        <v>20</v>
      </c>
      <c r="H1193" s="20"/>
      <c r="I1193" s="323">
        <v>59.9</v>
      </c>
      <c r="J1193" s="20">
        <v>1</v>
      </c>
      <c r="K1193" s="5" t="s">
        <v>575</v>
      </c>
      <c r="L1193" s="478">
        <v>41544</v>
      </c>
      <c r="M1193" s="6" t="s">
        <v>6277</v>
      </c>
      <c r="N1193" s="6">
        <v>1146377.58</v>
      </c>
      <c r="O1193" s="7"/>
      <c r="P1193" s="479"/>
      <c r="Q1193" s="5"/>
      <c r="R1193" s="20"/>
      <c r="S1193" s="20"/>
      <c r="U1193" s="474"/>
      <c r="V1193" s="474"/>
      <c r="W1193" s="101"/>
      <c r="X1193" s="101"/>
      <c r="Y1193" s="101"/>
    </row>
    <row r="1194" spans="1:25" s="186" customFormat="1" ht="255">
      <c r="A1194" s="467">
        <v>1183</v>
      </c>
      <c r="B1194" s="5" t="s">
        <v>1419</v>
      </c>
      <c r="C1194" s="5" t="s">
        <v>6278</v>
      </c>
      <c r="D1194" s="20" t="s">
        <v>6279</v>
      </c>
      <c r="E1194" s="20" t="s">
        <v>6169</v>
      </c>
      <c r="F1194" s="20">
        <v>15</v>
      </c>
      <c r="G1194" s="20">
        <v>21</v>
      </c>
      <c r="H1194" s="20"/>
      <c r="I1194" s="323">
        <v>16.399999999999999</v>
      </c>
      <c r="J1194" s="20">
        <v>1</v>
      </c>
      <c r="K1194" s="5" t="s">
        <v>575</v>
      </c>
      <c r="L1194" s="478">
        <v>41544</v>
      </c>
      <c r="M1194" s="6" t="s">
        <v>6280</v>
      </c>
      <c r="N1194" s="6">
        <v>313866.32</v>
      </c>
      <c r="O1194" s="7"/>
      <c r="P1194" s="479"/>
      <c r="Q1194" s="5" t="s">
        <v>6281</v>
      </c>
      <c r="R1194" s="187">
        <v>41260</v>
      </c>
      <c r="S1194" s="20" t="s">
        <v>1774</v>
      </c>
      <c r="T1194" s="5" t="s">
        <v>6282</v>
      </c>
      <c r="U1194" s="474">
        <v>16.37</v>
      </c>
      <c r="V1194" s="474"/>
      <c r="W1194" s="101"/>
      <c r="X1194" s="101"/>
      <c r="Y1194" s="101"/>
    </row>
    <row r="1195" spans="1:25" s="186" customFormat="1" ht="409.5">
      <c r="A1195" s="475">
        <v>1184</v>
      </c>
      <c r="B1195" s="5" t="s">
        <v>1419</v>
      </c>
      <c r="C1195" s="5" t="s">
        <v>6283</v>
      </c>
      <c r="D1195" s="20" t="s">
        <v>6284</v>
      </c>
      <c r="E1195" s="20" t="s">
        <v>6169</v>
      </c>
      <c r="F1195" s="20">
        <v>15</v>
      </c>
      <c r="G1195" s="20">
        <v>24</v>
      </c>
      <c r="H1195" s="20"/>
      <c r="I1195" s="323">
        <v>23.9</v>
      </c>
      <c r="J1195" s="20">
        <v>1</v>
      </c>
      <c r="K1195" s="5" t="s">
        <v>575</v>
      </c>
      <c r="L1195" s="478">
        <v>41544</v>
      </c>
      <c r="M1195" s="6" t="s">
        <v>6285</v>
      </c>
      <c r="N1195" s="6">
        <v>457402.74</v>
      </c>
      <c r="O1195" s="7"/>
      <c r="P1195" s="479"/>
      <c r="Q1195" s="5" t="s">
        <v>6286</v>
      </c>
      <c r="R1195" s="38" t="s">
        <v>6287</v>
      </c>
      <c r="S1195" s="5" t="s">
        <v>2397</v>
      </c>
      <c r="T1195" s="5" t="s">
        <v>6288</v>
      </c>
      <c r="U1195" s="481" t="s">
        <v>6289</v>
      </c>
      <c r="V1195" s="474"/>
      <c r="W1195" s="101"/>
      <c r="X1195" s="101"/>
      <c r="Y1195" s="101"/>
    </row>
    <row r="1196" spans="1:25" s="186" customFormat="1" ht="255">
      <c r="A1196" s="475">
        <v>1185</v>
      </c>
      <c r="B1196" s="5" t="s">
        <v>1419</v>
      </c>
      <c r="C1196" s="5" t="s">
        <v>6290</v>
      </c>
      <c r="D1196" s="20" t="s">
        <v>6291</v>
      </c>
      <c r="E1196" s="20" t="s">
        <v>6169</v>
      </c>
      <c r="F1196" s="20">
        <v>15</v>
      </c>
      <c r="G1196" s="20">
        <v>25</v>
      </c>
      <c r="H1196" s="20"/>
      <c r="I1196" s="323">
        <v>17</v>
      </c>
      <c r="J1196" s="20">
        <v>1</v>
      </c>
      <c r="K1196" s="5" t="s">
        <v>575</v>
      </c>
      <c r="L1196" s="478">
        <v>41544</v>
      </c>
      <c r="M1196" s="6" t="s">
        <v>6292</v>
      </c>
      <c r="N1196" s="6">
        <v>325349.23</v>
      </c>
      <c r="O1196" s="7"/>
      <c r="P1196" s="479"/>
      <c r="Q1196" s="5"/>
      <c r="R1196" s="187"/>
      <c r="S1196" s="20"/>
      <c r="T1196" s="5"/>
      <c r="U1196" s="474"/>
      <c r="V1196" s="481" t="s">
        <v>6293</v>
      </c>
      <c r="W1196" s="101"/>
      <c r="X1196" s="101"/>
      <c r="Y1196" s="101"/>
    </row>
    <row r="1197" spans="1:25" s="186" customFormat="1" ht="255">
      <c r="A1197" s="467">
        <v>1186</v>
      </c>
      <c r="B1197" s="5" t="s">
        <v>1419</v>
      </c>
      <c r="C1197" s="5" t="s">
        <v>6294</v>
      </c>
      <c r="D1197" s="20" t="s">
        <v>6291</v>
      </c>
      <c r="E1197" s="20" t="s">
        <v>6169</v>
      </c>
      <c r="F1197" s="20">
        <v>15</v>
      </c>
      <c r="G1197" s="20">
        <v>26</v>
      </c>
      <c r="H1197" s="20"/>
      <c r="I1197" s="323">
        <v>18.399999999999999</v>
      </c>
      <c r="J1197" s="20">
        <v>1</v>
      </c>
      <c r="K1197" s="5" t="s">
        <v>575</v>
      </c>
      <c r="L1197" s="478">
        <v>41544</v>
      </c>
      <c r="M1197" s="6" t="s">
        <v>6295</v>
      </c>
      <c r="N1197" s="6">
        <v>352142.7</v>
      </c>
      <c r="O1197" s="7"/>
      <c r="P1197" s="479"/>
      <c r="Q1197" s="5" t="s">
        <v>6296</v>
      </c>
      <c r="R1197" s="187">
        <v>41169</v>
      </c>
      <c r="S1197" s="20" t="s">
        <v>1774</v>
      </c>
      <c r="T1197" s="5" t="s">
        <v>6297</v>
      </c>
      <c r="U1197" s="474" t="s">
        <v>3162</v>
      </c>
      <c r="V1197" s="474"/>
      <c r="W1197" s="101"/>
      <c r="X1197" s="101"/>
      <c r="Y1197" s="101"/>
    </row>
    <row r="1198" spans="1:25" s="186" customFormat="1" ht="255">
      <c r="A1198" s="475">
        <v>1187</v>
      </c>
      <c r="B1198" s="5" t="s">
        <v>1419</v>
      </c>
      <c r="C1198" s="5" t="s">
        <v>6298</v>
      </c>
      <c r="D1198" s="20" t="s">
        <v>6299</v>
      </c>
      <c r="E1198" s="20" t="s">
        <v>6169</v>
      </c>
      <c r="F1198" s="20">
        <v>15</v>
      </c>
      <c r="G1198" s="20">
        <v>28</v>
      </c>
      <c r="H1198" s="20"/>
      <c r="I1198" s="323">
        <v>18.100000000000001</v>
      </c>
      <c r="J1198" s="20">
        <v>1</v>
      </c>
      <c r="K1198" s="5" t="s">
        <v>575</v>
      </c>
      <c r="L1198" s="478">
        <v>41544</v>
      </c>
      <c r="M1198" s="6" t="s">
        <v>6300</v>
      </c>
      <c r="N1198" s="6">
        <v>346401.24</v>
      </c>
      <c r="O1198" s="7"/>
      <c r="P1198" s="479"/>
      <c r="Q1198" s="5" t="s">
        <v>6301</v>
      </c>
      <c r="R1198" s="187">
        <v>41254</v>
      </c>
      <c r="S1198" s="20" t="s">
        <v>1774</v>
      </c>
      <c r="T1198" s="5" t="s">
        <v>6302</v>
      </c>
      <c r="U1198" s="474">
        <v>18.100000000000001</v>
      </c>
      <c r="V1198" s="474"/>
      <c r="W1198" s="101"/>
      <c r="X1198" s="101"/>
      <c r="Y1198" s="101"/>
    </row>
    <row r="1199" spans="1:25" s="186" customFormat="1" ht="153">
      <c r="A1199" s="475">
        <v>1188</v>
      </c>
      <c r="B1199" s="5" t="s">
        <v>1419</v>
      </c>
      <c r="C1199" s="20"/>
      <c r="D1199" s="20" t="s">
        <v>6303</v>
      </c>
      <c r="E1199" s="20" t="s">
        <v>6304</v>
      </c>
      <c r="F1199" s="20">
        <v>15</v>
      </c>
      <c r="G1199" s="20">
        <v>8</v>
      </c>
      <c r="H1199" s="482"/>
      <c r="I1199" s="323">
        <v>58.86</v>
      </c>
      <c r="J1199" s="20">
        <v>2</v>
      </c>
      <c r="K1199" s="5" t="s">
        <v>575</v>
      </c>
      <c r="L1199" s="425"/>
      <c r="M1199" s="6" t="s">
        <v>6305</v>
      </c>
      <c r="N1199" s="6"/>
      <c r="O1199" s="7"/>
      <c r="P1199" s="479"/>
      <c r="Q1199" s="5" t="s">
        <v>6306</v>
      </c>
      <c r="R1199" s="187">
        <v>24793</v>
      </c>
      <c r="S1199" s="20" t="s">
        <v>1774</v>
      </c>
      <c r="T1199" s="5" t="s">
        <v>6307</v>
      </c>
      <c r="U1199" s="474"/>
      <c r="V1199" s="474"/>
      <c r="W1199" s="101"/>
      <c r="X1199" s="101"/>
      <c r="Y1199" s="101"/>
    </row>
    <row r="1200" spans="1:25" s="186" customFormat="1" ht="153">
      <c r="A1200" s="467">
        <v>1189</v>
      </c>
      <c r="B1200" s="5" t="s">
        <v>1419</v>
      </c>
      <c r="C1200" s="20"/>
      <c r="D1200" s="20" t="s">
        <v>6308</v>
      </c>
      <c r="E1200" s="20" t="s">
        <v>6304</v>
      </c>
      <c r="F1200" s="20">
        <v>15</v>
      </c>
      <c r="G1200" s="20">
        <v>12</v>
      </c>
      <c r="H1200" s="482"/>
      <c r="I1200" s="323">
        <v>40.770000000000003</v>
      </c>
      <c r="J1200" s="20">
        <v>1</v>
      </c>
      <c r="K1200" s="5" t="s">
        <v>575</v>
      </c>
      <c r="L1200" s="425"/>
      <c r="M1200" s="6" t="s">
        <v>6305</v>
      </c>
      <c r="N1200" s="6"/>
      <c r="O1200" s="7"/>
      <c r="P1200" s="479"/>
      <c r="Q1200" s="5" t="s">
        <v>6309</v>
      </c>
      <c r="R1200" s="187">
        <v>34303</v>
      </c>
      <c r="S1200" s="20" t="s">
        <v>1774</v>
      </c>
      <c r="T1200" s="5" t="s">
        <v>6310</v>
      </c>
      <c r="U1200" s="474"/>
      <c r="V1200" s="474"/>
      <c r="W1200" s="101"/>
      <c r="X1200" s="101"/>
      <c r="Y1200" s="101"/>
    </row>
    <row r="1201" spans="1:25" s="186" customFormat="1" ht="153">
      <c r="A1201" s="475">
        <v>1190</v>
      </c>
      <c r="B1201" s="5" t="s">
        <v>1419</v>
      </c>
      <c r="C1201" s="20" t="s">
        <v>6311</v>
      </c>
      <c r="D1201" s="20" t="s">
        <v>6312</v>
      </c>
      <c r="E1201" s="20" t="s">
        <v>6304</v>
      </c>
      <c r="F1201" s="20">
        <v>15</v>
      </c>
      <c r="G1201" s="20">
        <v>15</v>
      </c>
      <c r="H1201" s="482"/>
      <c r="I1201" s="323">
        <v>39.909999999999997</v>
      </c>
      <c r="J1201" s="20">
        <v>2</v>
      </c>
      <c r="K1201" s="5" t="s">
        <v>575</v>
      </c>
      <c r="L1201" s="425"/>
      <c r="M1201" s="6" t="s">
        <v>6305</v>
      </c>
      <c r="N1201" s="6">
        <v>727611.72</v>
      </c>
      <c r="O1201" s="7"/>
      <c r="P1201" s="479"/>
      <c r="Q1201" s="5" t="s">
        <v>6313</v>
      </c>
      <c r="R1201" s="187">
        <v>26590</v>
      </c>
      <c r="S1201" s="20" t="s">
        <v>1774</v>
      </c>
      <c r="T1201" s="5" t="s">
        <v>6314</v>
      </c>
      <c r="U1201" s="474"/>
      <c r="V1201" s="474"/>
      <c r="W1201" s="101"/>
      <c r="X1201" s="101"/>
      <c r="Y1201" s="101"/>
    </row>
    <row r="1202" spans="1:25" s="186" customFormat="1" ht="382.5">
      <c r="A1202" s="475">
        <v>1191</v>
      </c>
      <c r="B1202" s="5" t="s">
        <v>1419</v>
      </c>
      <c r="C1202" s="20"/>
      <c r="D1202" s="20" t="s">
        <v>6315</v>
      </c>
      <c r="E1202" s="20" t="s">
        <v>6304</v>
      </c>
      <c r="F1202" s="20">
        <v>20</v>
      </c>
      <c r="G1202" s="481"/>
      <c r="H1202" s="23" t="s">
        <v>6316</v>
      </c>
      <c r="I1202" s="112">
        <f>330.29*380/1000</f>
        <v>125.51020000000001</v>
      </c>
      <c r="J1202" s="5"/>
      <c r="K1202" s="5" t="s">
        <v>575</v>
      </c>
      <c r="L1202" s="425"/>
      <c r="M1202" s="6" t="s">
        <v>6317</v>
      </c>
      <c r="N1202" s="6"/>
      <c r="O1202" s="7"/>
      <c r="P1202" s="479"/>
      <c r="Q1202" s="5" t="s">
        <v>6318</v>
      </c>
      <c r="R1202" s="38" t="s">
        <v>6319</v>
      </c>
      <c r="S1202" s="5" t="s">
        <v>4059</v>
      </c>
      <c r="T1202" s="5" t="s">
        <v>6320</v>
      </c>
      <c r="U1202" s="474"/>
      <c r="V1202" s="474"/>
      <c r="W1202" s="101"/>
      <c r="X1202" s="101"/>
      <c r="Y1202" s="101"/>
    </row>
    <row r="1203" spans="1:25" s="186" customFormat="1" ht="267.75">
      <c r="A1203" s="467">
        <v>1192</v>
      </c>
      <c r="B1203" s="5" t="s">
        <v>1836</v>
      </c>
      <c r="C1203" s="20" t="s">
        <v>6321</v>
      </c>
      <c r="D1203" s="20" t="s">
        <v>6322</v>
      </c>
      <c r="E1203" s="20" t="s">
        <v>6323</v>
      </c>
      <c r="F1203" s="20">
        <v>77</v>
      </c>
      <c r="G1203" s="481"/>
      <c r="H1203" s="23" t="s">
        <v>6324</v>
      </c>
      <c r="I1203" s="112">
        <f>95.88*745/1000</f>
        <v>71.430599999999998</v>
      </c>
      <c r="J1203" s="5"/>
      <c r="K1203" s="5" t="s">
        <v>575</v>
      </c>
      <c r="L1203" s="425"/>
      <c r="M1203" s="6" t="s">
        <v>5233</v>
      </c>
      <c r="N1203" s="6">
        <v>3157072.35</v>
      </c>
      <c r="O1203" s="7"/>
      <c r="P1203" s="479"/>
      <c r="Q1203" s="5" t="s">
        <v>6325</v>
      </c>
      <c r="R1203" s="38" t="s">
        <v>6326</v>
      </c>
      <c r="S1203" s="5" t="s">
        <v>6327</v>
      </c>
      <c r="T1203" s="5" t="s">
        <v>6328</v>
      </c>
      <c r="U1203" s="481" t="s">
        <v>6329</v>
      </c>
      <c r="V1203" s="481"/>
      <c r="W1203" s="101"/>
      <c r="X1203" s="101"/>
      <c r="Y1203" s="101"/>
    </row>
    <row r="1204" spans="1:25" s="186" customFormat="1" ht="191.25">
      <c r="A1204" s="475">
        <v>1193</v>
      </c>
      <c r="B1204" s="5" t="s">
        <v>1419</v>
      </c>
      <c r="C1204" s="20" t="s">
        <v>6330</v>
      </c>
      <c r="D1204" s="20" t="s">
        <v>6331</v>
      </c>
      <c r="E1204" s="20" t="s">
        <v>6323</v>
      </c>
      <c r="F1204" s="20">
        <v>126</v>
      </c>
      <c r="G1204" s="20">
        <v>3</v>
      </c>
      <c r="H1204" s="482"/>
      <c r="I1204" s="323">
        <v>30.09</v>
      </c>
      <c r="J1204" s="20">
        <v>2</v>
      </c>
      <c r="K1204" s="5" t="s">
        <v>575</v>
      </c>
      <c r="L1204" s="425"/>
      <c r="M1204" s="6" t="s">
        <v>6332</v>
      </c>
      <c r="N1204" s="6">
        <v>554458.56000000006</v>
      </c>
      <c r="O1204" s="7"/>
      <c r="P1204" s="479"/>
      <c r="Q1204" s="5" t="s">
        <v>6333</v>
      </c>
      <c r="R1204" s="187">
        <v>42520</v>
      </c>
      <c r="S1204" s="20" t="s">
        <v>1774</v>
      </c>
      <c r="T1204" s="5" t="s">
        <v>6334</v>
      </c>
      <c r="U1204" s="474">
        <v>30.1</v>
      </c>
      <c r="V1204" s="474"/>
      <c r="W1204" s="101"/>
      <c r="X1204" s="101"/>
      <c r="Y1204" s="101"/>
    </row>
    <row r="1205" spans="1:25" s="186" customFormat="1" ht="127.5">
      <c r="A1205" s="475">
        <v>1194</v>
      </c>
      <c r="B1205" s="5" t="s">
        <v>1419</v>
      </c>
      <c r="C1205" s="20" t="s">
        <v>6335</v>
      </c>
      <c r="D1205" s="20" t="s">
        <v>6336</v>
      </c>
      <c r="E1205" s="20" t="s">
        <v>6323</v>
      </c>
      <c r="F1205" s="20">
        <v>126</v>
      </c>
      <c r="G1205" s="20">
        <v>5</v>
      </c>
      <c r="H1205" s="482"/>
      <c r="I1205" s="323">
        <v>29.69</v>
      </c>
      <c r="J1205" s="20">
        <v>2</v>
      </c>
      <c r="K1205" s="5" t="s">
        <v>575</v>
      </c>
      <c r="L1205" s="425"/>
      <c r="M1205" s="6" t="s">
        <v>6332</v>
      </c>
      <c r="N1205" s="6">
        <v>547090.32999999996</v>
      </c>
      <c r="O1205" s="7"/>
      <c r="P1205" s="479"/>
      <c r="Q1205" s="5" t="s">
        <v>6337</v>
      </c>
      <c r="R1205" s="187">
        <v>33309</v>
      </c>
      <c r="S1205" s="20" t="s">
        <v>1774</v>
      </c>
      <c r="T1205" s="5" t="s">
        <v>6338</v>
      </c>
      <c r="U1205" s="474"/>
      <c r="V1205" s="474"/>
      <c r="W1205" s="101"/>
      <c r="X1205" s="101"/>
      <c r="Y1205" s="101"/>
    </row>
    <row r="1206" spans="1:25" s="186" customFormat="1" ht="204">
      <c r="A1206" s="467">
        <v>1195</v>
      </c>
      <c r="B1206" s="5" t="s">
        <v>1419</v>
      </c>
      <c r="C1206" s="20" t="s">
        <v>6339</v>
      </c>
      <c r="D1206" s="20" t="s">
        <v>6340</v>
      </c>
      <c r="E1206" s="20" t="s">
        <v>6323</v>
      </c>
      <c r="F1206" s="20">
        <v>157</v>
      </c>
      <c r="G1206" s="481"/>
      <c r="H1206" s="23" t="s">
        <v>6341</v>
      </c>
      <c r="I1206" s="112">
        <f>256.46*498/1000</f>
        <v>127.71707999999998</v>
      </c>
      <c r="J1206" s="5"/>
      <c r="K1206" s="5" t="s">
        <v>575</v>
      </c>
      <c r="L1206" s="425"/>
      <c r="M1206" s="6" t="s">
        <v>6342</v>
      </c>
      <c r="N1206" s="6">
        <v>3713904.04</v>
      </c>
      <c r="O1206" s="7"/>
      <c r="P1206" s="479"/>
      <c r="Q1206" s="5" t="s">
        <v>6343</v>
      </c>
      <c r="R1206" s="20"/>
      <c r="S1206" s="20"/>
      <c r="T1206" s="5" t="s">
        <v>6344</v>
      </c>
      <c r="U1206" s="474"/>
      <c r="V1206" s="474"/>
      <c r="W1206" s="101"/>
      <c r="X1206" s="101"/>
      <c r="Y1206" s="101"/>
    </row>
    <row r="1207" spans="1:25" s="186" customFormat="1" ht="165.75">
      <c r="A1207" s="475">
        <v>1196</v>
      </c>
      <c r="B1207" s="5" t="s">
        <v>1836</v>
      </c>
      <c r="C1207" s="20" t="s">
        <v>6345</v>
      </c>
      <c r="D1207" s="20" t="s">
        <v>6346</v>
      </c>
      <c r="E1207" s="20" t="s">
        <v>6323</v>
      </c>
      <c r="F1207" s="20">
        <v>161</v>
      </c>
      <c r="G1207" s="5"/>
      <c r="H1207" s="23" t="s">
        <v>6347</v>
      </c>
      <c r="I1207" s="112">
        <v>52.25</v>
      </c>
      <c r="J1207" s="5">
        <v>1</v>
      </c>
      <c r="K1207" s="5" t="s">
        <v>575</v>
      </c>
      <c r="L1207" s="425"/>
      <c r="M1207" s="6" t="s">
        <v>2211</v>
      </c>
      <c r="N1207" s="6">
        <v>1377342.4</v>
      </c>
      <c r="O1207" s="7"/>
      <c r="P1207" s="479"/>
      <c r="Q1207" s="5" t="s">
        <v>6348</v>
      </c>
      <c r="R1207" s="187">
        <v>42341</v>
      </c>
      <c r="S1207" s="20" t="s">
        <v>1774</v>
      </c>
      <c r="T1207" s="5" t="s">
        <v>6349</v>
      </c>
      <c r="U1207" s="474">
        <v>52.9</v>
      </c>
      <c r="V1207" s="474"/>
      <c r="W1207" s="101"/>
      <c r="X1207" s="101"/>
      <c r="Y1207" s="101"/>
    </row>
    <row r="1208" spans="1:25" s="186" customFormat="1" ht="114.75">
      <c r="A1208" s="475">
        <v>1197</v>
      </c>
      <c r="B1208" s="5" t="s">
        <v>1419</v>
      </c>
      <c r="C1208" s="20" t="s">
        <v>6350</v>
      </c>
      <c r="D1208" s="20" t="s">
        <v>6351</v>
      </c>
      <c r="E1208" s="20" t="s">
        <v>6323</v>
      </c>
      <c r="F1208" s="20">
        <v>177</v>
      </c>
      <c r="G1208" s="20">
        <v>1</v>
      </c>
      <c r="H1208" s="20"/>
      <c r="I1208" s="323">
        <v>34.450000000000003</v>
      </c>
      <c r="J1208" s="20">
        <v>1</v>
      </c>
      <c r="K1208" s="5" t="s">
        <v>575</v>
      </c>
      <c r="L1208" s="425"/>
      <c r="M1208" s="6" t="s">
        <v>6352</v>
      </c>
      <c r="N1208" s="6">
        <v>635508.98</v>
      </c>
      <c r="O1208" s="7"/>
      <c r="P1208" s="479"/>
      <c r="Q1208" s="109"/>
      <c r="R1208" s="20"/>
      <c r="S1208" s="20"/>
      <c r="T1208" s="109" t="s">
        <v>2564</v>
      </c>
      <c r="U1208" s="474"/>
      <c r="V1208" s="474"/>
      <c r="W1208" s="101"/>
      <c r="X1208" s="101"/>
      <c r="Y1208" s="101"/>
    </row>
    <row r="1209" spans="1:25" s="186" customFormat="1" ht="114.75">
      <c r="A1209" s="467">
        <v>1198</v>
      </c>
      <c r="B1209" s="5" t="s">
        <v>1419</v>
      </c>
      <c r="C1209" s="20" t="s">
        <v>6353</v>
      </c>
      <c r="D1209" s="20" t="s">
        <v>6354</v>
      </c>
      <c r="E1209" s="20" t="s">
        <v>6323</v>
      </c>
      <c r="F1209" s="20">
        <v>177</v>
      </c>
      <c r="G1209" s="20">
        <v>4</v>
      </c>
      <c r="H1209" s="20"/>
      <c r="I1209" s="323">
        <v>34.450000000000003</v>
      </c>
      <c r="J1209" s="20">
        <v>1</v>
      </c>
      <c r="K1209" s="5" t="s">
        <v>575</v>
      </c>
      <c r="L1209" s="425"/>
      <c r="M1209" s="6" t="s">
        <v>6352</v>
      </c>
      <c r="N1209" s="6">
        <v>631824.87</v>
      </c>
      <c r="O1209" s="7"/>
      <c r="P1209" s="479"/>
      <c r="Q1209" s="109"/>
      <c r="R1209" s="20"/>
      <c r="S1209" s="20"/>
      <c r="T1209" s="529"/>
      <c r="U1209" s="474"/>
      <c r="V1209" s="474"/>
      <c r="W1209" s="101"/>
      <c r="X1209" s="101"/>
      <c r="Y1209" s="101"/>
    </row>
    <row r="1210" spans="1:25" s="186" customFormat="1" ht="102">
      <c r="A1210" s="475">
        <v>1199</v>
      </c>
      <c r="B1210" s="5" t="s">
        <v>1419</v>
      </c>
      <c r="C1210" s="20" t="s">
        <v>6355</v>
      </c>
      <c r="D1210" s="20" t="s">
        <v>6356</v>
      </c>
      <c r="E1210" s="20" t="s">
        <v>6357</v>
      </c>
      <c r="F1210" s="20">
        <v>119</v>
      </c>
      <c r="G1210" s="481"/>
      <c r="H1210" s="23" t="s">
        <v>6358</v>
      </c>
      <c r="I1210" s="112">
        <f>103.71*1/2</f>
        <v>51.854999999999997</v>
      </c>
      <c r="J1210" s="5"/>
      <c r="K1210" s="5" t="s">
        <v>575</v>
      </c>
      <c r="L1210" s="425"/>
      <c r="M1210" s="6" t="s">
        <v>6359</v>
      </c>
      <c r="N1210" s="6">
        <v>1381060.53</v>
      </c>
      <c r="O1210" s="7"/>
      <c r="P1210" s="479"/>
      <c r="Q1210" s="5" t="s">
        <v>6360</v>
      </c>
      <c r="R1210" s="187">
        <v>31782</v>
      </c>
      <c r="S1210" s="20" t="s">
        <v>1774</v>
      </c>
      <c r="T1210" s="5" t="s">
        <v>6361</v>
      </c>
      <c r="U1210" s="474"/>
      <c r="V1210" s="474"/>
      <c r="W1210" s="101"/>
      <c r="X1210" s="101"/>
      <c r="Y1210" s="101"/>
    </row>
    <row r="1211" spans="1:25" s="186" customFormat="1" ht="102">
      <c r="A1211" s="475">
        <v>1200</v>
      </c>
      <c r="B1211" s="5" t="s">
        <v>1836</v>
      </c>
      <c r="C1211" s="20" t="s">
        <v>6362</v>
      </c>
      <c r="D1211" s="20" t="s">
        <v>6363</v>
      </c>
      <c r="E1211" s="20" t="s">
        <v>6357</v>
      </c>
      <c r="F1211" s="20">
        <v>149</v>
      </c>
      <c r="G1211" s="481"/>
      <c r="H1211" s="23" t="s">
        <v>6364</v>
      </c>
      <c r="I1211" s="112">
        <f>98.9*488/1000</f>
        <v>48.263200000000005</v>
      </c>
      <c r="J1211" s="5"/>
      <c r="K1211" s="5" t="s">
        <v>575</v>
      </c>
      <c r="L1211" s="425"/>
      <c r="M1211" s="6" t="s">
        <v>6365</v>
      </c>
      <c r="N1211" s="6">
        <v>1285111.47</v>
      </c>
      <c r="O1211" s="7"/>
      <c r="P1211" s="479"/>
      <c r="Q1211" s="5" t="s">
        <v>6366</v>
      </c>
      <c r="R1211" s="187">
        <v>38014</v>
      </c>
      <c r="S1211" s="20" t="s">
        <v>1774</v>
      </c>
      <c r="T1211" s="5" t="s">
        <v>6367</v>
      </c>
      <c r="U1211" s="474"/>
      <c r="V1211" s="474"/>
      <c r="W1211" s="101"/>
      <c r="X1211" s="101"/>
      <c r="Y1211" s="101"/>
    </row>
    <row r="1212" spans="1:25" s="186" customFormat="1" ht="204">
      <c r="A1212" s="467">
        <v>1201</v>
      </c>
      <c r="B1212" s="5" t="s">
        <v>1836</v>
      </c>
      <c r="C1212" s="20" t="s">
        <v>6368</v>
      </c>
      <c r="D1212" s="20" t="s">
        <v>6369</v>
      </c>
      <c r="E1212" s="20" t="s">
        <v>6357</v>
      </c>
      <c r="F1212" s="20">
        <v>172</v>
      </c>
      <c r="G1212" s="5"/>
      <c r="H1212" s="23"/>
      <c r="I1212" s="112">
        <v>67.73</v>
      </c>
      <c r="J1212" s="5">
        <v>1</v>
      </c>
      <c r="K1212" s="5" t="s">
        <v>575</v>
      </c>
      <c r="L1212" s="425"/>
      <c r="M1212" s="6" t="s">
        <v>2211</v>
      </c>
      <c r="N1212" s="6">
        <v>1803798.12</v>
      </c>
      <c r="O1212" s="7"/>
      <c r="P1212" s="479"/>
      <c r="Q1212" s="5" t="s">
        <v>6370</v>
      </c>
      <c r="R1212" s="187">
        <v>43265</v>
      </c>
      <c r="S1212" s="20" t="s">
        <v>1774</v>
      </c>
      <c r="T1212" s="533" t="s">
        <v>6371</v>
      </c>
      <c r="U1212" s="474">
        <v>41.93</v>
      </c>
      <c r="V1212" s="474"/>
      <c r="W1212" s="101"/>
      <c r="X1212" s="101"/>
      <c r="Y1212" s="101"/>
    </row>
    <row r="1213" spans="1:25" s="186" customFormat="1" ht="165.75">
      <c r="A1213" s="475">
        <v>1202</v>
      </c>
      <c r="B1213" s="5" t="s">
        <v>1419</v>
      </c>
      <c r="C1213" s="20" t="s">
        <v>6372</v>
      </c>
      <c r="D1213" s="20" t="s">
        <v>6373</v>
      </c>
      <c r="E1213" s="20" t="s">
        <v>6357</v>
      </c>
      <c r="F1213" s="20">
        <v>201</v>
      </c>
      <c r="G1213" s="5"/>
      <c r="H1213" s="23" t="s">
        <v>6374</v>
      </c>
      <c r="I1213" s="112">
        <v>68.91</v>
      </c>
      <c r="J1213" s="5"/>
      <c r="K1213" s="5" t="s">
        <v>575</v>
      </c>
      <c r="L1213" s="425"/>
      <c r="M1213" s="6" t="s">
        <v>6375</v>
      </c>
      <c r="N1213" s="6">
        <v>1836638.5</v>
      </c>
      <c r="O1213" s="7"/>
      <c r="P1213" s="479"/>
      <c r="Q1213" s="5" t="s">
        <v>6376</v>
      </c>
      <c r="R1213" s="187">
        <v>43774</v>
      </c>
      <c r="S1213" s="20" t="s">
        <v>1774</v>
      </c>
      <c r="T1213" s="101" t="s">
        <v>6377</v>
      </c>
      <c r="U1213" s="5">
        <v>68.900000000000006</v>
      </c>
      <c r="V1213" s="474"/>
      <c r="W1213" s="101"/>
      <c r="X1213" s="101"/>
      <c r="Y1213" s="101"/>
    </row>
    <row r="1214" spans="1:25" s="186" customFormat="1" ht="153">
      <c r="A1214" s="475">
        <v>1203</v>
      </c>
      <c r="B1214" s="5" t="s">
        <v>1419</v>
      </c>
      <c r="C1214" s="20" t="s">
        <v>6378</v>
      </c>
      <c r="D1214" s="20" t="s">
        <v>6379</v>
      </c>
      <c r="E1214" s="20" t="s">
        <v>6380</v>
      </c>
      <c r="F1214" s="20">
        <v>16</v>
      </c>
      <c r="G1214" s="20">
        <v>3</v>
      </c>
      <c r="H1214" s="20"/>
      <c r="I1214" s="323">
        <v>19.5</v>
      </c>
      <c r="J1214" s="20">
        <v>1</v>
      </c>
      <c r="K1214" s="5" t="s">
        <v>575</v>
      </c>
      <c r="L1214" s="425"/>
      <c r="M1214" s="6" t="s">
        <v>2192</v>
      </c>
      <c r="N1214" s="6">
        <v>359200.72</v>
      </c>
      <c r="O1214" s="7"/>
      <c r="P1214" s="479"/>
      <c r="Q1214" s="5" t="s">
        <v>6381</v>
      </c>
      <c r="R1214" s="187">
        <v>43385</v>
      </c>
      <c r="S1214" s="20" t="s">
        <v>1774</v>
      </c>
      <c r="T1214" s="5" t="s">
        <v>6382</v>
      </c>
      <c r="U1214" s="474">
        <v>19.5</v>
      </c>
      <c r="V1214" s="474"/>
      <c r="W1214" s="101"/>
      <c r="X1214" s="101"/>
      <c r="Y1214" s="101"/>
    </row>
    <row r="1215" spans="1:25" s="186" customFormat="1" ht="204">
      <c r="A1215" s="467">
        <v>1204</v>
      </c>
      <c r="B1215" s="5" t="s">
        <v>1419</v>
      </c>
      <c r="C1215" s="20" t="s">
        <v>6383</v>
      </c>
      <c r="D1215" s="20" t="s">
        <v>6384</v>
      </c>
      <c r="E1215" s="20" t="s">
        <v>6380</v>
      </c>
      <c r="F1215" s="20">
        <v>33</v>
      </c>
      <c r="G1215" s="20">
        <v>1</v>
      </c>
      <c r="H1215" s="23" t="s">
        <v>6385</v>
      </c>
      <c r="I1215" s="323">
        <v>42.1</v>
      </c>
      <c r="J1215" s="20">
        <v>1</v>
      </c>
      <c r="K1215" s="5" t="s">
        <v>575</v>
      </c>
      <c r="L1215" s="478">
        <v>38331</v>
      </c>
      <c r="M1215" s="6" t="s">
        <v>6386</v>
      </c>
      <c r="N1215" s="6">
        <v>821600.37</v>
      </c>
      <c r="O1215" s="7">
        <v>821600.37</v>
      </c>
      <c r="P1215" s="479">
        <v>821600.37</v>
      </c>
      <c r="Q1215" s="5"/>
      <c r="R1215" s="187"/>
      <c r="S1215" s="20"/>
      <c r="T1215" s="5"/>
      <c r="U1215" s="474"/>
      <c r="V1215" s="474"/>
      <c r="W1215" s="101"/>
      <c r="X1215" s="101"/>
      <c r="Y1215" s="101"/>
    </row>
    <row r="1216" spans="1:25" s="186" customFormat="1" ht="204">
      <c r="A1216" s="475">
        <v>1205</v>
      </c>
      <c r="B1216" s="5" t="s">
        <v>1419</v>
      </c>
      <c r="C1216" s="20" t="s">
        <v>6387</v>
      </c>
      <c r="D1216" s="20" t="s">
        <v>6388</v>
      </c>
      <c r="E1216" s="20" t="s">
        <v>6380</v>
      </c>
      <c r="F1216" s="20">
        <v>33</v>
      </c>
      <c r="G1216" s="20">
        <v>2</v>
      </c>
      <c r="H1216" s="534" t="s">
        <v>6389</v>
      </c>
      <c r="I1216" s="323">
        <v>24.28</v>
      </c>
      <c r="J1216" s="20">
        <v>2</v>
      </c>
      <c r="K1216" s="5" t="s">
        <v>575</v>
      </c>
      <c r="L1216" s="478">
        <v>38338</v>
      </c>
      <c r="M1216" s="6" t="s">
        <v>6390</v>
      </c>
      <c r="N1216" s="6">
        <v>473837.48</v>
      </c>
      <c r="O1216" s="7">
        <v>473837.48</v>
      </c>
      <c r="P1216" s="479">
        <v>473837.48</v>
      </c>
      <c r="Q1216" s="5"/>
      <c r="R1216" s="20"/>
      <c r="S1216" s="20"/>
      <c r="T1216" s="20"/>
      <c r="U1216" s="474"/>
      <c r="V1216" s="474"/>
      <c r="W1216" s="101"/>
      <c r="X1216" s="101"/>
      <c r="Y1216" s="101"/>
    </row>
    <row r="1217" spans="1:25" s="186" customFormat="1" ht="140.25">
      <c r="A1217" s="475">
        <v>1206</v>
      </c>
      <c r="B1217" s="5" t="s">
        <v>1419</v>
      </c>
      <c r="C1217" s="20"/>
      <c r="D1217" s="20" t="s">
        <v>6391</v>
      </c>
      <c r="E1217" s="20" t="s">
        <v>6392</v>
      </c>
      <c r="F1217" s="20">
        <v>10</v>
      </c>
      <c r="G1217" s="20">
        <v>9</v>
      </c>
      <c r="H1217" s="20"/>
      <c r="I1217" s="323">
        <v>49.12</v>
      </c>
      <c r="J1217" s="20">
        <v>1</v>
      </c>
      <c r="K1217" s="5" t="s">
        <v>575</v>
      </c>
      <c r="L1217" s="425"/>
      <c r="M1217" s="6" t="s">
        <v>6393</v>
      </c>
      <c r="N1217" s="6"/>
      <c r="O1217" s="7"/>
      <c r="P1217" s="479"/>
      <c r="Q1217" s="5" t="s">
        <v>6394</v>
      </c>
      <c r="R1217" s="187">
        <v>31449</v>
      </c>
      <c r="S1217" s="20" t="s">
        <v>1774</v>
      </c>
      <c r="T1217" s="5" t="s">
        <v>6395</v>
      </c>
      <c r="U1217" s="474"/>
      <c r="V1217" s="474"/>
      <c r="W1217" s="101"/>
      <c r="X1217" s="101"/>
      <c r="Y1217" s="101"/>
    </row>
    <row r="1218" spans="1:25" s="186" customFormat="1" ht="140.25">
      <c r="A1218" s="467">
        <v>1207</v>
      </c>
      <c r="B1218" s="5" t="s">
        <v>1419</v>
      </c>
      <c r="C1218" s="20" t="s">
        <v>6396</v>
      </c>
      <c r="D1218" s="20" t="s">
        <v>6397</v>
      </c>
      <c r="E1218" s="20" t="s">
        <v>6392</v>
      </c>
      <c r="F1218" s="20">
        <v>17</v>
      </c>
      <c r="G1218" s="20">
        <v>3</v>
      </c>
      <c r="H1218" s="20"/>
      <c r="I1218" s="323">
        <v>27.9</v>
      </c>
      <c r="J1218" s="20">
        <v>1</v>
      </c>
      <c r="K1218" s="5" t="s">
        <v>575</v>
      </c>
      <c r="L1218" s="425"/>
      <c r="M1218" s="6" t="s">
        <v>6398</v>
      </c>
      <c r="N1218" s="6">
        <v>497354.85</v>
      </c>
      <c r="O1218" s="7"/>
      <c r="P1218" s="479"/>
      <c r="Q1218" s="5" t="s">
        <v>6399</v>
      </c>
      <c r="R1218" s="187">
        <v>33906</v>
      </c>
      <c r="S1218" s="20" t="s">
        <v>1774</v>
      </c>
      <c r="T1218" s="5" t="s">
        <v>6400</v>
      </c>
      <c r="U1218" s="474"/>
      <c r="V1218" s="474"/>
      <c r="W1218" s="101"/>
      <c r="X1218" s="101"/>
      <c r="Y1218" s="101"/>
    </row>
    <row r="1219" spans="1:25" s="186" customFormat="1" ht="165.75">
      <c r="A1219" s="475">
        <v>1208</v>
      </c>
      <c r="B1219" s="5" t="s">
        <v>1836</v>
      </c>
      <c r="C1219" s="20" t="s">
        <v>6401</v>
      </c>
      <c r="D1219" s="20" t="s">
        <v>6402</v>
      </c>
      <c r="E1219" s="20" t="s">
        <v>6403</v>
      </c>
      <c r="F1219" s="20">
        <v>67</v>
      </c>
      <c r="G1219" s="5"/>
      <c r="H1219" s="23" t="s">
        <v>6404</v>
      </c>
      <c r="I1219" s="112">
        <f>68.32*443/1000</f>
        <v>30.265759999999997</v>
      </c>
      <c r="J1219" s="5"/>
      <c r="K1219" s="5" t="s">
        <v>575</v>
      </c>
      <c r="L1219" s="425"/>
      <c r="M1219" s="6" t="s">
        <v>6405</v>
      </c>
      <c r="N1219" s="6">
        <v>681473.43</v>
      </c>
      <c r="O1219" s="7"/>
      <c r="P1219" s="479"/>
      <c r="Q1219" s="5" t="s">
        <v>6406</v>
      </c>
      <c r="R1219" s="187">
        <v>42460</v>
      </c>
      <c r="S1219" s="20" t="s">
        <v>1774</v>
      </c>
      <c r="T1219" s="5" t="s">
        <v>6407</v>
      </c>
      <c r="U1219" s="474">
        <v>15.64</v>
      </c>
      <c r="V1219" s="474"/>
      <c r="W1219" s="101"/>
      <c r="X1219" s="101"/>
      <c r="Y1219" s="101"/>
    </row>
    <row r="1220" spans="1:25" s="186" customFormat="1" ht="165.75">
      <c r="A1220" s="475">
        <v>1209</v>
      </c>
      <c r="B1220" s="5" t="s">
        <v>1419</v>
      </c>
      <c r="C1220" s="20" t="s">
        <v>6408</v>
      </c>
      <c r="D1220" s="20" t="s">
        <v>6409</v>
      </c>
      <c r="E1220" s="20" t="s">
        <v>1688</v>
      </c>
      <c r="F1220" s="20">
        <v>2</v>
      </c>
      <c r="G1220" s="20">
        <v>32</v>
      </c>
      <c r="H1220" s="535"/>
      <c r="I1220" s="323">
        <v>60.57</v>
      </c>
      <c r="J1220" s="20">
        <v>4</v>
      </c>
      <c r="K1220" s="5" t="s">
        <v>575</v>
      </c>
      <c r="L1220" s="425"/>
      <c r="M1220" s="6" t="s">
        <v>6410</v>
      </c>
      <c r="N1220" s="6">
        <v>1180358.92</v>
      </c>
      <c r="O1220" s="7">
        <v>202669.05</v>
      </c>
      <c r="P1220" s="479">
        <v>202669.05</v>
      </c>
      <c r="Q1220" s="5" t="s">
        <v>6411</v>
      </c>
      <c r="R1220" s="187">
        <v>25024</v>
      </c>
      <c r="S1220" s="20" t="s">
        <v>1774</v>
      </c>
      <c r="T1220" s="5" t="s">
        <v>6412</v>
      </c>
      <c r="U1220" s="474"/>
      <c r="V1220" s="474"/>
      <c r="W1220" s="101"/>
      <c r="X1220" s="101"/>
      <c r="Y1220" s="101"/>
    </row>
    <row r="1221" spans="1:25" s="186" customFormat="1" ht="165.75">
      <c r="A1221" s="467">
        <v>1210</v>
      </c>
      <c r="B1221" s="5" t="s">
        <v>1419</v>
      </c>
      <c r="C1221" s="20"/>
      <c r="D1221" s="20" t="s">
        <v>6413</v>
      </c>
      <c r="E1221" s="20" t="s">
        <v>1688</v>
      </c>
      <c r="F1221" s="20">
        <v>2</v>
      </c>
      <c r="G1221" s="20">
        <v>38</v>
      </c>
      <c r="H1221" s="535"/>
      <c r="I1221" s="323">
        <v>44.31</v>
      </c>
      <c r="J1221" s="20">
        <v>1</v>
      </c>
      <c r="K1221" s="5" t="s">
        <v>575</v>
      </c>
      <c r="L1221" s="425"/>
      <c r="M1221" s="6" t="s">
        <v>6410</v>
      </c>
      <c r="N1221" s="6"/>
      <c r="O1221" s="7"/>
      <c r="P1221" s="479"/>
      <c r="Q1221" s="5" t="s">
        <v>6414</v>
      </c>
      <c r="R1221" s="187">
        <v>26344</v>
      </c>
      <c r="S1221" s="20" t="s">
        <v>1774</v>
      </c>
      <c r="T1221" s="5" t="s">
        <v>6415</v>
      </c>
      <c r="U1221" s="474"/>
      <c r="V1221" s="474"/>
      <c r="W1221" s="101"/>
      <c r="X1221" s="101"/>
      <c r="Y1221" s="101"/>
    </row>
    <row r="1222" spans="1:25" s="186" customFormat="1" ht="165.75">
      <c r="A1222" s="475">
        <v>1211</v>
      </c>
      <c r="B1222" s="5" t="s">
        <v>1419</v>
      </c>
      <c r="C1222" s="20"/>
      <c r="D1222" s="20" t="s">
        <v>6416</v>
      </c>
      <c r="E1222" s="20" t="s">
        <v>1688</v>
      </c>
      <c r="F1222" s="20">
        <v>2</v>
      </c>
      <c r="G1222" s="20">
        <v>48</v>
      </c>
      <c r="H1222" s="535"/>
      <c r="I1222" s="323">
        <v>61.04</v>
      </c>
      <c r="J1222" s="20">
        <v>5</v>
      </c>
      <c r="K1222" s="5" t="s">
        <v>575</v>
      </c>
      <c r="L1222" s="425"/>
      <c r="M1222" s="6" t="s">
        <v>6410</v>
      </c>
      <c r="N1222" s="6"/>
      <c r="O1222" s="7"/>
      <c r="P1222" s="479"/>
      <c r="Q1222" s="5"/>
      <c r="R1222" s="20"/>
      <c r="S1222" s="20"/>
      <c r="T1222" s="20"/>
      <c r="U1222" s="474"/>
      <c r="V1222" s="474"/>
      <c r="W1222" s="101"/>
      <c r="X1222" s="101"/>
      <c r="Y1222" s="101"/>
    </row>
    <row r="1223" spans="1:25" s="186" customFormat="1" ht="165.75">
      <c r="A1223" s="475">
        <v>1212</v>
      </c>
      <c r="B1223" s="5" t="s">
        <v>1419</v>
      </c>
      <c r="C1223" s="20" t="s">
        <v>6417</v>
      </c>
      <c r="D1223" s="20" t="s">
        <v>6418</v>
      </c>
      <c r="E1223" s="20" t="s">
        <v>1688</v>
      </c>
      <c r="F1223" s="20">
        <v>2</v>
      </c>
      <c r="G1223" s="20">
        <v>52</v>
      </c>
      <c r="H1223" s="535"/>
      <c r="I1223" s="323">
        <v>43.7</v>
      </c>
      <c r="J1223" s="20">
        <v>1</v>
      </c>
      <c r="K1223" s="5" t="s">
        <v>575</v>
      </c>
      <c r="L1223" s="425"/>
      <c r="M1223" s="6" t="s">
        <v>6410</v>
      </c>
      <c r="N1223" s="6">
        <v>857026.28</v>
      </c>
      <c r="O1223" s="7">
        <v>202669.05</v>
      </c>
      <c r="P1223" s="479">
        <v>202669.05</v>
      </c>
      <c r="Q1223" s="5"/>
      <c r="R1223" s="20"/>
      <c r="S1223" s="20"/>
      <c r="T1223" s="20"/>
      <c r="U1223" s="474"/>
      <c r="V1223" s="474"/>
      <c r="W1223" s="101"/>
      <c r="X1223" s="101"/>
      <c r="Y1223" s="101"/>
    </row>
    <row r="1224" spans="1:25" s="186" customFormat="1" ht="242.25">
      <c r="A1224" s="467">
        <v>1213</v>
      </c>
      <c r="B1224" s="5" t="s">
        <v>1419</v>
      </c>
      <c r="C1224" s="20" t="s">
        <v>6419</v>
      </c>
      <c r="D1224" s="20" t="s">
        <v>6420</v>
      </c>
      <c r="E1224" s="20" t="s">
        <v>1688</v>
      </c>
      <c r="F1224" s="20">
        <v>4</v>
      </c>
      <c r="G1224" s="20">
        <v>17</v>
      </c>
      <c r="H1224" s="535"/>
      <c r="I1224" s="323">
        <v>51.82</v>
      </c>
      <c r="J1224" s="20">
        <v>5</v>
      </c>
      <c r="K1224" s="5" t="s">
        <v>575</v>
      </c>
      <c r="L1224" s="425"/>
      <c r="M1224" s="6" t="s">
        <v>6421</v>
      </c>
      <c r="N1224" s="6">
        <v>1024220.16</v>
      </c>
      <c r="O1224" s="7"/>
      <c r="P1224" s="479"/>
      <c r="Q1224" s="5"/>
      <c r="R1224" s="20"/>
      <c r="S1224" s="20"/>
      <c r="T1224" s="20"/>
      <c r="U1224" s="474"/>
      <c r="V1224" s="474"/>
      <c r="W1224" s="101"/>
      <c r="X1224" s="101"/>
      <c r="Y1224" s="101"/>
    </row>
    <row r="1225" spans="1:25" s="186" customFormat="1" ht="242.25">
      <c r="A1225" s="475">
        <v>1214</v>
      </c>
      <c r="B1225" s="5" t="s">
        <v>1419</v>
      </c>
      <c r="C1225" s="20" t="s">
        <v>6422</v>
      </c>
      <c r="D1225" s="20" t="s">
        <v>6423</v>
      </c>
      <c r="E1225" s="20" t="s">
        <v>1688</v>
      </c>
      <c r="F1225" s="20">
        <v>4</v>
      </c>
      <c r="G1225" s="20">
        <v>18</v>
      </c>
      <c r="H1225" s="535"/>
      <c r="I1225" s="323">
        <v>64.06</v>
      </c>
      <c r="J1225" s="20">
        <v>5</v>
      </c>
      <c r="K1225" s="5" t="s">
        <v>575</v>
      </c>
      <c r="L1225" s="425"/>
      <c r="M1225" s="6" t="s">
        <v>6421</v>
      </c>
      <c r="N1225" s="6">
        <v>1267423.02</v>
      </c>
      <c r="O1225" s="7"/>
      <c r="P1225" s="479"/>
      <c r="Q1225" s="5" t="s">
        <v>6424</v>
      </c>
      <c r="R1225" s="187">
        <v>43411</v>
      </c>
      <c r="S1225" s="20" t="s">
        <v>1774</v>
      </c>
      <c r="T1225" s="20" t="s">
        <v>6425</v>
      </c>
      <c r="U1225" s="474">
        <v>64.06</v>
      </c>
      <c r="V1225" s="474"/>
      <c r="W1225" s="101"/>
      <c r="X1225" s="101"/>
      <c r="Y1225" s="101"/>
    </row>
    <row r="1226" spans="1:25" s="186" customFormat="1" ht="242.25">
      <c r="A1226" s="475">
        <v>1215</v>
      </c>
      <c r="B1226" s="5" t="s">
        <v>1419</v>
      </c>
      <c r="C1226" s="20" t="s">
        <v>6426</v>
      </c>
      <c r="D1226" s="20" t="s">
        <v>6427</v>
      </c>
      <c r="E1226" s="20" t="s">
        <v>1688</v>
      </c>
      <c r="F1226" s="20">
        <v>4</v>
      </c>
      <c r="G1226" s="20">
        <v>21</v>
      </c>
      <c r="H1226" s="535"/>
      <c r="I1226" s="323">
        <v>44.55</v>
      </c>
      <c r="J1226" s="20">
        <v>1</v>
      </c>
      <c r="K1226" s="5" t="s">
        <v>575</v>
      </c>
      <c r="L1226" s="425"/>
      <c r="M1226" s="6" t="s">
        <v>6421</v>
      </c>
      <c r="N1226" s="6">
        <v>881857.51</v>
      </c>
      <c r="O1226" s="7">
        <v>881857.51</v>
      </c>
      <c r="P1226" s="479">
        <v>881857.51</v>
      </c>
      <c r="Q1226" s="5" t="s">
        <v>6428</v>
      </c>
      <c r="R1226" s="187">
        <v>30616</v>
      </c>
      <c r="S1226" s="20" t="s">
        <v>1774</v>
      </c>
      <c r="T1226" s="5" t="s">
        <v>6429</v>
      </c>
      <c r="U1226" s="474"/>
      <c r="V1226" s="474"/>
      <c r="W1226" s="101"/>
      <c r="X1226" s="101"/>
      <c r="Y1226" s="101"/>
    </row>
    <row r="1227" spans="1:25" s="186" customFormat="1" ht="242.25">
      <c r="A1227" s="467">
        <v>1216</v>
      </c>
      <c r="B1227" s="5" t="s">
        <v>1419</v>
      </c>
      <c r="C1227" s="20" t="s">
        <v>6430</v>
      </c>
      <c r="D1227" s="20" t="s">
        <v>6431</v>
      </c>
      <c r="E1227" s="20" t="s">
        <v>1688</v>
      </c>
      <c r="F1227" s="20">
        <v>4</v>
      </c>
      <c r="G1227" s="20">
        <v>22</v>
      </c>
      <c r="H1227" s="535"/>
      <c r="I1227" s="323">
        <v>44.54</v>
      </c>
      <c r="J1227" s="20">
        <v>1</v>
      </c>
      <c r="K1227" s="5" t="s">
        <v>575</v>
      </c>
      <c r="L1227" s="425"/>
      <c r="M1227" s="6" t="s">
        <v>6421</v>
      </c>
      <c r="N1227" s="6">
        <v>897675.59</v>
      </c>
      <c r="O1227" s="7">
        <v>897675.59</v>
      </c>
      <c r="P1227" s="479">
        <v>897675.59</v>
      </c>
      <c r="Q1227" s="5" t="s">
        <v>6432</v>
      </c>
      <c r="R1227" s="20"/>
      <c r="S1227" s="20" t="s">
        <v>1774</v>
      </c>
      <c r="T1227" s="5" t="s">
        <v>6433</v>
      </c>
      <c r="U1227" s="474"/>
      <c r="V1227" s="474"/>
      <c r="W1227" s="101"/>
      <c r="X1227" s="101"/>
      <c r="Y1227" s="101"/>
    </row>
    <row r="1228" spans="1:25" s="186" customFormat="1" ht="242.25">
      <c r="A1228" s="475">
        <v>1217</v>
      </c>
      <c r="B1228" s="5" t="s">
        <v>1419</v>
      </c>
      <c r="C1228" s="20" t="s">
        <v>6434</v>
      </c>
      <c r="D1228" s="20" t="s">
        <v>6435</v>
      </c>
      <c r="E1228" s="20" t="s">
        <v>1688</v>
      </c>
      <c r="F1228" s="20">
        <v>4</v>
      </c>
      <c r="G1228" s="20">
        <v>28</v>
      </c>
      <c r="H1228" s="535"/>
      <c r="I1228" s="323">
        <v>44.14</v>
      </c>
      <c r="J1228" s="20">
        <v>3</v>
      </c>
      <c r="K1228" s="5" t="s">
        <v>575</v>
      </c>
      <c r="L1228" s="425"/>
      <c r="M1228" s="6" t="s">
        <v>6421</v>
      </c>
      <c r="N1228" s="6">
        <v>476519.42</v>
      </c>
      <c r="O1228" s="7">
        <v>476519.42</v>
      </c>
      <c r="P1228" s="479">
        <v>476519.42</v>
      </c>
      <c r="Q1228" s="5" t="s">
        <v>6436</v>
      </c>
      <c r="R1228" s="187">
        <v>42082</v>
      </c>
      <c r="S1228" s="20" t="s">
        <v>1774</v>
      </c>
      <c r="T1228" s="5" t="s">
        <v>6437</v>
      </c>
      <c r="U1228" s="474">
        <v>44.14</v>
      </c>
      <c r="V1228" s="474"/>
      <c r="W1228" s="101"/>
      <c r="X1228" s="101"/>
      <c r="Y1228" s="101"/>
    </row>
    <row r="1229" spans="1:25" s="186" customFormat="1" ht="242.25">
      <c r="A1229" s="475">
        <v>1218</v>
      </c>
      <c r="B1229" s="5" t="s">
        <v>1419</v>
      </c>
      <c r="C1229" s="20" t="s">
        <v>6438</v>
      </c>
      <c r="D1229" s="20" t="s">
        <v>6439</v>
      </c>
      <c r="E1229" s="20" t="s">
        <v>1688</v>
      </c>
      <c r="F1229" s="20">
        <v>4</v>
      </c>
      <c r="G1229" s="20">
        <v>53</v>
      </c>
      <c r="H1229" s="535"/>
      <c r="I1229" s="323">
        <v>61.15</v>
      </c>
      <c r="J1229" s="20">
        <v>1</v>
      </c>
      <c r="K1229" s="5" t="s">
        <v>575</v>
      </c>
      <c r="L1229" s="425"/>
      <c r="M1229" s="6" t="s">
        <v>6421</v>
      </c>
      <c r="N1229" s="6">
        <v>1210082.51</v>
      </c>
      <c r="O1229" s="7">
        <v>1210082.51</v>
      </c>
      <c r="P1229" s="479">
        <v>1210082.51</v>
      </c>
      <c r="Q1229" s="5" t="s">
        <v>6440</v>
      </c>
      <c r="R1229" s="187">
        <v>35999</v>
      </c>
      <c r="S1229" s="20" t="s">
        <v>1774</v>
      </c>
      <c r="T1229" s="5" t="s">
        <v>6441</v>
      </c>
      <c r="U1229" s="474"/>
      <c r="V1229" s="474"/>
      <c r="W1229" s="101"/>
      <c r="X1229" s="101"/>
      <c r="Y1229" s="101"/>
    </row>
    <row r="1230" spans="1:25" s="186" customFormat="1" ht="242.25">
      <c r="A1230" s="467">
        <v>1219</v>
      </c>
      <c r="B1230" s="5" t="s">
        <v>1419</v>
      </c>
      <c r="C1230" s="20" t="s">
        <v>6442</v>
      </c>
      <c r="D1230" s="20" t="s">
        <v>6443</v>
      </c>
      <c r="E1230" s="20" t="s">
        <v>1688</v>
      </c>
      <c r="F1230" s="20">
        <v>4</v>
      </c>
      <c r="G1230" s="20">
        <v>56</v>
      </c>
      <c r="H1230" s="482"/>
      <c r="I1230" s="323">
        <v>60.89</v>
      </c>
      <c r="J1230" s="20">
        <v>2</v>
      </c>
      <c r="K1230" s="5" t="s">
        <v>575</v>
      </c>
      <c r="L1230" s="425"/>
      <c r="M1230" s="6" t="s">
        <v>6421</v>
      </c>
      <c r="N1230" s="6">
        <v>1190097.8600000001</v>
      </c>
      <c r="O1230" s="7">
        <v>202669.05</v>
      </c>
      <c r="P1230" s="479">
        <v>202669.05</v>
      </c>
      <c r="Q1230" s="5" t="s">
        <v>6444</v>
      </c>
      <c r="R1230" s="187">
        <v>34673</v>
      </c>
      <c r="S1230" s="20" t="s">
        <v>1774</v>
      </c>
      <c r="T1230" s="5" t="s">
        <v>6445</v>
      </c>
      <c r="U1230" s="474"/>
      <c r="V1230" s="474"/>
      <c r="W1230" s="101"/>
      <c r="X1230" s="101"/>
      <c r="Y1230" s="101"/>
    </row>
    <row r="1231" spans="1:25" s="186" customFormat="1" ht="242.25">
      <c r="A1231" s="475">
        <v>1220</v>
      </c>
      <c r="B1231" s="5" t="s">
        <v>1419</v>
      </c>
      <c r="C1231" s="20" t="s">
        <v>6446</v>
      </c>
      <c r="D1231" s="20" t="s">
        <v>6447</v>
      </c>
      <c r="E1231" s="20" t="s">
        <v>1688</v>
      </c>
      <c r="F1231" s="20">
        <v>4</v>
      </c>
      <c r="G1231" s="20">
        <v>67</v>
      </c>
      <c r="H1231" s="482"/>
      <c r="I1231" s="323">
        <v>63.47</v>
      </c>
      <c r="J1231" s="20">
        <v>1</v>
      </c>
      <c r="K1231" s="5" t="s">
        <v>575</v>
      </c>
      <c r="L1231" s="425"/>
      <c r="M1231" s="6" t="s">
        <v>6421</v>
      </c>
      <c r="N1231" s="6">
        <v>1490853.29</v>
      </c>
      <c r="O1231" s="7">
        <v>1490853.29</v>
      </c>
      <c r="P1231" s="479">
        <v>1490853.29</v>
      </c>
      <c r="Q1231" s="5"/>
      <c r="R1231" s="20"/>
      <c r="S1231" s="20"/>
      <c r="T1231" s="5"/>
      <c r="U1231" s="474"/>
      <c r="V1231" s="474"/>
      <c r="W1231" s="101"/>
      <c r="X1231" s="101"/>
      <c r="Y1231" s="101"/>
    </row>
    <row r="1232" spans="1:25" s="186" customFormat="1" ht="318.75">
      <c r="A1232" s="475">
        <v>1221</v>
      </c>
      <c r="B1232" s="5" t="s">
        <v>1419</v>
      </c>
      <c r="C1232" s="20" t="s">
        <v>6448</v>
      </c>
      <c r="D1232" s="20" t="s">
        <v>6449</v>
      </c>
      <c r="E1232" s="20" t="s">
        <v>1688</v>
      </c>
      <c r="F1232" s="20">
        <v>4</v>
      </c>
      <c r="G1232" s="20">
        <v>68</v>
      </c>
      <c r="H1232" s="23" t="s">
        <v>6450</v>
      </c>
      <c r="I1232" s="323">
        <v>40.21</v>
      </c>
      <c r="J1232" s="20">
        <v>2</v>
      </c>
      <c r="K1232" s="5" t="s">
        <v>575</v>
      </c>
      <c r="L1232" s="478">
        <v>38511</v>
      </c>
      <c r="M1232" s="6" t="s">
        <v>6451</v>
      </c>
      <c r="N1232" s="6">
        <v>794531.87</v>
      </c>
      <c r="O1232" s="7"/>
      <c r="P1232" s="479"/>
      <c r="Q1232" s="5" t="s">
        <v>6452</v>
      </c>
      <c r="R1232" s="187">
        <v>34858</v>
      </c>
      <c r="S1232" s="20" t="s">
        <v>1774</v>
      </c>
      <c r="T1232" s="5" t="s">
        <v>6453</v>
      </c>
      <c r="U1232" s="474"/>
      <c r="V1232" s="474"/>
      <c r="W1232" s="101"/>
      <c r="X1232" s="101"/>
      <c r="Y1232" s="101"/>
    </row>
    <row r="1233" spans="1:25" s="186" customFormat="1" ht="242.25">
      <c r="A1233" s="467">
        <v>1222</v>
      </c>
      <c r="B1233" s="5" t="s">
        <v>1419</v>
      </c>
      <c r="C1233" s="20" t="s">
        <v>6454</v>
      </c>
      <c r="D1233" s="20" t="s">
        <v>6455</v>
      </c>
      <c r="E1233" s="20" t="s">
        <v>1688</v>
      </c>
      <c r="F1233" s="20">
        <v>4</v>
      </c>
      <c r="G1233" s="20">
        <v>104</v>
      </c>
      <c r="H1233" s="20"/>
      <c r="I1233" s="323">
        <v>48.08</v>
      </c>
      <c r="J1233" s="20">
        <v>4</v>
      </c>
      <c r="K1233" s="5" t="s">
        <v>575</v>
      </c>
      <c r="L1233" s="425"/>
      <c r="M1233" s="6" t="s">
        <v>6421</v>
      </c>
      <c r="N1233" s="6">
        <v>951061.58</v>
      </c>
      <c r="O1233" s="7">
        <v>951061.58</v>
      </c>
      <c r="P1233" s="479">
        <v>951061.58</v>
      </c>
      <c r="Q1233" s="5" t="s">
        <v>6456</v>
      </c>
      <c r="R1233" s="187">
        <v>24765</v>
      </c>
      <c r="S1233" s="20" t="s">
        <v>1774</v>
      </c>
      <c r="T1233" s="5" t="s">
        <v>6457</v>
      </c>
      <c r="U1233" s="474"/>
      <c r="V1233" s="474"/>
      <c r="W1233" s="101"/>
      <c r="X1233" s="101"/>
      <c r="Y1233" s="101"/>
    </row>
    <row r="1234" spans="1:25" s="186" customFormat="1" ht="242.25">
      <c r="A1234" s="475">
        <v>1223</v>
      </c>
      <c r="B1234" s="5" t="s">
        <v>1419</v>
      </c>
      <c r="C1234" s="20" t="s">
        <v>6458</v>
      </c>
      <c r="D1234" s="20" t="s">
        <v>6459</v>
      </c>
      <c r="E1234" s="20" t="s">
        <v>1688</v>
      </c>
      <c r="F1234" s="20">
        <v>4</v>
      </c>
      <c r="G1234" s="20">
        <v>118</v>
      </c>
      <c r="H1234" s="20"/>
      <c r="I1234" s="323">
        <v>58.89</v>
      </c>
      <c r="J1234" s="20">
        <v>3</v>
      </c>
      <c r="K1234" s="5" t="s">
        <v>575</v>
      </c>
      <c r="L1234" s="425"/>
      <c r="M1234" s="6" t="s">
        <v>6421</v>
      </c>
      <c r="N1234" s="6">
        <v>1164605.55</v>
      </c>
      <c r="O1234" s="7">
        <v>1164605.55</v>
      </c>
      <c r="P1234" s="479">
        <v>1164605.55</v>
      </c>
      <c r="Q1234" s="5" t="s">
        <v>6460</v>
      </c>
      <c r="R1234" s="187">
        <v>32721</v>
      </c>
      <c r="S1234" s="20" t="s">
        <v>1774</v>
      </c>
      <c r="T1234" s="5" t="s">
        <v>6461</v>
      </c>
      <c r="U1234" s="474"/>
      <c r="V1234" s="474"/>
      <c r="W1234" s="101"/>
      <c r="X1234" s="101"/>
      <c r="Y1234" s="101"/>
    </row>
    <row r="1235" spans="1:25" s="186" customFormat="1" ht="242.25">
      <c r="A1235" s="475">
        <v>1224</v>
      </c>
      <c r="B1235" s="5" t="s">
        <v>1419</v>
      </c>
      <c r="C1235" s="20" t="s">
        <v>6462</v>
      </c>
      <c r="D1235" s="20" t="s">
        <v>6463</v>
      </c>
      <c r="E1235" s="20" t="s">
        <v>1688</v>
      </c>
      <c r="F1235" s="20">
        <v>4</v>
      </c>
      <c r="G1235" s="20">
        <v>126</v>
      </c>
      <c r="H1235" s="20"/>
      <c r="I1235" s="323">
        <v>58.85</v>
      </c>
      <c r="J1235" s="20">
        <v>5</v>
      </c>
      <c r="K1235" s="5" t="s">
        <v>575</v>
      </c>
      <c r="L1235" s="425"/>
      <c r="M1235" s="6" t="s">
        <v>6421</v>
      </c>
      <c r="N1235" s="6">
        <v>1162628.29</v>
      </c>
      <c r="O1235" s="7">
        <v>1162628.29</v>
      </c>
      <c r="P1235" s="479">
        <v>1162628.29</v>
      </c>
      <c r="Q1235" s="5" t="s">
        <v>6464</v>
      </c>
      <c r="R1235" s="187">
        <v>31792</v>
      </c>
      <c r="S1235" s="20" t="s">
        <v>1774</v>
      </c>
      <c r="T1235" s="5" t="s">
        <v>6465</v>
      </c>
      <c r="U1235" s="474"/>
      <c r="V1235" s="474"/>
      <c r="W1235" s="101"/>
      <c r="X1235" s="101"/>
      <c r="Y1235" s="101"/>
    </row>
    <row r="1236" spans="1:25" s="186" customFormat="1" ht="178.5">
      <c r="A1236" s="467">
        <v>1225</v>
      </c>
      <c r="B1236" s="5" t="s">
        <v>1419</v>
      </c>
      <c r="C1236" s="20" t="s">
        <v>6466</v>
      </c>
      <c r="D1236" s="20" t="s">
        <v>6467</v>
      </c>
      <c r="E1236" s="20" t="s">
        <v>1688</v>
      </c>
      <c r="F1236" s="20">
        <v>11</v>
      </c>
      <c r="G1236" s="20">
        <v>2</v>
      </c>
      <c r="H1236" s="23" t="s">
        <v>6468</v>
      </c>
      <c r="I1236" s="323">
        <f>245.5-110.48</f>
        <v>135.01999999999998</v>
      </c>
      <c r="J1236" s="20">
        <v>1</v>
      </c>
      <c r="K1236" s="5" t="s">
        <v>575</v>
      </c>
      <c r="L1236" s="478">
        <v>43376</v>
      </c>
      <c r="M1236" s="6" t="s">
        <v>6469</v>
      </c>
      <c r="N1236" s="6">
        <v>4781817.09</v>
      </c>
      <c r="O1236" s="7">
        <f>719013.04-323555.87</f>
        <v>395457.17000000004</v>
      </c>
      <c r="P1236" s="479">
        <f>144611.78-65075.3</f>
        <v>79536.479999999996</v>
      </c>
      <c r="Q1236" s="5"/>
      <c r="R1236" s="187"/>
      <c r="S1236" s="20"/>
      <c r="T1236" s="5"/>
      <c r="U1236" s="474"/>
      <c r="V1236" s="474"/>
      <c r="W1236" s="101"/>
      <c r="X1236" s="101"/>
      <c r="Y1236" s="101"/>
    </row>
    <row r="1237" spans="1:25" s="186" customFormat="1" ht="178.5">
      <c r="A1237" s="475">
        <v>1226</v>
      </c>
      <c r="B1237" s="5" t="s">
        <v>1419</v>
      </c>
      <c r="C1237" s="20" t="s">
        <v>6470</v>
      </c>
      <c r="D1237" s="20" t="s">
        <v>6471</v>
      </c>
      <c r="E1237" s="20" t="s">
        <v>1688</v>
      </c>
      <c r="F1237" s="20">
        <v>11</v>
      </c>
      <c r="G1237" s="20">
        <v>4</v>
      </c>
      <c r="H1237" s="20"/>
      <c r="I1237" s="323">
        <v>36.799999999999997</v>
      </c>
      <c r="J1237" s="20">
        <v>1</v>
      </c>
      <c r="K1237" s="5" t="s">
        <v>575</v>
      </c>
      <c r="L1237" s="478">
        <v>43375</v>
      </c>
      <c r="M1237" s="6" t="s">
        <v>6472</v>
      </c>
      <c r="N1237" s="6">
        <v>716785.62</v>
      </c>
      <c r="O1237" s="7">
        <v>107778.74</v>
      </c>
      <c r="P1237" s="479">
        <v>21677.043000000001</v>
      </c>
      <c r="Q1237" s="5"/>
      <c r="R1237" s="187"/>
      <c r="S1237" s="20"/>
      <c r="T1237" s="5"/>
      <c r="U1237" s="474"/>
      <c r="V1237" s="474"/>
      <c r="W1237" s="101"/>
      <c r="X1237" s="101"/>
      <c r="Y1237" s="101"/>
    </row>
    <row r="1238" spans="1:25" s="186" customFormat="1" ht="178.5">
      <c r="A1238" s="475">
        <v>1227</v>
      </c>
      <c r="B1238" s="5" t="s">
        <v>1419</v>
      </c>
      <c r="C1238" s="20" t="s">
        <v>6473</v>
      </c>
      <c r="D1238" s="20" t="s">
        <v>6474</v>
      </c>
      <c r="E1238" s="20" t="s">
        <v>1688</v>
      </c>
      <c r="F1238" s="20">
        <v>11</v>
      </c>
      <c r="G1238" s="20">
        <v>6</v>
      </c>
      <c r="H1238" s="20"/>
      <c r="I1238" s="323">
        <v>23.9</v>
      </c>
      <c r="J1238" s="20">
        <v>1</v>
      </c>
      <c r="K1238" s="5" t="s">
        <v>575</v>
      </c>
      <c r="L1238" s="478">
        <v>43382</v>
      </c>
      <c r="M1238" s="6" t="s">
        <v>6475</v>
      </c>
      <c r="N1238" s="6">
        <v>465521.09</v>
      </c>
      <c r="O1238" s="7">
        <v>69997.600000000006</v>
      </c>
      <c r="P1238" s="479">
        <v>14078.3</v>
      </c>
      <c r="Q1238" s="5"/>
      <c r="R1238" s="187"/>
      <c r="S1238" s="20"/>
      <c r="T1238" s="5"/>
      <c r="U1238" s="474"/>
      <c r="V1238" s="474"/>
      <c r="W1238" s="101"/>
      <c r="X1238" s="101"/>
      <c r="Y1238" s="101"/>
    </row>
    <row r="1239" spans="1:25" s="186" customFormat="1" ht="178.5">
      <c r="A1239" s="467">
        <v>1228</v>
      </c>
      <c r="B1239" s="5" t="s">
        <v>1419</v>
      </c>
      <c r="C1239" s="20" t="s">
        <v>6476</v>
      </c>
      <c r="D1239" s="20" t="s">
        <v>6477</v>
      </c>
      <c r="E1239" s="20" t="s">
        <v>1688</v>
      </c>
      <c r="F1239" s="20">
        <v>11</v>
      </c>
      <c r="G1239" s="20">
        <v>7</v>
      </c>
      <c r="H1239" s="23" t="s">
        <v>6478</v>
      </c>
      <c r="I1239" s="323">
        <f>217.1-26.92</f>
        <v>190.18</v>
      </c>
      <c r="J1239" s="20">
        <v>1</v>
      </c>
      <c r="K1239" s="5" t="s">
        <v>575</v>
      </c>
      <c r="L1239" s="478">
        <v>43395</v>
      </c>
      <c r="M1239" s="6" t="s">
        <v>6479</v>
      </c>
      <c r="N1239" s="6">
        <v>4228645.58</v>
      </c>
      <c r="O1239" s="7">
        <f>635835.97-78843.66</f>
        <v>556992.30999999994</v>
      </c>
      <c r="P1239" s="479">
        <f>127882.76-15857.46</f>
        <v>112025.29999999999</v>
      </c>
      <c r="Q1239" s="5"/>
      <c r="R1239" s="187"/>
      <c r="S1239" s="20"/>
      <c r="T1239" s="5"/>
      <c r="U1239" s="474"/>
      <c r="V1239" s="474"/>
      <c r="W1239" s="101"/>
      <c r="X1239" s="101"/>
      <c r="Y1239" s="101"/>
    </row>
    <row r="1240" spans="1:25" s="186" customFormat="1" ht="178.5">
      <c r="A1240" s="475">
        <v>1229</v>
      </c>
      <c r="B1240" s="5" t="s">
        <v>1419</v>
      </c>
      <c r="C1240" s="20" t="s">
        <v>6480</v>
      </c>
      <c r="D1240" s="20" t="s">
        <v>6481</v>
      </c>
      <c r="E1240" s="20" t="s">
        <v>1688</v>
      </c>
      <c r="F1240" s="20">
        <v>11</v>
      </c>
      <c r="G1240" s="20">
        <v>8</v>
      </c>
      <c r="H1240" s="20"/>
      <c r="I1240" s="323">
        <v>54.3</v>
      </c>
      <c r="J1240" s="20">
        <v>1</v>
      </c>
      <c r="K1240" s="5" t="s">
        <v>575</v>
      </c>
      <c r="L1240" s="478">
        <v>43378</v>
      </c>
      <c r="M1240" s="6" t="s">
        <v>6482</v>
      </c>
      <c r="N1240" s="6">
        <v>1057648.3400000001</v>
      </c>
      <c r="O1240" s="7">
        <v>159032.21</v>
      </c>
      <c r="P1240" s="479">
        <v>31985.42</v>
      </c>
      <c r="Q1240" s="5"/>
      <c r="R1240" s="187"/>
      <c r="S1240" s="20"/>
      <c r="T1240" s="5"/>
      <c r="U1240" s="474"/>
      <c r="V1240" s="474"/>
      <c r="W1240" s="101"/>
      <c r="X1240" s="101"/>
      <c r="Y1240" s="101"/>
    </row>
    <row r="1241" spans="1:25" s="186" customFormat="1" ht="178.5">
      <c r="A1241" s="475">
        <v>1230</v>
      </c>
      <c r="B1241" s="5" t="s">
        <v>1419</v>
      </c>
      <c r="C1241" s="20" t="s">
        <v>6483</v>
      </c>
      <c r="D1241" s="20" t="s">
        <v>6484</v>
      </c>
      <c r="E1241" s="20" t="s">
        <v>1688</v>
      </c>
      <c r="F1241" s="20">
        <v>11</v>
      </c>
      <c r="G1241" s="20">
        <v>9</v>
      </c>
      <c r="H1241" s="23" t="s">
        <v>6485</v>
      </c>
      <c r="I1241" s="323">
        <f>381.4-44.24</f>
        <v>337.15999999999997</v>
      </c>
      <c r="J1241" s="20">
        <v>2</v>
      </c>
      <c r="K1241" s="5" t="s">
        <v>575</v>
      </c>
      <c r="L1241" s="478">
        <v>43382</v>
      </c>
      <c r="M1241" s="6" t="s">
        <v>6486</v>
      </c>
      <c r="N1241" s="6">
        <v>7428859.6200000001</v>
      </c>
      <c r="O1241" s="7">
        <f>1117032.88-129575.81</f>
        <v>987457.06999999983</v>
      </c>
      <c r="P1241" s="479">
        <f>224663.67-26060.99</f>
        <v>198602.68000000002</v>
      </c>
      <c r="Q1241" s="5"/>
      <c r="R1241" s="187"/>
      <c r="S1241" s="20"/>
      <c r="T1241" s="5"/>
      <c r="U1241" s="474"/>
      <c r="V1241" s="474"/>
      <c r="W1241" s="101"/>
      <c r="X1241" s="101"/>
      <c r="Y1241" s="101"/>
    </row>
    <row r="1242" spans="1:25" s="186" customFormat="1" ht="178.5">
      <c r="A1242" s="467">
        <v>1231</v>
      </c>
      <c r="B1242" s="5" t="s">
        <v>1419</v>
      </c>
      <c r="C1242" s="20" t="s">
        <v>6487</v>
      </c>
      <c r="D1242" s="20" t="s">
        <v>6488</v>
      </c>
      <c r="E1242" s="20" t="s">
        <v>1688</v>
      </c>
      <c r="F1242" s="20">
        <v>11</v>
      </c>
      <c r="G1242" s="20">
        <v>10</v>
      </c>
      <c r="H1242" s="23" t="s">
        <v>6489</v>
      </c>
      <c r="I1242" s="323">
        <f>379.5-159.39</f>
        <v>220.11</v>
      </c>
      <c r="J1242" s="20">
        <v>2</v>
      </c>
      <c r="K1242" s="5" t="s">
        <v>575</v>
      </c>
      <c r="L1242" s="478">
        <v>43383</v>
      </c>
      <c r="M1242" s="6" t="s">
        <v>6490</v>
      </c>
      <c r="N1242" s="6">
        <v>7391851.6699999999</v>
      </c>
      <c r="O1242" s="7">
        <f>1111468.22-466816.65</f>
        <v>644651.56999999995</v>
      </c>
      <c r="P1242" s="479">
        <f>223544.48-93888.68</f>
        <v>129655.80000000002</v>
      </c>
      <c r="Q1242" s="5"/>
      <c r="R1242" s="187"/>
      <c r="S1242" s="20"/>
      <c r="T1242" s="5"/>
      <c r="U1242" s="474"/>
      <c r="V1242" s="474"/>
      <c r="W1242" s="101"/>
      <c r="X1242" s="101"/>
      <c r="Y1242" s="101"/>
    </row>
    <row r="1243" spans="1:25" s="186" customFormat="1" ht="178.5">
      <c r="A1243" s="475">
        <v>1232</v>
      </c>
      <c r="B1243" s="5" t="s">
        <v>1419</v>
      </c>
      <c r="C1243" s="20" t="s">
        <v>6491</v>
      </c>
      <c r="D1243" s="20" t="s">
        <v>6492</v>
      </c>
      <c r="E1243" s="20" t="s">
        <v>1688</v>
      </c>
      <c r="F1243" s="20">
        <v>11</v>
      </c>
      <c r="G1243" s="20">
        <v>11</v>
      </c>
      <c r="H1243" s="23" t="s">
        <v>6493</v>
      </c>
      <c r="I1243" s="323">
        <f>380-97.66</f>
        <v>282.34000000000003</v>
      </c>
      <c r="J1243" s="20">
        <v>3</v>
      </c>
      <c r="K1243" s="5" t="s">
        <v>575</v>
      </c>
      <c r="L1243" s="478">
        <v>43378</v>
      </c>
      <c r="M1243" s="6" t="s">
        <v>6494</v>
      </c>
      <c r="N1243" s="6">
        <v>7401590.5999999996</v>
      </c>
      <c r="O1243" s="7">
        <f>1112932.6-286023.68</f>
        <v>826908.92000000016</v>
      </c>
      <c r="P1243" s="479">
        <f>223839-57526.62</f>
        <v>166312.38</v>
      </c>
      <c r="Q1243" s="5"/>
      <c r="R1243" s="187"/>
      <c r="S1243" s="20"/>
      <c r="T1243" s="5"/>
      <c r="U1243" s="474"/>
      <c r="V1243" s="474"/>
      <c r="W1243" s="101"/>
      <c r="X1243" s="101"/>
      <c r="Y1243" s="101"/>
    </row>
    <row r="1244" spans="1:25" s="186" customFormat="1" ht="178.5">
      <c r="A1244" s="475">
        <v>1233</v>
      </c>
      <c r="B1244" s="5" t="s">
        <v>1419</v>
      </c>
      <c r="C1244" s="20" t="s">
        <v>6495</v>
      </c>
      <c r="D1244" s="20" t="s">
        <v>6496</v>
      </c>
      <c r="E1244" s="20" t="s">
        <v>1688</v>
      </c>
      <c r="F1244" s="20">
        <v>11</v>
      </c>
      <c r="G1244" s="20">
        <v>12</v>
      </c>
      <c r="H1244" s="23" t="s">
        <v>6497</v>
      </c>
      <c r="I1244" s="323">
        <f>379-148.95</f>
        <v>230.05</v>
      </c>
      <c r="J1244" s="20">
        <v>3</v>
      </c>
      <c r="K1244" s="5" t="s">
        <v>575</v>
      </c>
      <c r="L1244" s="478">
        <v>43378</v>
      </c>
      <c r="M1244" s="6" t="s">
        <v>6498</v>
      </c>
      <c r="N1244" s="6">
        <v>7382112.7300000004</v>
      </c>
      <c r="O1244" s="7">
        <f>1110003.83-436231.51</f>
        <v>673772.32000000007</v>
      </c>
      <c r="P1244" s="479">
        <f>223249.95-87737.23</f>
        <v>135512.72000000003</v>
      </c>
      <c r="Q1244" s="5" t="s">
        <v>6499</v>
      </c>
      <c r="R1244" s="187">
        <v>43328</v>
      </c>
      <c r="S1244" s="187">
        <v>44058</v>
      </c>
      <c r="T1244" s="5" t="s">
        <v>1864</v>
      </c>
      <c r="U1244" s="474">
        <v>30.1</v>
      </c>
      <c r="V1244" s="474"/>
      <c r="W1244" s="101"/>
      <c r="X1244" s="101"/>
      <c r="Y1244" s="101"/>
    </row>
    <row r="1245" spans="1:25" s="186" customFormat="1" ht="178.5">
      <c r="A1245" s="467">
        <v>1234</v>
      </c>
      <c r="B1245" s="5" t="s">
        <v>1419</v>
      </c>
      <c r="C1245" s="20" t="s">
        <v>6500</v>
      </c>
      <c r="D1245" s="20" t="s">
        <v>6501</v>
      </c>
      <c r="E1245" s="20" t="s">
        <v>1688</v>
      </c>
      <c r="F1245" s="20">
        <v>11</v>
      </c>
      <c r="G1245" s="20">
        <v>13</v>
      </c>
      <c r="H1245" s="23" t="s">
        <v>6502</v>
      </c>
      <c r="I1245" s="323">
        <f>378.7-109.82</f>
        <v>268.88</v>
      </c>
      <c r="J1245" s="20">
        <v>4</v>
      </c>
      <c r="K1245" s="5" t="s">
        <v>575</v>
      </c>
      <c r="L1245" s="478">
        <v>43382</v>
      </c>
      <c r="M1245" s="6" t="s">
        <v>6503</v>
      </c>
      <c r="N1245" s="6">
        <v>7376269.3700000001</v>
      </c>
      <c r="O1245" s="7">
        <f>1109125.2-321646.31</f>
        <v>787478.8899999999</v>
      </c>
      <c r="P1245" s="479">
        <f>223073.24-64691.24</f>
        <v>158382</v>
      </c>
      <c r="Q1245" s="5"/>
      <c r="R1245" s="187"/>
      <c r="S1245" s="20"/>
      <c r="T1245" s="5"/>
      <c r="U1245" s="474"/>
      <c r="V1245" s="474"/>
      <c r="W1245" s="101"/>
      <c r="X1245" s="101"/>
      <c r="Y1245" s="101"/>
    </row>
    <row r="1246" spans="1:25" s="186" customFormat="1" ht="178.5">
      <c r="A1246" s="475">
        <v>1235</v>
      </c>
      <c r="B1246" s="5" t="s">
        <v>1419</v>
      </c>
      <c r="C1246" s="20" t="s">
        <v>6504</v>
      </c>
      <c r="D1246" s="20" t="s">
        <v>6505</v>
      </c>
      <c r="E1246" s="20" t="s">
        <v>1688</v>
      </c>
      <c r="F1246" s="20">
        <v>11</v>
      </c>
      <c r="G1246" s="20">
        <v>14</v>
      </c>
      <c r="H1246" s="23" t="s">
        <v>6506</v>
      </c>
      <c r="I1246" s="323">
        <f>381.4-151.42</f>
        <v>229.98</v>
      </c>
      <c r="J1246" s="20">
        <v>4</v>
      </c>
      <c r="K1246" s="5" t="s">
        <v>575</v>
      </c>
      <c r="L1246" s="478">
        <v>43382</v>
      </c>
      <c r="M1246" s="6" t="s">
        <v>6507</v>
      </c>
      <c r="N1246" s="6">
        <v>7428859.6200000001</v>
      </c>
      <c r="O1246" s="7">
        <f>1117032.88-443462.05</f>
        <v>673570.82999999984</v>
      </c>
      <c r="P1246" s="479">
        <f>224663.67-89191.48</f>
        <v>135472.19</v>
      </c>
      <c r="Q1246" s="5"/>
      <c r="R1246" s="187"/>
      <c r="S1246" s="20"/>
      <c r="T1246" s="5"/>
      <c r="U1246" s="474"/>
      <c r="V1246" s="474"/>
      <c r="W1246" s="101"/>
      <c r="X1246" s="101"/>
      <c r="Y1246" s="101"/>
    </row>
    <row r="1247" spans="1:25" s="186" customFormat="1" ht="178.5">
      <c r="A1247" s="475">
        <v>1236</v>
      </c>
      <c r="B1247" s="5" t="s">
        <v>1419</v>
      </c>
      <c r="C1247" s="20" t="s">
        <v>6508</v>
      </c>
      <c r="D1247" s="20" t="s">
        <v>6509</v>
      </c>
      <c r="E1247" s="20" t="s">
        <v>1688</v>
      </c>
      <c r="F1247" s="20">
        <v>11</v>
      </c>
      <c r="G1247" s="20">
        <v>15</v>
      </c>
      <c r="H1247" s="23" t="s">
        <v>6510</v>
      </c>
      <c r="I1247" s="323">
        <f>377.8-110.32</f>
        <v>267.48</v>
      </c>
      <c r="J1247" s="20">
        <v>5</v>
      </c>
      <c r="K1247" s="5" t="s">
        <v>575</v>
      </c>
      <c r="L1247" s="478">
        <v>43385</v>
      </c>
      <c r="M1247" s="6" t="s">
        <v>6511</v>
      </c>
      <c r="N1247" s="6">
        <v>7358739.29</v>
      </c>
      <c r="O1247" s="7">
        <f>1106489.31-323094.88</f>
        <v>783394.43</v>
      </c>
      <c r="P1247" s="479">
        <f>222543.09-64982.58</f>
        <v>157560.51</v>
      </c>
      <c r="Q1247" s="5"/>
      <c r="R1247" s="187"/>
      <c r="S1247" s="187"/>
      <c r="T1247" s="5"/>
      <c r="U1247" s="474"/>
      <c r="V1247" s="474"/>
      <c r="W1247" s="101"/>
      <c r="X1247" s="101"/>
      <c r="Y1247" s="101"/>
    </row>
    <row r="1248" spans="1:25" s="186" customFormat="1" ht="178.5">
      <c r="A1248" s="467">
        <v>1237</v>
      </c>
      <c r="B1248" s="5" t="s">
        <v>1419</v>
      </c>
      <c r="C1248" s="20" t="s">
        <v>6512</v>
      </c>
      <c r="D1248" s="20" t="s">
        <v>6513</v>
      </c>
      <c r="E1248" s="20" t="s">
        <v>1688</v>
      </c>
      <c r="F1248" s="20">
        <v>11</v>
      </c>
      <c r="G1248" s="20">
        <v>16</v>
      </c>
      <c r="H1248" s="23" t="s">
        <v>6514</v>
      </c>
      <c r="I1248" s="323">
        <f>379.6-43.65</f>
        <v>335.95000000000005</v>
      </c>
      <c r="J1248" s="20">
        <v>5</v>
      </c>
      <c r="K1248" s="5" t="s">
        <v>575</v>
      </c>
      <c r="L1248" s="478">
        <v>43381</v>
      </c>
      <c r="M1248" s="6" t="s">
        <v>6515</v>
      </c>
      <c r="N1248" s="6">
        <v>7393799.4500000002</v>
      </c>
      <c r="O1248" s="7">
        <f>1111761.09-127852.53</f>
        <v>983908.56</v>
      </c>
      <c r="P1248" s="479">
        <f>223603.38-25714.39</f>
        <v>197888.99</v>
      </c>
      <c r="Q1248" s="5"/>
      <c r="R1248" s="187"/>
      <c r="S1248" s="20"/>
      <c r="T1248" s="5"/>
      <c r="U1248" s="474"/>
      <c r="V1248" s="474"/>
      <c r="W1248" s="101"/>
      <c r="X1248" s="101"/>
      <c r="Y1248" s="101"/>
    </row>
    <row r="1249" spans="1:25" s="186" customFormat="1" ht="114.75">
      <c r="A1249" s="475">
        <v>1238</v>
      </c>
      <c r="B1249" s="5" t="s">
        <v>1419</v>
      </c>
      <c r="C1249" s="20" t="s">
        <v>6516</v>
      </c>
      <c r="D1249" s="20" t="s">
        <v>6517</v>
      </c>
      <c r="E1249" s="20" t="s">
        <v>1688</v>
      </c>
      <c r="F1249" s="20">
        <v>12</v>
      </c>
      <c r="G1249" s="20">
        <v>66</v>
      </c>
      <c r="H1249" s="20"/>
      <c r="I1249" s="323">
        <v>47.72</v>
      </c>
      <c r="J1249" s="20">
        <v>1</v>
      </c>
      <c r="K1249" s="5" t="s">
        <v>575</v>
      </c>
      <c r="L1249" s="425"/>
      <c r="M1249" s="6" t="s">
        <v>6518</v>
      </c>
      <c r="N1249" s="6">
        <v>943152.54</v>
      </c>
      <c r="O1249" s="7">
        <v>943152.54</v>
      </c>
      <c r="P1249" s="479">
        <v>943152.54</v>
      </c>
      <c r="Q1249" s="5" t="s">
        <v>6519</v>
      </c>
      <c r="R1249" s="187">
        <v>32646</v>
      </c>
      <c r="S1249" s="20" t="s">
        <v>1774</v>
      </c>
      <c r="T1249" s="5" t="s">
        <v>6520</v>
      </c>
      <c r="U1249" s="474"/>
      <c r="V1249" s="474"/>
      <c r="W1249" s="101"/>
      <c r="X1249" s="101"/>
      <c r="Y1249" s="101"/>
    </row>
    <row r="1250" spans="1:25" s="186" customFormat="1" ht="114.75">
      <c r="A1250" s="475">
        <v>1239</v>
      </c>
      <c r="B1250" s="5" t="s">
        <v>1419</v>
      </c>
      <c r="C1250" s="20" t="s">
        <v>6521</v>
      </c>
      <c r="D1250" s="20" t="s">
        <v>6522</v>
      </c>
      <c r="E1250" s="20" t="s">
        <v>1688</v>
      </c>
      <c r="F1250" s="20">
        <v>12</v>
      </c>
      <c r="G1250" s="20">
        <v>96</v>
      </c>
      <c r="H1250" s="20"/>
      <c r="I1250" s="323">
        <v>41.06</v>
      </c>
      <c r="J1250" s="20">
        <v>4</v>
      </c>
      <c r="K1250" s="5" t="s">
        <v>575</v>
      </c>
      <c r="L1250" s="425"/>
      <c r="M1250" s="6" t="s">
        <v>6518</v>
      </c>
      <c r="N1250" s="6">
        <v>812653.45</v>
      </c>
      <c r="O1250" s="7">
        <v>812653.45</v>
      </c>
      <c r="P1250" s="479">
        <v>812653.45</v>
      </c>
      <c r="Q1250" s="5" t="s">
        <v>6523</v>
      </c>
      <c r="R1250" s="187">
        <v>34737</v>
      </c>
      <c r="S1250" s="20" t="s">
        <v>1774</v>
      </c>
      <c r="T1250" s="5" t="s">
        <v>6524</v>
      </c>
      <c r="U1250" s="474"/>
      <c r="V1250" s="474"/>
      <c r="W1250" s="101"/>
      <c r="X1250" s="101"/>
      <c r="Y1250" s="101"/>
    </row>
    <row r="1251" spans="1:25" s="186" customFormat="1" ht="191.25">
      <c r="A1251" s="467">
        <v>1240</v>
      </c>
      <c r="B1251" s="5" t="s">
        <v>1419</v>
      </c>
      <c r="C1251" s="20" t="s">
        <v>6525</v>
      </c>
      <c r="D1251" s="20" t="s">
        <v>6526</v>
      </c>
      <c r="E1251" s="20" t="s">
        <v>1688</v>
      </c>
      <c r="F1251" s="20">
        <v>17</v>
      </c>
      <c r="G1251" s="20">
        <v>50</v>
      </c>
      <c r="H1251" s="20"/>
      <c r="I1251" s="323">
        <v>52.53</v>
      </c>
      <c r="J1251" s="20">
        <v>4</v>
      </c>
      <c r="K1251" s="5" t="s">
        <v>575</v>
      </c>
      <c r="L1251" s="425"/>
      <c r="M1251" s="6" t="s">
        <v>6527</v>
      </c>
      <c r="N1251" s="6">
        <v>1024535.96</v>
      </c>
      <c r="O1251" s="7">
        <v>1024535.96</v>
      </c>
      <c r="P1251" s="479">
        <v>1024535.96</v>
      </c>
      <c r="Q1251" s="5" t="s">
        <v>6528</v>
      </c>
      <c r="R1251" s="187">
        <v>35811</v>
      </c>
      <c r="S1251" s="20" t="s">
        <v>1774</v>
      </c>
      <c r="T1251" s="5" t="s">
        <v>6529</v>
      </c>
      <c r="U1251" s="474"/>
      <c r="V1251" s="474"/>
      <c r="W1251" s="101"/>
      <c r="X1251" s="101"/>
      <c r="Y1251" s="101"/>
    </row>
    <row r="1252" spans="1:25" s="186" customFormat="1" ht="255">
      <c r="A1252" s="475">
        <v>1241</v>
      </c>
      <c r="B1252" s="5" t="s">
        <v>1419</v>
      </c>
      <c r="C1252" s="20"/>
      <c r="D1252" s="20" t="s">
        <v>6530</v>
      </c>
      <c r="E1252" s="20" t="s">
        <v>1688</v>
      </c>
      <c r="F1252" s="20" t="s">
        <v>3196</v>
      </c>
      <c r="G1252" s="20">
        <v>54</v>
      </c>
      <c r="H1252" s="20"/>
      <c r="I1252" s="323">
        <v>53.06</v>
      </c>
      <c r="J1252" s="20">
        <v>5</v>
      </c>
      <c r="K1252" s="5" t="s">
        <v>575</v>
      </c>
      <c r="L1252" s="425"/>
      <c r="M1252" s="6" t="s">
        <v>6531</v>
      </c>
      <c r="N1252" s="6"/>
      <c r="O1252" s="7"/>
      <c r="P1252" s="479"/>
      <c r="Q1252" s="5" t="s">
        <v>6532</v>
      </c>
      <c r="R1252" s="187">
        <v>35928</v>
      </c>
      <c r="S1252" s="20" t="s">
        <v>1774</v>
      </c>
      <c r="T1252" s="5" t="s">
        <v>6533</v>
      </c>
      <c r="U1252" s="474"/>
      <c r="V1252" s="474"/>
      <c r="W1252" s="101"/>
      <c r="X1252" s="101"/>
      <c r="Y1252" s="101"/>
    </row>
    <row r="1253" spans="1:25" s="186" customFormat="1" ht="255">
      <c r="A1253" s="475">
        <v>1242</v>
      </c>
      <c r="B1253" s="5" t="s">
        <v>1419</v>
      </c>
      <c r="C1253" s="20"/>
      <c r="D1253" s="20" t="s">
        <v>6534</v>
      </c>
      <c r="E1253" s="20" t="s">
        <v>1688</v>
      </c>
      <c r="F1253" s="20" t="s">
        <v>3196</v>
      </c>
      <c r="G1253" s="20">
        <v>94</v>
      </c>
      <c r="H1253" s="20"/>
      <c r="I1253" s="323">
        <v>52.72</v>
      </c>
      <c r="J1253" s="20">
        <v>6</v>
      </c>
      <c r="K1253" s="5" t="s">
        <v>575</v>
      </c>
      <c r="L1253" s="425"/>
      <c r="M1253" s="6" t="s">
        <v>6531</v>
      </c>
      <c r="N1253" s="6"/>
      <c r="O1253" s="7"/>
      <c r="P1253" s="479"/>
      <c r="Q1253" s="5" t="s">
        <v>6535</v>
      </c>
      <c r="R1253" s="187">
        <v>43091</v>
      </c>
      <c r="S1253" s="20" t="s">
        <v>1774</v>
      </c>
      <c r="T1253" s="5" t="s">
        <v>6536</v>
      </c>
      <c r="U1253" s="474"/>
      <c r="V1253" s="474"/>
      <c r="W1253" s="101"/>
      <c r="X1253" s="101"/>
      <c r="Y1253" s="101"/>
    </row>
    <row r="1254" spans="1:25" s="186" customFormat="1" ht="255">
      <c r="A1254" s="467">
        <v>1243</v>
      </c>
      <c r="B1254" s="5" t="s">
        <v>1419</v>
      </c>
      <c r="C1254" s="20" t="s">
        <v>6537</v>
      </c>
      <c r="D1254" s="20" t="s">
        <v>6538</v>
      </c>
      <c r="E1254" s="20" t="s">
        <v>1688</v>
      </c>
      <c r="F1254" s="20" t="s">
        <v>3196</v>
      </c>
      <c r="G1254" s="20">
        <v>104</v>
      </c>
      <c r="H1254" s="20"/>
      <c r="I1254" s="323">
        <v>79.459999999999994</v>
      </c>
      <c r="J1254" s="20">
        <v>8</v>
      </c>
      <c r="K1254" s="5" t="s">
        <v>575</v>
      </c>
      <c r="L1254" s="425"/>
      <c r="M1254" s="6" t="s">
        <v>6531</v>
      </c>
      <c r="N1254" s="6">
        <v>1489600.54</v>
      </c>
      <c r="O1254" s="7"/>
      <c r="P1254" s="479"/>
      <c r="Q1254" s="5" t="s">
        <v>6539</v>
      </c>
      <c r="R1254" s="187">
        <v>35928</v>
      </c>
      <c r="S1254" s="20" t="s">
        <v>1774</v>
      </c>
      <c r="T1254" s="5" t="s">
        <v>6540</v>
      </c>
      <c r="U1254" s="474"/>
      <c r="V1254" s="474"/>
      <c r="W1254" s="101"/>
      <c r="X1254" s="101"/>
      <c r="Y1254" s="101"/>
    </row>
    <row r="1255" spans="1:25" s="186" customFormat="1" ht="255">
      <c r="A1255" s="475">
        <v>1244</v>
      </c>
      <c r="B1255" s="5" t="s">
        <v>1419</v>
      </c>
      <c r="C1255" s="20"/>
      <c r="D1255" s="20" t="s">
        <v>6541</v>
      </c>
      <c r="E1255" s="20" t="s">
        <v>1688</v>
      </c>
      <c r="F1255" s="20" t="s">
        <v>3196</v>
      </c>
      <c r="G1255" s="20">
        <v>110</v>
      </c>
      <c r="H1255" s="20"/>
      <c r="I1255" s="323">
        <v>52.64</v>
      </c>
      <c r="J1255" s="20">
        <v>1</v>
      </c>
      <c r="K1255" s="5" t="s">
        <v>575</v>
      </c>
      <c r="L1255" s="425"/>
      <c r="M1255" s="6" t="s">
        <v>6531</v>
      </c>
      <c r="N1255" s="6"/>
      <c r="O1255" s="7"/>
      <c r="P1255" s="479"/>
      <c r="Q1255" s="5"/>
      <c r="R1255" s="20"/>
      <c r="S1255" s="20"/>
      <c r="T1255" s="5"/>
      <c r="U1255" s="474"/>
      <c r="V1255" s="474"/>
      <c r="W1255" s="101"/>
      <c r="X1255" s="101"/>
      <c r="Y1255" s="101"/>
    </row>
    <row r="1256" spans="1:25" s="186" customFormat="1" ht="255">
      <c r="A1256" s="475">
        <v>1245</v>
      </c>
      <c r="B1256" s="5" t="s">
        <v>1419</v>
      </c>
      <c r="C1256" s="20"/>
      <c r="D1256" s="20" t="s">
        <v>6542</v>
      </c>
      <c r="E1256" s="20" t="s">
        <v>1688</v>
      </c>
      <c r="F1256" s="20" t="s">
        <v>3196</v>
      </c>
      <c r="G1256" s="20">
        <v>118</v>
      </c>
      <c r="H1256" s="20"/>
      <c r="I1256" s="323">
        <v>52.63</v>
      </c>
      <c r="J1256" s="20">
        <v>3</v>
      </c>
      <c r="K1256" s="5" t="s">
        <v>575</v>
      </c>
      <c r="L1256" s="425"/>
      <c r="M1256" s="6" t="s">
        <v>6531</v>
      </c>
      <c r="N1256" s="6"/>
      <c r="O1256" s="7"/>
      <c r="P1256" s="479"/>
      <c r="Q1256" s="5" t="s">
        <v>6543</v>
      </c>
      <c r="R1256" s="187">
        <v>35962</v>
      </c>
      <c r="S1256" s="20" t="s">
        <v>1774</v>
      </c>
      <c r="T1256" s="5" t="s">
        <v>6544</v>
      </c>
      <c r="U1256" s="474"/>
      <c r="V1256" s="474"/>
      <c r="W1256" s="101"/>
      <c r="X1256" s="101"/>
      <c r="Y1256" s="101"/>
    </row>
    <row r="1257" spans="1:25" s="186" customFormat="1" ht="255">
      <c r="A1257" s="467">
        <v>1246</v>
      </c>
      <c r="B1257" s="5" t="s">
        <v>1419</v>
      </c>
      <c r="C1257" s="20"/>
      <c r="D1257" s="20" t="s">
        <v>6545</v>
      </c>
      <c r="E1257" s="20" t="s">
        <v>1688</v>
      </c>
      <c r="F1257" s="20" t="s">
        <v>3196</v>
      </c>
      <c r="G1257" s="20">
        <v>138</v>
      </c>
      <c r="H1257" s="20"/>
      <c r="I1257" s="323">
        <v>52.32</v>
      </c>
      <c r="J1257" s="20">
        <v>8</v>
      </c>
      <c r="K1257" s="5" t="s">
        <v>575</v>
      </c>
      <c r="L1257" s="425"/>
      <c r="M1257" s="6" t="s">
        <v>6531</v>
      </c>
      <c r="N1257" s="6"/>
      <c r="O1257" s="7"/>
      <c r="P1257" s="479"/>
      <c r="Q1257" s="5"/>
      <c r="R1257" s="20"/>
      <c r="S1257" s="20"/>
      <c r="U1257" s="474"/>
      <c r="V1257" s="474"/>
      <c r="W1257" s="101"/>
      <c r="X1257" s="101"/>
      <c r="Y1257" s="101"/>
    </row>
    <row r="1258" spans="1:25" s="186" customFormat="1" ht="204">
      <c r="A1258" s="475">
        <v>1247</v>
      </c>
      <c r="B1258" s="5" t="s">
        <v>1419</v>
      </c>
      <c r="C1258" s="20" t="s">
        <v>6546</v>
      </c>
      <c r="D1258" s="20" t="s">
        <v>6547</v>
      </c>
      <c r="E1258" s="20" t="s">
        <v>1688</v>
      </c>
      <c r="F1258" s="20">
        <v>19</v>
      </c>
      <c r="G1258" s="20">
        <v>61</v>
      </c>
      <c r="H1258" s="20"/>
      <c r="I1258" s="323">
        <v>45.42</v>
      </c>
      <c r="J1258" s="20">
        <v>4</v>
      </c>
      <c r="K1258" s="5" t="s">
        <v>575</v>
      </c>
      <c r="L1258" s="425"/>
      <c r="M1258" s="6" t="s">
        <v>5583</v>
      </c>
      <c r="N1258" s="6">
        <v>824633.84</v>
      </c>
      <c r="O1258" s="7"/>
      <c r="P1258" s="479"/>
      <c r="Q1258" s="5" t="s">
        <v>6548</v>
      </c>
      <c r="R1258" s="187">
        <v>41123</v>
      </c>
      <c r="S1258" s="20" t="s">
        <v>1774</v>
      </c>
      <c r="T1258" s="5" t="s">
        <v>6549</v>
      </c>
      <c r="U1258" s="474" t="s">
        <v>3162</v>
      </c>
      <c r="V1258" s="474"/>
      <c r="W1258" s="101"/>
      <c r="X1258" s="101"/>
      <c r="Y1258" s="101"/>
    </row>
    <row r="1259" spans="1:25" s="186" customFormat="1" ht="114.75">
      <c r="A1259" s="475">
        <v>1248</v>
      </c>
      <c r="B1259" s="5" t="s">
        <v>1419</v>
      </c>
      <c r="C1259" s="20" t="s">
        <v>6550</v>
      </c>
      <c r="D1259" s="20" t="s">
        <v>6551</v>
      </c>
      <c r="E1259" s="20" t="s">
        <v>1688</v>
      </c>
      <c r="F1259" s="20">
        <v>21</v>
      </c>
      <c r="G1259" s="20">
        <v>1</v>
      </c>
      <c r="H1259" s="20"/>
      <c r="I1259" s="323">
        <v>33.22</v>
      </c>
      <c r="J1259" s="20">
        <v>1</v>
      </c>
      <c r="K1259" s="5" t="s">
        <v>575</v>
      </c>
      <c r="L1259" s="425"/>
      <c r="M1259" s="6" t="s">
        <v>6552</v>
      </c>
      <c r="N1259" s="6">
        <v>640821.92000000004</v>
      </c>
      <c r="O1259" s="7">
        <v>640821.92000000004</v>
      </c>
      <c r="P1259" s="479">
        <v>640821.92000000004</v>
      </c>
      <c r="Q1259" s="5" t="s">
        <v>6553</v>
      </c>
      <c r="R1259" s="187">
        <v>36634</v>
      </c>
      <c r="S1259" s="20" t="s">
        <v>1774</v>
      </c>
      <c r="T1259" s="5" t="s">
        <v>6554</v>
      </c>
      <c r="U1259" s="474"/>
      <c r="V1259" s="474"/>
      <c r="W1259" s="101"/>
      <c r="X1259" s="101"/>
      <c r="Y1259" s="101"/>
    </row>
    <row r="1260" spans="1:25" s="186" customFormat="1" ht="191.25">
      <c r="A1260" s="467">
        <v>1249</v>
      </c>
      <c r="B1260" s="5" t="s">
        <v>1419</v>
      </c>
      <c r="C1260" s="20" t="s">
        <v>6555</v>
      </c>
      <c r="D1260" s="20" t="s">
        <v>6556</v>
      </c>
      <c r="E1260" s="20" t="s">
        <v>1688</v>
      </c>
      <c r="F1260" s="20">
        <v>21</v>
      </c>
      <c r="G1260" s="20">
        <v>26</v>
      </c>
      <c r="H1260" s="20"/>
      <c r="I1260" s="323">
        <v>47.38</v>
      </c>
      <c r="J1260" s="20">
        <v>2</v>
      </c>
      <c r="K1260" s="5" t="s">
        <v>575</v>
      </c>
      <c r="L1260" s="425"/>
      <c r="M1260" s="6" t="s">
        <v>6552</v>
      </c>
      <c r="N1260" s="6">
        <v>936965.75</v>
      </c>
      <c r="O1260" s="7">
        <v>936965.75</v>
      </c>
      <c r="P1260" s="479">
        <v>936965.75</v>
      </c>
      <c r="Q1260" s="5" t="s">
        <v>6557</v>
      </c>
      <c r="R1260" s="187">
        <v>43218</v>
      </c>
      <c r="S1260" s="20" t="s">
        <v>1774</v>
      </c>
      <c r="T1260" s="5" t="s">
        <v>6558</v>
      </c>
      <c r="U1260" s="474">
        <v>47.38</v>
      </c>
      <c r="V1260" s="474"/>
      <c r="W1260" s="101"/>
      <c r="X1260" s="101"/>
      <c r="Y1260" s="101"/>
    </row>
    <row r="1261" spans="1:25" s="186" customFormat="1" ht="191.25">
      <c r="A1261" s="475">
        <v>1250</v>
      </c>
      <c r="B1261" s="5" t="s">
        <v>1419</v>
      </c>
      <c r="C1261" s="20"/>
      <c r="D1261" s="20" t="s">
        <v>6559</v>
      </c>
      <c r="E1261" s="20" t="s">
        <v>1688</v>
      </c>
      <c r="F1261" s="20">
        <v>31</v>
      </c>
      <c r="G1261" s="20">
        <v>40</v>
      </c>
      <c r="H1261" s="20"/>
      <c r="I1261" s="323">
        <v>88.67</v>
      </c>
      <c r="J1261" s="20">
        <v>1</v>
      </c>
      <c r="K1261" s="5" t="s">
        <v>575</v>
      </c>
      <c r="L1261" s="425"/>
      <c r="M1261" s="6" t="s">
        <v>5583</v>
      </c>
      <c r="N1261" s="6"/>
      <c r="O1261" s="7"/>
      <c r="P1261" s="479"/>
      <c r="Q1261" s="5" t="s">
        <v>6560</v>
      </c>
      <c r="R1261" s="187">
        <v>42936</v>
      </c>
      <c r="S1261" s="20" t="s">
        <v>1774</v>
      </c>
      <c r="T1261" s="5" t="s">
        <v>6561</v>
      </c>
      <c r="U1261" s="474">
        <v>88.67</v>
      </c>
      <c r="V1261" s="474"/>
      <c r="W1261" s="101"/>
      <c r="X1261" s="101"/>
      <c r="Y1261" s="101"/>
    </row>
    <row r="1262" spans="1:25" s="186" customFormat="1" ht="409.5">
      <c r="A1262" s="475">
        <v>1251</v>
      </c>
      <c r="B1262" s="5" t="s">
        <v>1419</v>
      </c>
      <c r="C1262" s="20" t="s">
        <v>6562</v>
      </c>
      <c r="D1262" s="20" t="s">
        <v>6563</v>
      </c>
      <c r="E1262" s="20" t="s">
        <v>1688</v>
      </c>
      <c r="F1262" s="20" t="s">
        <v>6564</v>
      </c>
      <c r="G1262" s="20">
        <v>30</v>
      </c>
      <c r="H1262" s="20"/>
      <c r="I1262" s="323">
        <v>69.3</v>
      </c>
      <c r="J1262" s="20">
        <v>6</v>
      </c>
      <c r="K1262" s="5" t="s">
        <v>575</v>
      </c>
      <c r="L1262" s="478">
        <v>40042</v>
      </c>
      <c r="M1262" s="6" t="s">
        <v>6565</v>
      </c>
      <c r="N1262" s="6">
        <v>1301756.8400000001</v>
      </c>
      <c r="O1262" s="7">
        <v>1784475</v>
      </c>
      <c r="P1262" s="479">
        <v>1784475</v>
      </c>
      <c r="Q1262" s="5" t="s">
        <v>6566</v>
      </c>
      <c r="R1262" s="187">
        <v>40044</v>
      </c>
      <c r="S1262" s="20" t="s">
        <v>1774</v>
      </c>
      <c r="T1262" s="5" t="s">
        <v>6567</v>
      </c>
      <c r="U1262" s="474"/>
      <c r="V1262" s="474"/>
      <c r="W1262" s="101"/>
      <c r="X1262" s="101"/>
      <c r="Y1262" s="101"/>
    </row>
    <row r="1263" spans="1:25" s="186" customFormat="1" ht="102">
      <c r="A1263" s="467">
        <v>1252</v>
      </c>
      <c r="B1263" s="5" t="s">
        <v>1419</v>
      </c>
      <c r="C1263" s="20" t="s">
        <v>6568</v>
      </c>
      <c r="D1263" s="20" t="s">
        <v>6569</v>
      </c>
      <c r="E1263" s="20" t="s">
        <v>6570</v>
      </c>
      <c r="F1263" s="20">
        <v>4</v>
      </c>
      <c r="G1263" s="5"/>
      <c r="H1263" s="23" t="s">
        <v>6571</v>
      </c>
      <c r="I1263" s="112">
        <f>137.4*4/8</f>
        <v>68.7</v>
      </c>
      <c r="J1263" s="5"/>
      <c r="K1263" s="5" t="s">
        <v>575</v>
      </c>
      <c r="L1263" s="425"/>
      <c r="M1263" s="6" t="s">
        <v>3166</v>
      </c>
      <c r="N1263" s="6">
        <v>1828638.74</v>
      </c>
      <c r="O1263" s="7"/>
      <c r="P1263" s="479"/>
      <c r="Q1263" s="5"/>
      <c r="R1263" s="20"/>
      <c r="S1263" s="20"/>
      <c r="T1263" s="5"/>
      <c r="U1263" s="474"/>
      <c r="V1263" s="474"/>
      <c r="W1263" s="101"/>
      <c r="X1263" s="101"/>
      <c r="Y1263" s="101"/>
    </row>
    <row r="1264" spans="1:25" s="186" customFormat="1" ht="102">
      <c r="A1264" s="475">
        <v>1253</v>
      </c>
      <c r="B1264" s="5" t="s">
        <v>1419</v>
      </c>
      <c r="C1264" s="20" t="s">
        <v>6572</v>
      </c>
      <c r="D1264" s="20" t="s">
        <v>6573</v>
      </c>
      <c r="E1264" s="20" t="s">
        <v>6570</v>
      </c>
      <c r="F1264" s="20">
        <v>10</v>
      </c>
      <c r="G1264" s="481"/>
      <c r="H1264" s="23" t="s">
        <v>6574</v>
      </c>
      <c r="I1264" s="112">
        <f>149.63*51/100</f>
        <v>76.311300000000003</v>
      </c>
      <c r="J1264" s="5"/>
      <c r="K1264" s="5" t="s">
        <v>575</v>
      </c>
      <c r="L1264" s="425"/>
      <c r="M1264" s="6" t="s">
        <v>6575</v>
      </c>
      <c r="N1264" s="6">
        <v>2158432.54</v>
      </c>
      <c r="O1264" s="7"/>
      <c r="P1264" s="479"/>
      <c r="Q1264" s="5"/>
      <c r="R1264" s="20"/>
      <c r="S1264" s="20"/>
      <c r="T1264" s="20"/>
      <c r="U1264" s="474"/>
      <c r="V1264" s="474"/>
      <c r="W1264" s="101"/>
      <c r="X1264" s="101"/>
      <c r="Y1264" s="101"/>
    </row>
    <row r="1265" spans="1:25" s="186" customFormat="1" ht="127.5">
      <c r="A1265" s="475">
        <v>1254</v>
      </c>
      <c r="B1265" s="5" t="s">
        <v>1419</v>
      </c>
      <c r="C1265" s="20" t="s">
        <v>6576</v>
      </c>
      <c r="D1265" s="20" t="s">
        <v>6577</v>
      </c>
      <c r="E1265" s="20" t="s">
        <v>6578</v>
      </c>
      <c r="F1265" s="20">
        <v>38</v>
      </c>
      <c r="G1265" s="481"/>
      <c r="H1265" s="23" t="s">
        <v>6579</v>
      </c>
      <c r="I1265" s="112">
        <v>56.95</v>
      </c>
      <c r="J1265" s="5"/>
      <c r="K1265" s="5" t="s">
        <v>575</v>
      </c>
      <c r="L1265" s="425"/>
      <c r="M1265" s="6" t="s">
        <v>6580</v>
      </c>
      <c r="N1265" s="6">
        <v>800076.03</v>
      </c>
      <c r="O1265" s="7">
        <v>107644.3</v>
      </c>
      <c r="P1265" s="479">
        <v>0</v>
      </c>
      <c r="Q1265" s="5" t="s">
        <v>6581</v>
      </c>
      <c r="R1265" s="187">
        <v>36328</v>
      </c>
      <c r="S1265" s="20" t="s">
        <v>1774</v>
      </c>
      <c r="T1265" s="186" t="s">
        <v>6582</v>
      </c>
      <c r="U1265" s="474"/>
      <c r="V1265" s="474"/>
      <c r="W1265" s="101"/>
      <c r="X1265" s="101"/>
      <c r="Y1265" s="101"/>
    </row>
    <row r="1266" spans="1:25" s="186" customFormat="1" ht="140.25">
      <c r="A1266" s="467">
        <v>1255</v>
      </c>
      <c r="B1266" s="5" t="s">
        <v>1419</v>
      </c>
      <c r="C1266" s="20"/>
      <c r="D1266" s="20" t="s">
        <v>6583</v>
      </c>
      <c r="E1266" s="20" t="s">
        <v>6584</v>
      </c>
      <c r="F1266" s="20">
        <v>7</v>
      </c>
      <c r="G1266" s="20">
        <v>49</v>
      </c>
      <c r="H1266" s="20"/>
      <c r="I1266" s="323">
        <v>48</v>
      </c>
      <c r="J1266" s="20">
        <v>1</v>
      </c>
      <c r="K1266" s="5" t="s">
        <v>575</v>
      </c>
      <c r="L1266" s="425"/>
      <c r="M1266" s="6" t="s">
        <v>6585</v>
      </c>
      <c r="N1266" s="6"/>
      <c r="O1266" s="7"/>
      <c r="P1266" s="479"/>
      <c r="Q1266" s="5" t="s">
        <v>6586</v>
      </c>
      <c r="R1266" s="187">
        <v>34821</v>
      </c>
      <c r="S1266" s="20" t="s">
        <v>1774</v>
      </c>
      <c r="T1266" s="5" t="s">
        <v>6587</v>
      </c>
      <c r="U1266" s="474"/>
      <c r="V1266" s="474"/>
      <c r="W1266" s="101"/>
      <c r="X1266" s="101"/>
      <c r="Y1266" s="101"/>
    </row>
    <row r="1267" spans="1:25" s="186" customFormat="1" ht="76.5">
      <c r="A1267" s="475">
        <v>1256</v>
      </c>
      <c r="B1267" s="5" t="s">
        <v>1419</v>
      </c>
      <c r="C1267" s="20" t="s">
        <v>6588</v>
      </c>
      <c r="D1267" s="20" t="s">
        <v>6589</v>
      </c>
      <c r="E1267" s="20" t="s">
        <v>6584</v>
      </c>
      <c r="F1267" s="20">
        <v>16</v>
      </c>
      <c r="G1267" s="20">
        <v>86</v>
      </c>
      <c r="H1267" s="20"/>
      <c r="I1267" s="323">
        <v>34.78</v>
      </c>
      <c r="J1267" s="20">
        <v>6</v>
      </c>
      <c r="K1267" s="5" t="s">
        <v>575</v>
      </c>
      <c r="L1267" s="425"/>
      <c r="M1267" s="6" t="s">
        <v>6590</v>
      </c>
      <c r="N1267" s="6">
        <v>641035.14</v>
      </c>
      <c r="O1267" s="7"/>
      <c r="P1267" s="479"/>
      <c r="Q1267" s="5" t="s">
        <v>6591</v>
      </c>
      <c r="R1267" s="187">
        <v>36151</v>
      </c>
      <c r="S1267" s="20" t="s">
        <v>1774</v>
      </c>
      <c r="T1267" s="5" t="s">
        <v>6592</v>
      </c>
      <c r="U1267" s="474"/>
      <c r="V1267" s="474"/>
      <c r="W1267" s="101"/>
      <c r="X1267" s="101"/>
      <c r="Y1267" s="101"/>
    </row>
    <row r="1268" spans="1:25" s="186" customFormat="1" ht="102">
      <c r="A1268" s="475">
        <v>1257</v>
      </c>
      <c r="B1268" s="5" t="s">
        <v>1419</v>
      </c>
      <c r="C1268" s="20" t="s">
        <v>6593</v>
      </c>
      <c r="D1268" s="20" t="s">
        <v>6594</v>
      </c>
      <c r="E1268" s="20" t="s">
        <v>6584</v>
      </c>
      <c r="F1268" s="20">
        <v>22</v>
      </c>
      <c r="G1268" s="20">
        <v>108</v>
      </c>
      <c r="H1268" s="20"/>
      <c r="I1268" s="323">
        <v>52.85</v>
      </c>
      <c r="J1268" s="20">
        <v>9</v>
      </c>
      <c r="K1268" s="5" t="s">
        <v>575</v>
      </c>
      <c r="L1268" s="425"/>
      <c r="M1268" s="6" t="s">
        <v>6595</v>
      </c>
      <c r="N1268" s="6">
        <v>968920.93</v>
      </c>
      <c r="O1268" s="7"/>
      <c r="P1268" s="479"/>
      <c r="Q1268" s="5"/>
      <c r="R1268" s="20"/>
      <c r="S1268" s="20"/>
      <c r="T1268" s="5"/>
      <c r="U1268" s="474"/>
      <c r="V1268" s="474"/>
      <c r="W1268" s="101"/>
      <c r="X1268" s="101"/>
      <c r="Y1268" s="101"/>
    </row>
    <row r="1269" spans="1:25" s="186" customFormat="1" ht="114.75">
      <c r="A1269" s="467">
        <v>1258</v>
      </c>
      <c r="B1269" s="5" t="s">
        <v>1419</v>
      </c>
      <c r="C1269" s="20" t="s">
        <v>6596</v>
      </c>
      <c r="D1269" s="20" t="s">
        <v>6597</v>
      </c>
      <c r="E1269" s="20" t="s">
        <v>6598</v>
      </c>
      <c r="F1269" s="20">
        <v>4</v>
      </c>
      <c r="G1269" s="20">
        <v>1</v>
      </c>
      <c r="H1269" s="20"/>
      <c r="I1269" s="323">
        <v>12.96</v>
      </c>
      <c r="J1269" s="20">
        <v>1</v>
      </c>
      <c r="K1269" s="5" t="s">
        <v>575</v>
      </c>
      <c r="L1269" s="425"/>
      <c r="M1269" s="6" t="s">
        <v>6599</v>
      </c>
      <c r="N1269" s="6">
        <v>239467.15</v>
      </c>
      <c r="O1269" s="7"/>
      <c r="P1269" s="479"/>
      <c r="Q1269" s="5"/>
      <c r="R1269" s="20"/>
      <c r="S1269" s="20"/>
      <c r="T1269" s="5"/>
      <c r="U1269" s="474"/>
      <c r="V1269" s="474"/>
      <c r="W1269" s="101"/>
      <c r="X1269" s="101"/>
      <c r="Y1269" s="101"/>
    </row>
    <row r="1270" spans="1:25" s="186" customFormat="1" ht="153">
      <c r="A1270" s="475">
        <v>1259</v>
      </c>
      <c r="B1270" s="5" t="s">
        <v>1419</v>
      </c>
      <c r="C1270" s="20"/>
      <c r="D1270" s="20" t="s">
        <v>6600</v>
      </c>
      <c r="E1270" s="20" t="s">
        <v>6601</v>
      </c>
      <c r="F1270" s="20">
        <v>16</v>
      </c>
      <c r="G1270" s="20">
        <v>1</v>
      </c>
      <c r="H1270" s="20"/>
      <c r="I1270" s="323">
        <v>39.090000000000003</v>
      </c>
      <c r="J1270" s="20">
        <v>1</v>
      </c>
      <c r="K1270" s="5" t="s">
        <v>575</v>
      </c>
      <c r="L1270" s="425"/>
      <c r="M1270" s="6" t="s">
        <v>6602</v>
      </c>
      <c r="N1270" s="6"/>
      <c r="O1270" s="7"/>
      <c r="P1270" s="479"/>
      <c r="Q1270" s="5" t="s">
        <v>6603</v>
      </c>
      <c r="R1270" s="20"/>
      <c r="S1270" s="20"/>
      <c r="T1270" s="5" t="s">
        <v>6604</v>
      </c>
      <c r="U1270" s="474"/>
      <c r="V1270" s="474"/>
      <c r="W1270" s="101"/>
      <c r="X1270" s="101"/>
      <c r="Y1270" s="101"/>
    </row>
    <row r="1271" spans="1:25" s="186" customFormat="1" ht="153">
      <c r="A1271" s="475">
        <v>1260</v>
      </c>
      <c r="B1271" s="5" t="s">
        <v>1419</v>
      </c>
      <c r="C1271" s="20" t="s">
        <v>6605</v>
      </c>
      <c r="D1271" s="20" t="s">
        <v>6606</v>
      </c>
      <c r="E1271" s="20" t="s">
        <v>6601</v>
      </c>
      <c r="F1271" s="20">
        <v>22</v>
      </c>
      <c r="G1271" s="20">
        <v>3</v>
      </c>
      <c r="H1271" s="20"/>
      <c r="I1271" s="323">
        <v>52.59</v>
      </c>
      <c r="J1271" s="20">
        <v>1</v>
      </c>
      <c r="K1271" s="5" t="s">
        <v>575</v>
      </c>
      <c r="L1271" s="425"/>
      <c r="M1271" s="6" t="s">
        <v>6607</v>
      </c>
      <c r="N1271" s="6">
        <v>1003085.36</v>
      </c>
      <c r="O1271" s="7"/>
      <c r="P1271" s="479"/>
      <c r="Q1271" s="5" t="s">
        <v>6608</v>
      </c>
      <c r="R1271" s="187">
        <v>43054</v>
      </c>
      <c r="S1271" s="20" t="s">
        <v>1774</v>
      </c>
      <c r="T1271" s="5" t="s">
        <v>6609</v>
      </c>
      <c r="U1271" s="474">
        <v>53.44</v>
      </c>
      <c r="V1271" s="474"/>
      <c r="W1271" s="101"/>
      <c r="X1271" s="101"/>
      <c r="Y1271" s="101"/>
    </row>
    <row r="1272" spans="1:25" s="186" customFormat="1" ht="153">
      <c r="A1272" s="467">
        <v>1261</v>
      </c>
      <c r="B1272" s="5" t="s">
        <v>1419</v>
      </c>
      <c r="C1272" s="20" t="s">
        <v>6610</v>
      </c>
      <c r="D1272" s="20" t="s">
        <v>6611</v>
      </c>
      <c r="E1272" s="20" t="s">
        <v>6601</v>
      </c>
      <c r="F1272" s="20">
        <v>34</v>
      </c>
      <c r="G1272" s="20">
        <v>98</v>
      </c>
      <c r="H1272" s="20"/>
      <c r="I1272" s="323">
        <v>50.04</v>
      </c>
      <c r="J1272" s="20">
        <v>7</v>
      </c>
      <c r="K1272" s="5" t="s">
        <v>575</v>
      </c>
      <c r="L1272" s="425"/>
      <c r="M1272" s="6" t="s">
        <v>6612</v>
      </c>
      <c r="N1272" s="6">
        <v>990574</v>
      </c>
      <c r="O1272" s="7"/>
      <c r="P1272" s="479"/>
      <c r="Q1272" s="5"/>
      <c r="R1272" s="20"/>
      <c r="S1272" s="20"/>
      <c r="T1272" s="20"/>
      <c r="U1272" s="474"/>
      <c r="V1272" s="474"/>
      <c r="W1272" s="101"/>
      <c r="X1272" s="101"/>
      <c r="Y1272" s="101"/>
    </row>
    <row r="1273" spans="1:25" s="186" customFormat="1" ht="229.5">
      <c r="A1273" s="475">
        <v>1262</v>
      </c>
      <c r="B1273" s="5" t="s">
        <v>1419</v>
      </c>
      <c r="C1273" s="20" t="s">
        <v>6613</v>
      </c>
      <c r="D1273" s="20" t="s">
        <v>6614</v>
      </c>
      <c r="E1273" s="20" t="s">
        <v>6601</v>
      </c>
      <c r="F1273" s="20">
        <v>36</v>
      </c>
      <c r="G1273" s="20">
        <v>2</v>
      </c>
      <c r="H1273" s="20"/>
      <c r="I1273" s="323">
        <v>50.82</v>
      </c>
      <c r="J1273" s="20">
        <v>1</v>
      </c>
      <c r="K1273" s="5" t="s">
        <v>575</v>
      </c>
      <c r="L1273" s="425"/>
      <c r="M1273" s="6" t="s">
        <v>6615</v>
      </c>
      <c r="N1273" s="6">
        <v>991422.45</v>
      </c>
      <c r="O1273" s="7"/>
      <c r="P1273" s="479"/>
      <c r="Q1273" s="5"/>
      <c r="R1273" s="20"/>
      <c r="S1273" s="20"/>
      <c r="T1273" s="20"/>
      <c r="U1273" s="474"/>
      <c r="V1273" s="474"/>
      <c r="W1273" s="101"/>
      <c r="X1273" s="101"/>
      <c r="Y1273" s="101"/>
    </row>
    <row r="1274" spans="1:25" s="186" customFormat="1" ht="229.5">
      <c r="A1274" s="475">
        <v>1263</v>
      </c>
      <c r="B1274" s="5" t="s">
        <v>1419</v>
      </c>
      <c r="C1274" s="20" t="s">
        <v>6616</v>
      </c>
      <c r="D1274" s="20" t="s">
        <v>6617</v>
      </c>
      <c r="E1274" s="20" t="s">
        <v>6601</v>
      </c>
      <c r="F1274" s="20">
        <v>36</v>
      </c>
      <c r="G1274" s="20">
        <v>17</v>
      </c>
      <c r="H1274" s="20"/>
      <c r="I1274" s="323">
        <v>36.229999999999997</v>
      </c>
      <c r="J1274" s="20">
        <v>5</v>
      </c>
      <c r="K1274" s="5" t="s">
        <v>575</v>
      </c>
      <c r="L1274" s="425"/>
      <c r="M1274" s="6" t="s">
        <v>6615</v>
      </c>
      <c r="N1274" s="6">
        <v>717175.58</v>
      </c>
      <c r="O1274" s="7"/>
      <c r="P1274" s="479"/>
      <c r="Q1274" s="5"/>
      <c r="R1274" s="20"/>
      <c r="S1274" s="20"/>
      <c r="T1274" s="20"/>
      <c r="U1274" s="474"/>
      <c r="V1274" s="474"/>
      <c r="W1274" s="101"/>
      <c r="X1274" s="101"/>
      <c r="Y1274" s="101"/>
    </row>
    <row r="1275" spans="1:25" s="186" customFormat="1" ht="153">
      <c r="A1275" s="467">
        <v>1264</v>
      </c>
      <c r="B1275" s="5" t="s">
        <v>1419</v>
      </c>
      <c r="C1275" s="20" t="s">
        <v>6618</v>
      </c>
      <c r="D1275" s="20" t="s">
        <v>6619</v>
      </c>
      <c r="E1275" s="20" t="s">
        <v>6601</v>
      </c>
      <c r="F1275" s="20">
        <v>38</v>
      </c>
      <c r="G1275" s="20">
        <v>143</v>
      </c>
      <c r="H1275" s="20"/>
      <c r="I1275" s="323">
        <v>50.34</v>
      </c>
      <c r="J1275" s="20">
        <v>9</v>
      </c>
      <c r="K1275" s="5" t="s">
        <v>575</v>
      </c>
      <c r="L1275" s="425"/>
      <c r="M1275" s="6" t="s">
        <v>6620</v>
      </c>
      <c r="N1275" s="6">
        <v>996517.44</v>
      </c>
      <c r="O1275" s="7"/>
      <c r="P1275" s="479"/>
      <c r="Q1275" s="5" t="s">
        <v>6621</v>
      </c>
      <c r="R1275" s="187">
        <v>30187</v>
      </c>
      <c r="S1275" s="20" t="s">
        <v>1774</v>
      </c>
      <c r="T1275" s="5" t="s">
        <v>6622</v>
      </c>
      <c r="U1275" s="474"/>
      <c r="V1275" s="474"/>
      <c r="W1275" s="101"/>
      <c r="X1275" s="101"/>
      <c r="Y1275" s="101"/>
    </row>
    <row r="1276" spans="1:25" s="186" customFormat="1" ht="306">
      <c r="A1276" s="475">
        <v>1265</v>
      </c>
      <c r="B1276" s="5" t="s">
        <v>1419</v>
      </c>
      <c r="C1276" s="20" t="s">
        <v>6623</v>
      </c>
      <c r="D1276" s="20" t="s">
        <v>6624</v>
      </c>
      <c r="E1276" s="20" t="s">
        <v>6625</v>
      </c>
      <c r="F1276" s="5" t="s">
        <v>6626</v>
      </c>
      <c r="G1276" s="20">
        <v>6</v>
      </c>
      <c r="H1276" s="20"/>
      <c r="I1276" s="323">
        <v>37</v>
      </c>
      <c r="J1276" s="20">
        <v>1</v>
      </c>
      <c r="K1276" s="5" t="s">
        <v>575</v>
      </c>
      <c r="L1276" s="478">
        <v>42818</v>
      </c>
      <c r="M1276" s="6" t="s">
        <v>6627</v>
      </c>
      <c r="N1276" s="6">
        <v>697958.01</v>
      </c>
      <c r="O1276" s="7">
        <v>1210274.5</v>
      </c>
      <c r="P1276" s="7">
        <v>1210274.5</v>
      </c>
      <c r="Q1276" s="5" t="s">
        <v>6628</v>
      </c>
      <c r="R1276" s="187">
        <v>43116</v>
      </c>
      <c r="S1276" s="20" t="s">
        <v>1774</v>
      </c>
      <c r="T1276" s="20" t="s">
        <v>6629</v>
      </c>
      <c r="U1276" s="474">
        <v>37</v>
      </c>
      <c r="V1276" s="474"/>
      <c r="W1276" s="101"/>
      <c r="X1276" s="101"/>
      <c r="Y1276" s="101"/>
    </row>
    <row r="1277" spans="1:25" s="186" customFormat="1" ht="191.25">
      <c r="A1277" s="475">
        <v>1266</v>
      </c>
      <c r="B1277" s="5" t="s">
        <v>1419</v>
      </c>
      <c r="C1277" s="20"/>
      <c r="D1277" s="20" t="s">
        <v>6630</v>
      </c>
      <c r="E1277" s="20" t="s">
        <v>6631</v>
      </c>
      <c r="F1277" s="20">
        <v>1</v>
      </c>
      <c r="G1277" s="20">
        <v>24</v>
      </c>
      <c r="H1277" s="20"/>
      <c r="I1277" s="323">
        <v>72.81</v>
      </c>
      <c r="J1277" s="20">
        <v>4</v>
      </c>
      <c r="K1277" s="5" t="s">
        <v>575</v>
      </c>
      <c r="L1277" s="425"/>
      <c r="M1277" s="6" t="s">
        <v>6632</v>
      </c>
      <c r="N1277" s="6"/>
      <c r="O1277" s="7"/>
      <c r="P1277" s="479"/>
      <c r="Q1277" s="5"/>
      <c r="R1277" s="20"/>
      <c r="S1277" s="20"/>
      <c r="T1277" s="5"/>
      <c r="U1277" s="474"/>
      <c r="V1277" s="474"/>
      <c r="W1277" s="101"/>
      <c r="X1277" s="101"/>
      <c r="Y1277" s="101"/>
    </row>
    <row r="1278" spans="1:25" s="186" customFormat="1" ht="178.5">
      <c r="A1278" s="467">
        <v>1267</v>
      </c>
      <c r="B1278" s="5" t="s">
        <v>1419</v>
      </c>
      <c r="C1278" s="20"/>
      <c r="D1278" s="20" t="s">
        <v>6633</v>
      </c>
      <c r="E1278" s="20" t="s">
        <v>6631</v>
      </c>
      <c r="F1278" s="20">
        <v>2</v>
      </c>
      <c r="G1278" s="20">
        <v>11</v>
      </c>
      <c r="H1278" s="20"/>
      <c r="I1278" s="323">
        <v>34.44</v>
      </c>
      <c r="J1278" s="20">
        <v>4</v>
      </c>
      <c r="K1278" s="5" t="s">
        <v>575</v>
      </c>
      <c r="L1278" s="425"/>
      <c r="M1278" s="6" t="s">
        <v>6634</v>
      </c>
      <c r="N1278" s="6"/>
      <c r="O1278" s="7"/>
      <c r="P1278" s="479"/>
      <c r="Q1278" s="5"/>
      <c r="R1278" s="20"/>
      <c r="S1278" s="20"/>
      <c r="T1278" s="5"/>
      <c r="U1278" s="474"/>
      <c r="V1278" s="474"/>
      <c r="W1278" s="101"/>
      <c r="X1278" s="101"/>
      <c r="Y1278" s="101"/>
    </row>
    <row r="1279" spans="1:25" s="186" customFormat="1" ht="153">
      <c r="A1279" s="475">
        <v>1268</v>
      </c>
      <c r="B1279" s="5" t="s">
        <v>1419</v>
      </c>
      <c r="C1279" s="20" t="s">
        <v>6635</v>
      </c>
      <c r="D1279" s="20" t="s">
        <v>6636</v>
      </c>
      <c r="E1279" s="20" t="s">
        <v>6631</v>
      </c>
      <c r="F1279" s="20">
        <v>3</v>
      </c>
      <c r="G1279" s="20">
        <v>5</v>
      </c>
      <c r="H1279" s="20"/>
      <c r="I1279" s="323">
        <v>73.09</v>
      </c>
      <c r="J1279" s="20">
        <v>3</v>
      </c>
      <c r="K1279" s="5" t="s">
        <v>575</v>
      </c>
      <c r="L1279" s="425"/>
      <c r="M1279" s="6" t="s">
        <v>6637</v>
      </c>
      <c r="N1279" s="6">
        <v>1399001.69</v>
      </c>
      <c r="O1279" s="7"/>
      <c r="P1279" s="479"/>
      <c r="Q1279" s="5"/>
      <c r="R1279" s="20"/>
      <c r="S1279" s="20"/>
      <c r="T1279" s="5"/>
      <c r="U1279" s="474"/>
      <c r="V1279" s="474"/>
      <c r="W1279" s="101"/>
      <c r="X1279" s="101"/>
      <c r="Y1279" s="101"/>
    </row>
    <row r="1280" spans="1:25" s="186" customFormat="1" ht="191.25">
      <c r="A1280" s="475">
        <v>1269</v>
      </c>
      <c r="B1280" s="5" t="s">
        <v>1419</v>
      </c>
      <c r="C1280" s="20" t="s">
        <v>6638</v>
      </c>
      <c r="D1280" s="20" t="s">
        <v>6639</v>
      </c>
      <c r="E1280" s="20" t="s">
        <v>6631</v>
      </c>
      <c r="F1280" s="20">
        <v>3</v>
      </c>
      <c r="G1280" s="20">
        <v>17</v>
      </c>
      <c r="H1280" s="20"/>
      <c r="I1280" s="323">
        <v>74.36</v>
      </c>
      <c r="J1280" s="20">
        <v>1</v>
      </c>
      <c r="K1280" s="5" t="s">
        <v>575</v>
      </c>
      <c r="L1280" s="425"/>
      <c r="M1280" s="6" t="s">
        <v>6637</v>
      </c>
      <c r="N1280" s="6">
        <v>1423881.34</v>
      </c>
      <c r="O1280" s="7"/>
      <c r="P1280" s="479"/>
      <c r="Q1280" s="5" t="s">
        <v>6640</v>
      </c>
      <c r="R1280" s="187">
        <v>43000</v>
      </c>
      <c r="S1280" s="20" t="s">
        <v>1774</v>
      </c>
      <c r="T1280" s="5" t="s">
        <v>6641</v>
      </c>
      <c r="U1280" s="474">
        <v>74.36</v>
      </c>
      <c r="V1280" s="474"/>
      <c r="W1280" s="101"/>
      <c r="X1280" s="101"/>
      <c r="Y1280" s="101"/>
    </row>
    <row r="1281" spans="1:25" s="186" customFormat="1" ht="153">
      <c r="A1281" s="467">
        <v>1270</v>
      </c>
      <c r="B1281" s="5" t="s">
        <v>1419</v>
      </c>
      <c r="C1281" s="20" t="s">
        <v>6642</v>
      </c>
      <c r="D1281" s="20" t="s">
        <v>6643</v>
      </c>
      <c r="E1281" s="20" t="s">
        <v>6631</v>
      </c>
      <c r="F1281" s="20">
        <v>3</v>
      </c>
      <c r="G1281" s="20">
        <v>21</v>
      </c>
      <c r="H1281" s="20"/>
      <c r="I1281" s="323">
        <v>73.87</v>
      </c>
      <c r="J1281" s="20">
        <v>3</v>
      </c>
      <c r="K1281" s="5" t="s">
        <v>575</v>
      </c>
      <c r="L1281" s="425"/>
      <c r="M1281" s="6" t="s">
        <v>6637</v>
      </c>
      <c r="N1281" s="6">
        <v>1414312.24</v>
      </c>
      <c r="O1281" s="7"/>
      <c r="P1281" s="479"/>
      <c r="Q1281" s="5"/>
      <c r="R1281" s="20"/>
      <c r="S1281" s="20"/>
      <c r="T1281" s="20"/>
      <c r="U1281" s="474"/>
      <c r="V1281" s="474"/>
      <c r="W1281" s="101"/>
      <c r="X1281" s="101"/>
      <c r="Y1281" s="101"/>
    </row>
    <row r="1282" spans="1:25" s="186" customFormat="1" ht="280.5">
      <c r="A1282" s="475">
        <v>1271</v>
      </c>
      <c r="B1282" s="5" t="s">
        <v>1419</v>
      </c>
      <c r="C1282" s="20"/>
      <c r="D1282" s="20" t="s">
        <v>6644</v>
      </c>
      <c r="E1282" s="20" t="s">
        <v>6631</v>
      </c>
      <c r="F1282" s="20">
        <v>4</v>
      </c>
      <c r="G1282" s="20">
        <v>17</v>
      </c>
      <c r="H1282" s="20"/>
      <c r="I1282" s="323">
        <v>41.82</v>
      </c>
      <c r="J1282" s="20">
        <v>1</v>
      </c>
      <c r="K1282" s="5" t="s">
        <v>575</v>
      </c>
      <c r="L1282" s="425"/>
      <c r="M1282" s="6" t="s">
        <v>6645</v>
      </c>
      <c r="N1282" s="6"/>
      <c r="O1282" s="7"/>
      <c r="P1282" s="479"/>
      <c r="Q1282" s="5"/>
      <c r="R1282" s="20"/>
      <c r="S1282" s="20"/>
      <c r="T1282" s="20"/>
      <c r="U1282" s="474"/>
      <c r="V1282" s="474"/>
      <c r="W1282" s="101"/>
      <c r="X1282" s="101"/>
      <c r="Y1282" s="101"/>
    </row>
    <row r="1283" spans="1:25" s="186" customFormat="1" ht="280.5">
      <c r="A1283" s="475">
        <v>1272</v>
      </c>
      <c r="B1283" s="5" t="s">
        <v>1419</v>
      </c>
      <c r="C1283" s="20"/>
      <c r="D1283" s="20" t="s">
        <v>6646</v>
      </c>
      <c r="E1283" s="20" t="s">
        <v>6631</v>
      </c>
      <c r="F1283" s="20">
        <v>4</v>
      </c>
      <c r="G1283" s="20">
        <v>20</v>
      </c>
      <c r="H1283" s="20"/>
      <c r="I1283" s="323">
        <v>41.57</v>
      </c>
      <c r="J1283" s="20">
        <v>1</v>
      </c>
      <c r="K1283" s="5" t="s">
        <v>575</v>
      </c>
      <c r="L1283" s="425"/>
      <c r="M1283" s="6" t="s">
        <v>6645</v>
      </c>
      <c r="N1283" s="6"/>
      <c r="O1283" s="7"/>
      <c r="P1283" s="479"/>
      <c r="Q1283" s="5"/>
      <c r="R1283" s="20"/>
      <c r="S1283" s="20"/>
      <c r="T1283" s="20"/>
      <c r="U1283" s="474"/>
      <c r="V1283" s="474"/>
      <c r="W1283" s="101"/>
      <c r="X1283" s="101"/>
      <c r="Y1283" s="101"/>
    </row>
    <row r="1284" spans="1:25" s="186" customFormat="1" ht="89.25">
      <c r="A1284" s="467">
        <v>1273</v>
      </c>
      <c r="B1284" s="5" t="s">
        <v>1419</v>
      </c>
      <c r="C1284" s="20" t="s">
        <v>6647</v>
      </c>
      <c r="D1284" s="20" t="s">
        <v>6648</v>
      </c>
      <c r="E1284" s="20" t="s">
        <v>6631</v>
      </c>
      <c r="F1284" s="20" t="s">
        <v>5998</v>
      </c>
      <c r="G1284" s="20">
        <v>29</v>
      </c>
      <c r="H1284" s="20"/>
      <c r="I1284" s="323">
        <v>42.5</v>
      </c>
      <c r="J1284" s="20">
        <v>1</v>
      </c>
      <c r="K1284" s="5" t="s">
        <v>575</v>
      </c>
      <c r="L1284" s="425"/>
      <c r="M1284" s="6" t="s">
        <v>6649</v>
      </c>
      <c r="N1284" s="6">
        <v>782873.38</v>
      </c>
      <c r="O1284" s="7">
        <v>782873.38</v>
      </c>
      <c r="P1284" s="479">
        <v>0</v>
      </c>
      <c r="Q1284" s="5"/>
      <c r="R1284" s="20"/>
      <c r="S1284" s="20"/>
      <c r="T1284" s="20"/>
      <c r="U1284" s="474"/>
      <c r="V1284" s="474"/>
      <c r="W1284" s="101"/>
      <c r="X1284" s="101"/>
      <c r="Y1284" s="101"/>
    </row>
    <row r="1285" spans="1:25" s="186" customFormat="1" ht="127.5">
      <c r="A1285" s="475">
        <v>1274</v>
      </c>
      <c r="B1285" s="5" t="s">
        <v>1419</v>
      </c>
      <c r="C1285" s="20" t="s">
        <v>6650</v>
      </c>
      <c r="D1285" s="20" t="s">
        <v>6651</v>
      </c>
      <c r="E1285" s="20" t="s">
        <v>6631</v>
      </c>
      <c r="F1285" s="20">
        <v>8</v>
      </c>
      <c r="G1285" s="20">
        <v>45</v>
      </c>
      <c r="H1285" s="20"/>
      <c r="I1285" s="323">
        <v>41.45</v>
      </c>
      <c r="J1285" s="20">
        <v>4</v>
      </c>
      <c r="K1285" s="5" t="s">
        <v>575</v>
      </c>
      <c r="L1285" s="425"/>
      <c r="M1285" s="6" t="s">
        <v>6652</v>
      </c>
      <c r="N1285" s="6">
        <v>792321.07</v>
      </c>
      <c r="O1285" s="7"/>
      <c r="P1285" s="479"/>
      <c r="Q1285" s="5" t="s">
        <v>6653</v>
      </c>
      <c r="R1285" s="187">
        <v>28943</v>
      </c>
      <c r="S1285" s="20" t="s">
        <v>1774</v>
      </c>
      <c r="T1285" s="5" t="s">
        <v>6654</v>
      </c>
      <c r="U1285" s="474"/>
      <c r="V1285" s="474"/>
      <c r="W1285" s="101"/>
      <c r="X1285" s="101"/>
      <c r="Y1285" s="101"/>
    </row>
    <row r="1286" spans="1:25" s="186" customFormat="1" ht="102">
      <c r="A1286" s="475">
        <v>1275</v>
      </c>
      <c r="B1286" s="5" t="s">
        <v>1419</v>
      </c>
      <c r="C1286" s="20"/>
      <c r="D1286" s="20" t="s">
        <v>6655</v>
      </c>
      <c r="E1286" s="20" t="s">
        <v>6631</v>
      </c>
      <c r="F1286" s="20" t="s">
        <v>2964</v>
      </c>
      <c r="G1286" s="20">
        <v>23</v>
      </c>
      <c r="H1286" s="20"/>
      <c r="I1286" s="323">
        <v>50.49</v>
      </c>
      <c r="J1286" s="20">
        <v>3</v>
      </c>
      <c r="K1286" s="5" t="s">
        <v>575</v>
      </c>
      <c r="L1286" s="425"/>
      <c r="M1286" s="6" t="s">
        <v>5237</v>
      </c>
      <c r="N1286" s="6"/>
      <c r="O1286" s="7"/>
      <c r="P1286" s="479"/>
      <c r="Q1286" s="5"/>
      <c r="R1286" s="20"/>
      <c r="S1286" s="20"/>
      <c r="U1286" s="474"/>
      <c r="V1286" s="474"/>
      <c r="W1286" s="101"/>
      <c r="X1286" s="101"/>
      <c r="Y1286" s="101"/>
    </row>
    <row r="1287" spans="1:25" s="186" customFormat="1" ht="216.75">
      <c r="A1287" s="467">
        <v>1276</v>
      </c>
      <c r="B1287" s="5" t="s">
        <v>1419</v>
      </c>
      <c r="C1287" s="20"/>
      <c r="D1287" s="20" t="s">
        <v>6656</v>
      </c>
      <c r="E1287" s="20" t="s">
        <v>6631</v>
      </c>
      <c r="F1287" s="20">
        <v>10</v>
      </c>
      <c r="G1287" s="20">
        <v>33</v>
      </c>
      <c r="H1287" s="20"/>
      <c r="I1287" s="323">
        <v>42.7</v>
      </c>
      <c r="J1287" s="20">
        <v>1</v>
      </c>
      <c r="K1287" s="5" t="s">
        <v>575</v>
      </c>
      <c r="L1287" s="425"/>
      <c r="M1287" s="6" t="s">
        <v>6657</v>
      </c>
      <c r="N1287" s="6"/>
      <c r="O1287" s="7"/>
      <c r="P1287" s="479"/>
      <c r="Q1287" s="5"/>
      <c r="R1287" s="20"/>
      <c r="S1287" s="20"/>
      <c r="U1287" s="474"/>
      <c r="V1287" s="474"/>
      <c r="W1287" s="101"/>
      <c r="X1287" s="101"/>
      <c r="Y1287" s="101"/>
    </row>
    <row r="1288" spans="1:25" s="186" customFormat="1" ht="216.75">
      <c r="A1288" s="475">
        <v>1277</v>
      </c>
      <c r="B1288" s="5" t="s">
        <v>1419</v>
      </c>
      <c r="C1288" s="20"/>
      <c r="D1288" s="20" t="s">
        <v>6658</v>
      </c>
      <c r="E1288" s="20" t="s">
        <v>6631</v>
      </c>
      <c r="F1288" s="20">
        <v>10</v>
      </c>
      <c r="G1288" s="20">
        <v>48</v>
      </c>
      <c r="H1288" s="20"/>
      <c r="I1288" s="323">
        <v>30.11</v>
      </c>
      <c r="J1288" s="20">
        <v>4</v>
      </c>
      <c r="K1288" s="5" t="s">
        <v>575</v>
      </c>
      <c r="L1288" s="425"/>
      <c r="M1288" s="6" t="s">
        <v>6657</v>
      </c>
      <c r="N1288" s="6"/>
      <c r="O1288" s="7"/>
      <c r="P1288" s="479"/>
      <c r="Q1288" s="5" t="s">
        <v>6659</v>
      </c>
      <c r="R1288" s="187">
        <v>30190</v>
      </c>
      <c r="S1288" s="20" t="s">
        <v>1774</v>
      </c>
      <c r="T1288" s="5" t="s">
        <v>6660</v>
      </c>
      <c r="U1288" s="474"/>
      <c r="V1288" s="474"/>
      <c r="W1288" s="101"/>
      <c r="X1288" s="101"/>
      <c r="Y1288" s="101"/>
    </row>
    <row r="1289" spans="1:25" s="186" customFormat="1" ht="102">
      <c r="A1289" s="475">
        <v>1278</v>
      </c>
      <c r="B1289" s="5" t="s">
        <v>1419</v>
      </c>
      <c r="C1289" s="20" t="s">
        <v>6661</v>
      </c>
      <c r="D1289" s="20" t="s">
        <v>6662</v>
      </c>
      <c r="E1289" s="20" t="s">
        <v>6663</v>
      </c>
      <c r="F1289" s="20">
        <v>1</v>
      </c>
      <c r="G1289" s="20">
        <v>66</v>
      </c>
      <c r="H1289" s="23" t="s">
        <v>6664</v>
      </c>
      <c r="I1289" s="112">
        <f>50.9*1/3</f>
        <v>16.966666666666665</v>
      </c>
      <c r="J1289" s="20">
        <v>4</v>
      </c>
      <c r="K1289" s="5" t="s">
        <v>575</v>
      </c>
      <c r="L1289" s="425"/>
      <c r="M1289" s="6" t="s">
        <v>6665</v>
      </c>
      <c r="N1289" s="6">
        <v>331145.05</v>
      </c>
      <c r="O1289" s="7"/>
      <c r="P1289" s="479"/>
      <c r="Q1289" s="5"/>
      <c r="R1289" s="20"/>
      <c r="S1289" s="20"/>
      <c r="T1289" s="20"/>
      <c r="U1289" s="474"/>
      <c r="V1289" s="474"/>
      <c r="W1289" s="101"/>
      <c r="X1289" s="101"/>
      <c r="Y1289" s="101"/>
    </row>
    <row r="1290" spans="1:25" s="186" customFormat="1" ht="280.5">
      <c r="A1290" s="467">
        <v>1279</v>
      </c>
      <c r="B1290" s="5" t="s">
        <v>1419</v>
      </c>
      <c r="C1290" s="20"/>
      <c r="D1290" s="20" t="s">
        <v>6666</v>
      </c>
      <c r="E1290" s="20" t="s">
        <v>6663</v>
      </c>
      <c r="F1290" s="20">
        <v>3</v>
      </c>
      <c r="G1290" s="20">
        <v>66</v>
      </c>
      <c r="H1290" s="20"/>
      <c r="I1290" s="323">
        <v>49.75</v>
      </c>
      <c r="J1290" s="20">
        <v>5</v>
      </c>
      <c r="K1290" s="5" t="s">
        <v>575</v>
      </c>
      <c r="L1290" s="425"/>
      <c r="M1290" s="6" t="s">
        <v>6667</v>
      </c>
      <c r="N1290" s="6"/>
      <c r="O1290" s="7"/>
      <c r="P1290" s="479"/>
      <c r="Q1290" s="5"/>
      <c r="R1290" s="187"/>
      <c r="S1290" s="20"/>
      <c r="T1290" s="5"/>
      <c r="U1290" s="474"/>
      <c r="V1290" s="474"/>
      <c r="W1290" s="101"/>
      <c r="X1290" s="101"/>
      <c r="Y1290" s="101"/>
    </row>
    <row r="1291" spans="1:25" s="186" customFormat="1" ht="153">
      <c r="A1291" s="475">
        <v>1280</v>
      </c>
      <c r="B1291" s="5" t="s">
        <v>1419</v>
      </c>
      <c r="C1291" s="20"/>
      <c r="D1291" s="20" t="s">
        <v>6668</v>
      </c>
      <c r="E1291" s="20" t="s">
        <v>6663</v>
      </c>
      <c r="F1291" s="20">
        <v>4</v>
      </c>
      <c r="G1291" s="20">
        <v>28</v>
      </c>
      <c r="H1291" s="20"/>
      <c r="I1291" s="323">
        <v>43.11</v>
      </c>
      <c r="J1291" s="20">
        <v>4</v>
      </c>
      <c r="K1291" s="5" t="s">
        <v>575</v>
      </c>
      <c r="L1291" s="425"/>
      <c r="M1291" s="6" t="s">
        <v>6669</v>
      </c>
      <c r="N1291" s="6"/>
      <c r="O1291" s="7"/>
      <c r="P1291" s="479"/>
      <c r="Q1291" s="5"/>
      <c r="R1291" s="20"/>
      <c r="S1291" s="20"/>
      <c r="T1291" s="5"/>
      <c r="U1291" s="474"/>
      <c r="V1291" s="474"/>
      <c r="W1291" s="101"/>
      <c r="X1291" s="101"/>
      <c r="Y1291" s="101"/>
    </row>
    <row r="1292" spans="1:25" s="186" customFormat="1" ht="127.5">
      <c r="A1292" s="475">
        <v>1281</v>
      </c>
      <c r="B1292" s="5" t="s">
        <v>1419</v>
      </c>
      <c r="C1292" s="20" t="s">
        <v>6670</v>
      </c>
      <c r="D1292" s="20" t="s">
        <v>6671</v>
      </c>
      <c r="E1292" s="20" t="s">
        <v>6663</v>
      </c>
      <c r="F1292" s="20">
        <v>5</v>
      </c>
      <c r="G1292" s="20">
        <v>16</v>
      </c>
      <c r="H1292" s="20"/>
      <c r="I1292" s="323">
        <v>42.86</v>
      </c>
      <c r="J1292" s="20">
        <v>1</v>
      </c>
      <c r="K1292" s="5" t="s">
        <v>575</v>
      </c>
      <c r="L1292" s="425"/>
      <c r="M1292" s="6" t="s">
        <v>6672</v>
      </c>
      <c r="N1292" s="6">
        <v>838944.25</v>
      </c>
      <c r="O1292" s="7"/>
      <c r="P1292" s="479"/>
      <c r="Q1292" s="5" t="s">
        <v>6673</v>
      </c>
      <c r="R1292" s="187">
        <v>43558</v>
      </c>
      <c r="S1292" s="20" t="s">
        <v>1774</v>
      </c>
      <c r="T1292" s="5" t="s">
        <v>6674</v>
      </c>
      <c r="U1292" s="474">
        <v>42.86</v>
      </c>
      <c r="V1292" s="474"/>
      <c r="W1292" s="101"/>
      <c r="X1292" s="101"/>
      <c r="Y1292" s="101"/>
    </row>
    <row r="1293" spans="1:25" s="186" customFormat="1" ht="127.5">
      <c r="A1293" s="467">
        <v>1282</v>
      </c>
      <c r="B1293" s="5" t="s">
        <v>1419</v>
      </c>
      <c r="C1293" s="20" t="s">
        <v>6675</v>
      </c>
      <c r="D1293" s="20" t="s">
        <v>6676</v>
      </c>
      <c r="E1293" s="20" t="s">
        <v>6663</v>
      </c>
      <c r="F1293" s="20">
        <v>5</v>
      </c>
      <c r="G1293" s="20">
        <v>20</v>
      </c>
      <c r="H1293" s="20"/>
      <c r="I1293" s="323">
        <v>42.99</v>
      </c>
      <c r="J1293" s="20">
        <v>2</v>
      </c>
      <c r="K1293" s="5" t="s">
        <v>575</v>
      </c>
      <c r="L1293" s="425"/>
      <c r="M1293" s="6" t="s">
        <v>6672</v>
      </c>
      <c r="N1293" s="6">
        <v>840899.83</v>
      </c>
      <c r="O1293" s="7"/>
      <c r="P1293" s="479"/>
      <c r="Q1293" s="5" t="s">
        <v>6677</v>
      </c>
      <c r="R1293" s="187">
        <v>34774</v>
      </c>
      <c r="S1293" s="20" t="s">
        <v>1774</v>
      </c>
      <c r="T1293" s="5" t="s">
        <v>6678</v>
      </c>
      <c r="U1293" s="474"/>
      <c r="V1293" s="474"/>
      <c r="W1293" s="101"/>
      <c r="X1293" s="101"/>
      <c r="Y1293" s="101"/>
    </row>
    <row r="1294" spans="1:25" s="186" customFormat="1" ht="127.5">
      <c r="A1294" s="475">
        <v>1283</v>
      </c>
      <c r="B1294" s="5" t="s">
        <v>1419</v>
      </c>
      <c r="C1294" s="20" t="s">
        <v>6679</v>
      </c>
      <c r="D1294" s="20" t="s">
        <v>6680</v>
      </c>
      <c r="E1294" s="20" t="s">
        <v>6663</v>
      </c>
      <c r="F1294" s="20">
        <v>5</v>
      </c>
      <c r="G1294" s="20">
        <v>43</v>
      </c>
      <c r="H1294" s="20"/>
      <c r="I1294" s="323">
        <v>42.89</v>
      </c>
      <c r="J1294" s="20">
        <v>2</v>
      </c>
      <c r="K1294" s="5" t="s">
        <v>575</v>
      </c>
      <c r="L1294" s="425"/>
      <c r="M1294" s="6" t="s">
        <v>6672</v>
      </c>
      <c r="N1294" s="6">
        <v>838944.25</v>
      </c>
      <c r="O1294" s="7"/>
      <c r="P1294" s="479"/>
      <c r="Q1294" s="5"/>
      <c r="R1294" s="20"/>
      <c r="S1294" s="20"/>
      <c r="T1294" s="5"/>
      <c r="U1294" s="474"/>
      <c r="V1294" s="474"/>
      <c r="W1294" s="101"/>
      <c r="X1294" s="101"/>
      <c r="Y1294" s="101"/>
    </row>
    <row r="1295" spans="1:25" s="186" customFormat="1" ht="178.5">
      <c r="A1295" s="475">
        <v>1284</v>
      </c>
      <c r="B1295" s="5" t="s">
        <v>1419</v>
      </c>
      <c r="C1295" s="20" t="s">
        <v>6681</v>
      </c>
      <c r="D1295" s="20" t="s">
        <v>6682</v>
      </c>
      <c r="E1295" s="20" t="s">
        <v>6663</v>
      </c>
      <c r="F1295" s="20">
        <v>6</v>
      </c>
      <c r="G1295" s="20">
        <v>1</v>
      </c>
      <c r="H1295" s="20"/>
      <c r="I1295" s="323">
        <v>69.64</v>
      </c>
      <c r="J1295" s="20">
        <v>1</v>
      </c>
      <c r="K1295" s="5" t="s">
        <v>575</v>
      </c>
      <c r="L1295" s="425"/>
      <c r="M1295" s="6" t="s">
        <v>6683</v>
      </c>
      <c r="N1295" s="6">
        <v>1361084.38</v>
      </c>
      <c r="O1295" s="7"/>
      <c r="P1295" s="479"/>
      <c r="Q1295" s="5" t="s">
        <v>6684</v>
      </c>
      <c r="R1295" s="187">
        <v>35675</v>
      </c>
      <c r="S1295" s="20" t="s">
        <v>1774</v>
      </c>
      <c r="T1295" s="5" t="s">
        <v>6685</v>
      </c>
      <c r="U1295" s="474"/>
      <c r="V1295" s="474"/>
      <c r="W1295" s="101"/>
      <c r="X1295" s="101"/>
      <c r="Y1295" s="101"/>
    </row>
    <row r="1296" spans="1:25" s="186" customFormat="1" ht="178.5">
      <c r="A1296" s="467">
        <v>1285</v>
      </c>
      <c r="B1296" s="5" t="s">
        <v>1419</v>
      </c>
      <c r="C1296" s="20" t="s">
        <v>6686</v>
      </c>
      <c r="D1296" s="20" t="s">
        <v>6687</v>
      </c>
      <c r="E1296" s="20" t="s">
        <v>6663</v>
      </c>
      <c r="F1296" s="20">
        <v>6</v>
      </c>
      <c r="G1296" s="20">
        <v>49</v>
      </c>
      <c r="H1296" s="20"/>
      <c r="I1296" s="323">
        <v>50.21</v>
      </c>
      <c r="J1296" s="20">
        <v>4</v>
      </c>
      <c r="K1296" s="5" t="s">
        <v>575</v>
      </c>
      <c r="L1296" s="425"/>
      <c r="M1296" s="6" t="s">
        <v>6683</v>
      </c>
      <c r="N1296" s="6">
        <v>981701.66</v>
      </c>
      <c r="O1296" s="7"/>
      <c r="P1296" s="479"/>
      <c r="Q1296" s="5" t="s">
        <v>6688</v>
      </c>
      <c r="R1296" s="187">
        <v>33682</v>
      </c>
      <c r="S1296" s="20" t="s">
        <v>1774</v>
      </c>
      <c r="T1296" s="5" t="s">
        <v>6689</v>
      </c>
      <c r="U1296" s="474"/>
      <c r="V1296" s="474"/>
      <c r="W1296" s="101"/>
      <c r="X1296" s="101"/>
      <c r="Y1296" s="101"/>
    </row>
    <row r="1297" spans="1:25" s="186" customFormat="1" ht="191.25">
      <c r="A1297" s="475">
        <v>1286</v>
      </c>
      <c r="B1297" s="5" t="s">
        <v>1419</v>
      </c>
      <c r="C1297" s="20" t="s">
        <v>6690</v>
      </c>
      <c r="D1297" s="20" t="s">
        <v>6691</v>
      </c>
      <c r="E1297" s="20" t="s">
        <v>6663</v>
      </c>
      <c r="F1297" s="20">
        <v>7</v>
      </c>
      <c r="G1297" s="20">
        <v>27</v>
      </c>
      <c r="H1297" s="20"/>
      <c r="I1297" s="323">
        <v>43.1</v>
      </c>
      <c r="J1297" s="536">
        <v>3</v>
      </c>
      <c r="K1297" s="5" t="s">
        <v>575</v>
      </c>
      <c r="L1297" s="478">
        <v>43725</v>
      </c>
      <c r="M1297" s="6" t="s">
        <v>6692</v>
      </c>
      <c r="N1297" s="6">
        <v>842884.29</v>
      </c>
      <c r="O1297" s="7"/>
      <c r="P1297" s="479"/>
      <c r="Q1297" s="5" t="s">
        <v>6693</v>
      </c>
      <c r="R1297" s="187">
        <v>43530</v>
      </c>
      <c r="S1297" s="20" t="s">
        <v>1774</v>
      </c>
      <c r="T1297" s="5" t="s">
        <v>6694</v>
      </c>
      <c r="U1297" s="474">
        <v>43.16</v>
      </c>
      <c r="V1297" s="481"/>
      <c r="W1297" s="101"/>
      <c r="X1297" s="101"/>
      <c r="Y1297" s="101"/>
    </row>
    <row r="1298" spans="1:25" s="186" customFormat="1" ht="102">
      <c r="A1298" s="475">
        <v>1287</v>
      </c>
      <c r="B1298" s="5" t="s">
        <v>1419</v>
      </c>
      <c r="C1298" s="20"/>
      <c r="D1298" s="20" t="s">
        <v>6695</v>
      </c>
      <c r="E1298" s="20" t="s">
        <v>6663</v>
      </c>
      <c r="F1298" s="20">
        <v>7</v>
      </c>
      <c r="G1298" s="20">
        <v>49</v>
      </c>
      <c r="H1298" s="20"/>
      <c r="I1298" s="323">
        <v>50.15</v>
      </c>
      <c r="J1298" s="20">
        <v>4</v>
      </c>
      <c r="K1298" s="5" t="s">
        <v>575</v>
      </c>
      <c r="L1298" s="425"/>
      <c r="M1298" s="6" t="s">
        <v>6696</v>
      </c>
      <c r="N1298" s="6"/>
      <c r="O1298" s="7"/>
      <c r="P1298" s="479"/>
      <c r="Q1298" s="5"/>
      <c r="R1298" s="20"/>
      <c r="S1298" s="20"/>
      <c r="T1298" s="20"/>
      <c r="U1298" s="474"/>
      <c r="V1298" s="474"/>
      <c r="W1298" s="101"/>
      <c r="X1298" s="101"/>
      <c r="Y1298" s="101"/>
    </row>
    <row r="1299" spans="1:25" s="186" customFormat="1" ht="204">
      <c r="A1299" s="467">
        <v>1288</v>
      </c>
      <c r="B1299" s="5" t="s">
        <v>1419</v>
      </c>
      <c r="C1299" s="20" t="s">
        <v>6697</v>
      </c>
      <c r="D1299" s="20" t="s">
        <v>6698</v>
      </c>
      <c r="E1299" s="20" t="s">
        <v>6663</v>
      </c>
      <c r="F1299" s="20">
        <v>8</v>
      </c>
      <c r="G1299" s="20">
        <v>53</v>
      </c>
      <c r="H1299" s="20"/>
      <c r="I1299" s="323">
        <v>50.8</v>
      </c>
      <c r="J1299" s="20">
        <v>5</v>
      </c>
      <c r="K1299" s="5" t="s">
        <v>575</v>
      </c>
      <c r="L1299" s="425"/>
      <c r="M1299" s="6" t="s">
        <v>6699</v>
      </c>
      <c r="N1299" s="6">
        <v>1008466.36</v>
      </c>
      <c r="O1299" s="7"/>
      <c r="P1299" s="479"/>
      <c r="Q1299" s="5"/>
      <c r="R1299" s="20"/>
      <c r="S1299" s="20"/>
      <c r="U1299" s="474"/>
      <c r="V1299" s="474"/>
      <c r="W1299" s="101"/>
      <c r="X1299" s="101"/>
      <c r="Y1299" s="101"/>
    </row>
    <row r="1300" spans="1:25" s="186" customFormat="1" ht="204">
      <c r="A1300" s="475">
        <v>1289</v>
      </c>
      <c r="B1300" s="5" t="s">
        <v>1419</v>
      </c>
      <c r="C1300" s="20" t="s">
        <v>6700</v>
      </c>
      <c r="D1300" s="20" t="s">
        <v>6701</v>
      </c>
      <c r="E1300" s="20" t="s">
        <v>6663</v>
      </c>
      <c r="F1300" s="20">
        <v>8</v>
      </c>
      <c r="G1300" s="20">
        <v>55</v>
      </c>
      <c r="H1300" s="20"/>
      <c r="I1300" s="323">
        <v>44.46</v>
      </c>
      <c r="J1300" s="20">
        <v>5</v>
      </c>
      <c r="K1300" s="5" t="s">
        <v>575</v>
      </c>
      <c r="L1300" s="425"/>
      <c r="M1300" s="6" t="s">
        <v>6699</v>
      </c>
      <c r="N1300" s="6">
        <v>883400.65</v>
      </c>
      <c r="O1300" s="7"/>
      <c r="P1300" s="479"/>
      <c r="Q1300" s="5" t="s">
        <v>6702</v>
      </c>
      <c r="R1300" s="187">
        <v>43523</v>
      </c>
      <c r="S1300" s="20" t="s">
        <v>1774</v>
      </c>
      <c r="T1300" s="5" t="s">
        <v>6703</v>
      </c>
      <c r="U1300" s="474">
        <v>44.46</v>
      </c>
      <c r="V1300" s="474"/>
      <c r="W1300" s="101"/>
      <c r="X1300" s="101"/>
      <c r="Y1300" s="101"/>
    </row>
    <row r="1301" spans="1:25" s="186" customFormat="1" ht="153">
      <c r="A1301" s="475">
        <v>1290</v>
      </c>
      <c r="B1301" s="5" t="s">
        <v>1419</v>
      </c>
      <c r="C1301" s="20" t="s">
        <v>6704</v>
      </c>
      <c r="D1301" s="20" t="s">
        <v>6705</v>
      </c>
      <c r="E1301" s="20" t="s">
        <v>6706</v>
      </c>
      <c r="F1301" s="20" t="s">
        <v>1816</v>
      </c>
      <c r="G1301" s="20">
        <v>6</v>
      </c>
      <c r="H1301" s="20"/>
      <c r="I1301" s="323">
        <v>50.9</v>
      </c>
      <c r="J1301" s="20">
        <v>2</v>
      </c>
      <c r="K1301" s="5" t="s">
        <v>575</v>
      </c>
      <c r="L1301" s="425"/>
      <c r="M1301" s="6" t="s">
        <v>6707</v>
      </c>
      <c r="N1301" s="6">
        <v>937606</v>
      </c>
      <c r="O1301" s="7">
        <v>937606</v>
      </c>
      <c r="P1301" s="479">
        <v>937606</v>
      </c>
      <c r="Q1301" s="5" t="s">
        <v>6708</v>
      </c>
      <c r="R1301" s="187">
        <v>34284</v>
      </c>
      <c r="S1301" s="20" t="s">
        <v>1774</v>
      </c>
      <c r="T1301" s="5" t="s">
        <v>6709</v>
      </c>
      <c r="U1301" s="474"/>
      <c r="V1301" s="474"/>
      <c r="W1301" s="101"/>
      <c r="X1301" s="101"/>
      <c r="Y1301" s="101"/>
    </row>
    <row r="1302" spans="1:25" s="186" customFormat="1" ht="153">
      <c r="A1302" s="467">
        <v>1291</v>
      </c>
      <c r="B1302" s="5" t="s">
        <v>1419</v>
      </c>
      <c r="C1302" s="20" t="s">
        <v>6710</v>
      </c>
      <c r="D1302" s="20" t="s">
        <v>6711</v>
      </c>
      <c r="E1302" s="20" t="s">
        <v>6706</v>
      </c>
      <c r="F1302" s="20" t="s">
        <v>1816</v>
      </c>
      <c r="G1302" s="20">
        <v>30</v>
      </c>
      <c r="H1302" s="20"/>
      <c r="I1302" s="323">
        <v>60.7</v>
      </c>
      <c r="J1302" s="20">
        <v>5</v>
      </c>
      <c r="K1302" s="5" t="s">
        <v>575</v>
      </c>
      <c r="L1302" s="425"/>
      <c r="M1302" s="6" t="s">
        <v>6707</v>
      </c>
      <c r="N1302" s="6">
        <v>1094180.67</v>
      </c>
      <c r="O1302" s="7">
        <v>1094180.67</v>
      </c>
      <c r="P1302" s="479">
        <v>1094180.67</v>
      </c>
      <c r="Q1302" s="5" t="s">
        <v>6712</v>
      </c>
      <c r="R1302" s="187">
        <v>34284</v>
      </c>
      <c r="S1302" s="20" t="s">
        <v>1774</v>
      </c>
      <c r="T1302" s="5" t="s">
        <v>6713</v>
      </c>
      <c r="U1302" s="474"/>
      <c r="V1302" s="474"/>
      <c r="W1302" s="101"/>
      <c r="X1302" s="101"/>
      <c r="Y1302" s="101"/>
    </row>
    <row r="1303" spans="1:25" s="186" customFormat="1" ht="153">
      <c r="A1303" s="475">
        <v>1292</v>
      </c>
      <c r="B1303" s="5" t="s">
        <v>1419</v>
      </c>
      <c r="C1303" s="20" t="s">
        <v>6714</v>
      </c>
      <c r="D1303" s="20" t="s">
        <v>6715</v>
      </c>
      <c r="E1303" s="20" t="s">
        <v>6706</v>
      </c>
      <c r="F1303" s="20" t="s">
        <v>1816</v>
      </c>
      <c r="G1303" s="20">
        <v>55</v>
      </c>
      <c r="H1303" s="20"/>
      <c r="I1303" s="323">
        <v>49.9</v>
      </c>
      <c r="J1303" s="20">
        <v>4</v>
      </c>
      <c r="K1303" s="5" t="s">
        <v>575</v>
      </c>
      <c r="L1303" s="425"/>
      <c r="M1303" s="6" t="s">
        <v>6707</v>
      </c>
      <c r="N1303" s="6">
        <v>919185.45</v>
      </c>
      <c r="O1303" s="7">
        <v>919185.45</v>
      </c>
      <c r="P1303" s="479">
        <v>919185.45</v>
      </c>
      <c r="Q1303" s="5" t="s">
        <v>6716</v>
      </c>
      <c r="R1303" s="187">
        <v>34305</v>
      </c>
      <c r="S1303" s="20" t="s">
        <v>1774</v>
      </c>
      <c r="T1303" s="5" t="s">
        <v>6717</v>
      </c>
      <c r="U1303" s="474"/>
      <c r="V1303" s="474"/>
      <c r="W1303" s="101"/>
      <c r="X1303" s="101"/>
      <c r="Y1303" s="101"/>
    </row>
    <row r="1304" spans="1:25" s="186" customFormat="1" ht="165.75">
      <c r="A1304" s="475">
        <v>1293</v>
      </c>
      <c r="B1304" s="5" t="s">
        <v>1419</v>
      </c>
      <c r="C1304" s="20" t="s">
        <v>6718</v>
      </c>
      <c r="D1304" s="20" t="s">
        <v>6719</v>
      </c>
      <c r="E1304" s="20" t="s">
        <v>6706</v>
      </c>
      <c r="F1304" s="20">
        <v>3</v>
      </c>
      <c r="G1304" s="5"/>
      <c r="H1304" s="23" t="s">
        <v>6720</v>
      </c>
      <c r="I1304" s="112">
        <f>185.36*130/1000</f>
        <v>24.096800000000002</v>
      </c>
      <c r="J1304" s="5"/>
      <c r="K1304" s="5" t="s">
        <v>575</v>
      </c>
      <c r="L1304" s="425"/>
      <c r="M1304" s="6" t="s">
        <v>6721</v>
      </c>
      <c r="N1304" s="6"/>
      <c r="O1304" s="7"/>
      <c r="P1304" s="479"/>
      <c r="Q1304" s="5"/>
      <c r="R1304" s="20"/>
      <c r="S1304" s="20"/>
      <c r="T1304" s="5"/>
      <c r="U1304" s="474"/>
      <c r="V1304" s="474"/>
      <c r="W1304" s="101"/>
      <c r="X1304" s="101"/>
      <c r="Y1304" s="101"/>
    </row>
    <row r="1305" spans="1:25" s="186" customFormat="1" ht="318.75">
      <c r="A1305" s="467">
        <v>1294</v>
      </c>
      <c r="B1305" s="5" t="s">
        <v>1836</v>
      </c>
      <c r="C1305" s="20" t="s">
        <v>6722</v>
      </c>
      <c r="D1305" s="20" t="s">
        <v>6723</v>
      </c>
      <c r="E1305" s="20" t="s">
        <v>6724</v>
      </c>
      <c r="F1305" s="20">
        <v>25</v>
      </c>
      <c r="G1305" s="481"/>
      <c r="H1305" s="23" t="s">
        <v>6725</v>
      </c>
      <c r="I1305" s="112">
        <v>23.44</v>
      </c>
      <c r="J1305" s="5"/>
      <c r="K1305" s="5" t="s">
        <v>575</v>
      </c>
      <c r="L1305" s="478">
        <v>42640</v>
      </c>
      <c r="M1305" s="6" t="s">
        <v>6726</v>
      </c>
      <c r="N1305" s="6"/>
      <c r="O1305" s="7">
        <v>112735.84</v>
      </c>
      <c r="P1305" s="479">
        <v>44611.81</v>
      </c>
      <c r="Q1305" s="5" t="s">
        <v>6727</v>
      </c>
      <c r="R1305" s="187">
        <v>30742</v>
      </c>
      <c r="S1305" s="20" t="s">
        <v>1774</v>
      </c>
      <c r="T1305" s="5" t="s">
        <v>6728</v>
      </c>
      <c r="U1305" s="474">
        <v>20.7</v>
      </c>
      <c r="V1305" s="474"/>
      <c r="W1305" s="101"/>
      <c r="X1305" s="101"/>
      <c r="Y1305" s="101"/>
    </row>
    <row r="1306" spans="1:25" s="186" customFormat="1" ht="89.25">
      <c r="A1306" s="475">
        <v>1295</v>
      </c>
      <c r="B1306" s="5" t="s">
        <v>1419</v>
      </c>
      <c r="C1306" s="20" t="s">
        <v>6729</v>
      </c>
      <c r="D1306" s="20" t="s">
        <v>6730</v>
      </c>
      <c r="E1306" s="20" t="s">
        <v>6731</v>
      </c>
      <c r="F1306" s="20">
        <v>146</v>
      </c>
      <c r="G1306" s="5">
        <v>1</v>
      </c>
      <c r="H1306" s="23"/>
      <c r="I1306" s="112">
        <v>26.5</v>
      </c>
      <c r="J1306" s="5">
        <v>1</v>
      </c>
      <c r="K1306" s="5" t="s">
        <v>575</v>
      </c>
      <c r="L1306" s="425"/>
      <c r="M1306" s="6" t="s">
        <v>6732</v>
      </c>
      <c r="N1306" s="6">
        <v>419988.54</v>
      </c>
      <c r="O1306" s="7"/>
      <c r="P1306" s="479"/>
      <c r="Q1306" s="5" t="s">
        <v>6733</v>
      </c>
      <c r="R1306" s="187">
        <v>35489</v>
      </c>
      <c r="S1306" s="20" t="s">
        <v>1774</v>
      </c>
      <c r="T1306" s="5" t="s">
        <v>6734</v>
      </c>
      <c r="U1306" s="474"/>
      <c r="V1306" s="474"/>
      <c r="W1306" s="101"/>
      <c r="X1306" s="101"/>
      <c r="Y1306" s="101"/>
    </row>
    <row r="1307" spans="1:25" s="186" customFormat="1" ht="89.25">
      <c r="A1307" s="475">
        <v>1296</v>
      </c>
      <c r="B1307" s="5" t="s">
        <v>1419</v>
      </c>
      <c r="C1307" s="20" t="s">
        <v>6735</v>
      </c>
      <c r="D1307" s="20" t="s">
        <v>6736</v>
      </c>
      <c r="E1307" s="20" t="s">
        <v>6731</v>
      </c>
      <c r="F1307" s="20">
        <v>146</v>
      </c>
      <c r="G1307" s="5">
        <v>4</v>
      </c>
      <c r="H1307" s="23"/>
      <c r="I1307" s="112">
        <v>36.01</v>
      </c>
      <c r="J1307" s="5">
        <v>1</v>
      </c>
      <c r="K1307" s="5" t="s">
        <v>575</v>
      </c>
      <c r="L1307" s="425"/>
      <c r="M1307" s="6" t="s">
        <v>6732</v>
      </c>
      <c r="N1307" s="6">
        <v>644719.25</v>
      </c>
      <c r="O1307" s="7"/>
      <c r="P1307" s="479"/>
      <c r="Q1307" s="5"/>
      <c r="R1307" s="20"/>
      <c r="S1307" s="20"/>
      <c r="T1307" s="20"/>
      <c r="U1307" s="474"/>
      <c r="V1307" s="474"/>
      <c r="W1307" s="101"/>
      <c r="X1307" s="101"/>
      <c r="Y1307" s="101"/>
    </row>
    <row r="1308" spans="1:25" s="186" customFormat="1" ht="89.25">
      <c r="A1308" s="467">
        <v>1297</v>
      </c>
      <c r="B1308" s="5" t="s">
        <v>1419</v>
      </c>
      <c r="C1308" s="20" t="s">
        <v>6737</v>
      </c>
      <c r="D1308" s="20" t="s">
        <v>6738</v>
      </c>
      <c r="E1308" s="20" t="s">
        <v>6731</v>
      </c>
      <c r="F1308" s="20">
        <v>161</v>
      </c>
      <c r="G1308" s="5">
        <v>2</v>
      </c>
      <c r="H1308" s="23"/>
      <c r="I1308" s="112">
        <v>38.5</v>
      </c>
      <c r="J1308" s="5">
        <v>1</v>
      </c>
      <c r="K1308" s="5" t="s">
        <v>575</v>
      </c>
      <c r="L1308" s="425"/>
      <c r="M1308" s="6" t="s">
        <v>6732</v>
      </c>
      <c r="N1308" s="6">
        <v>732590.43</v>
      </c>
      <c r="O1308" s="7"/>
      <c r="P1308" s="479"/>
      <c r="Q1308" s="5" t="s">
        <v>6739</v>
      </c>
      <c r="R1308" s="187">
        <v>32546</v>
      </c>
      <c r="S1308" s="20" t="s">
        <v>1774</v>
      </c>
      <c r="T1308" s="101" t="s">
        <v>6740</v>
      </c>
      <c r="U1308" s="474">
        <v>25.7</v>
      </c>
      <c r="V1308" s="474"/>
      <c r="W1308" s="101"/>
      <c r="X1308" s="101"/>
      <c r="Y1308" s="101"/>
    </row>
    <row r="1309" spans="1:25" s="186" customFormat="1" ht="102">
      <c r="A1309" s="475">
        <v>1298</v>
      </c>
      <c r="B1309" s="5" t="s">
        <v>1419</v>
      </c>
      <c r="C1309" s="20" t="s">
        <v>6741</v>
      </c>
      <c r="D1309" s="20" t="s">
        <v>6742</v>
      </c>
      <c r="E1309" s="20" t="s">
        <v>6731</v>
      </c>
      <c r="F1309" s="20">
        <v>179</v>
      </c>
      <c r="G1309" s="5"/>
      <c r="H1309" s="23" t="s">
        <v>6743</v>
      </c>
      <c r="I1309" s="112">
        <f>81.66*441/1000</f>
        <v>36.012059999999998</v>
      </c>
      <c r="J1309" s="5"/>
      <c r="K1309" s="5" t="s">
        <v>575</v>
      </c>
      <c r="L1309" s="425"/>
      <c r="M1309" s="6" t="s">
        <v>3166</v>
      </c>
      <c r="N1309" s="6"/>
      <c r="O1309" s="7"/>
      <c r="P1309" s="479"/>
      <c r="Q1309" s="5"/>
      <c r="R1309" s="20"/>
      <c r="S1309" s="20"/>
      <c r="T1309" s="5"/>
      <c r="U1309" s="474"/>
      <c r="V1309" s="474"/>
      <c r="W1309" s="101"/>
      <c r="X1309" s="101"/>
      <c r="Y1309" s="101"/>
    </row>
    <row r="1310" spans="1:25" s="186" customFormat="1" ht="178.5">
      <c r="A1310" s="475">
        <v>1299</v>
      </c>
      <c r="B1310" s="5" t="s">
        <v>1836</v>
      </c>
      <c r="C1310" s="20" t="s">
        <v>6744</v>
      </c>
      <c r="D1310" s="20" t="s">
        <v>6745</v>
      </c>
      <c r="E1310" s="20" t="s">
        <v>6746</v>
      </c>
      <c r="F1310" s="20">
        <v>17</v>
      </c>
      <c r="G1310" s="5"/>
      <c r="H1310" s="23" t="s">
        <v>6747</v>
      </c>
      <c r="I1310" s="112">
        <v>43.96</v>
      </c>
      <c r="J1310" s="5">
        <v>1</v>
      </c>
      <c r="K1310" s="5" t="s">
        <v>575</v>
      </c>
      <c r="L1310" s="425"/>
      <c r="M1310" s="6" t="s">
        <v>2211</v>
      </c>
      <c r="N1310" s="6"/>
      <c r="O1310" s="7"/>
      <c r="P1310" s="479"/>
      <c r="Q1310" s="5" t="s">
        <v>6748</v>
      </c>
      <c r="R1310" s="187">
        <v>41442</v>
      </c>
      <c r="S1310" s="20" t="s">
        <v>1774</v>
      </c>
      <c r="T1310" s="5" t="s">
        <v>6749</v>
      </c>
      <c r="U1310" s="474"/>
      <c r="V1310" s="474"/>
      <c r="W1310" s="101"/>
      <c r="X1310" s="101"/>
      <c r="Y1310" s="101"/>
    </row>
    <row r="1311" spans="1:25" s="186" customFormat="1" ht="165.75">
      <c r="A1311" s="467">
        <v>1300</v>
      </c>
      <c r="B1311" s="5" t="s">
        <v>1419</v>
      </c>
      <c r="C1311" s="20" t="s">
        <v>6750</v>
      </c>
      <c r="D1311" s="20"/>
      <c r="E1311" s="20" t="s">
        <v>6751</v>
      </c>
      <c r="F1311" s="20">
        <v>39</v>
      </c>
      <c r="G1311" s="5">
        <v>3</v>
      </c>
      <c r="H1311" s="23"/>
      <c r="I1311" s="112">
        <v>23.8</v>
      </c>
      <c r="J1311" s="5">
        <v>1</v>
      </c>
      <c r="K1311" s="5" t="s">
        <v>575</v>
      </c>
      <c r="L1311" s="478">
        <v>40253</v>
      </c>
      <c r="M1311" s="6" t="s">
        <v>6752</v>
      </c>
      <c r="N1311" s="6">
        <v>438409.09</v>
      </c>
      <c r="O1311" s="7"/>
      <c r="P1311" s="479"/>
      <c r="Q1311" s="5"/>
      <c r="R1311" s="187"/>
      <c r="S1311" s="20"/>
      <c r="T1311" s="5"/>
      <c r="U1311" s="474"/>
      <c r="V1311" s="474"/>
      <c r="W1311" s="101"/>
      <c r="X1311" s="101"/>
      <c r="Y1311" s="101"/>
    </row>
    <row r="1312" spans="1:25" s="186" customFormat="1" ht="191.25">
      <c r="A1312" s="475">
        <v>1301</v>
      </c>
      <c r="B1312" s="5" t="s">
        <v>1836</v>
      </c>
      <c r="C1312" s="20" t="s">
        <v>6753</v>
      </c>
      <c r="D1312" s="20" t="s">
        <v>6754</v>
      </c>
      <c r="E1312" s="20" t="s">
        <v>6751</v>
      </c>
      <c r="F1312" s="20">
        <v>63</v>
      </c>
      <c r="G1312" s="5">
        <v>1</v>
      </c>
      <c r="H1312" s="23"/>
      <c r="I1312" s="112">
        <v>52.81</v>
      </c>
      <c r="J1312" s="5">
        <v>1</v>
      </c>
      <c r="K1312" s="5" t="s">
        <v>575</v>
      </c>
      <c r="L1312" s="425"/>
      <c r="M1312" s="6" t="s">
        <v>2211</v>
      </c>
      <c r="N1312" s="6">
        <v>972605.04</v>
      </c>
      <c r="O1312" s="7"/>
      <c r="P1312" s="479"/>
      <c r="Q1312" s="5" t="s">
        <v>6755</v>
      </c>
      <c r="R1312" s="187">
        <v>41931</v>
      </c>
      <c r="S1312" s="20" t="s">
        <v>1774</v>
      </c>
      <c r="T1312" s="5" t="s">
        <v>6756</v>
      </c>
      <c r="U1312" s="474">
        <v>58.31</v>
      </c>
      <c r="V1312" s="474"/>
      <c r="W1312" s="101"/>
      <c r="X1312" s="101"/>
      <c r="Y1312" s="101"/>
    </row>
    <row r="1313" spans="1:25" s="186" customFormat="1" ht="191.25">
      <c r="A1313" s="475">
        <v>1302</v>
      </c>
      <c r="B1313" s="5" t="s">
        <v>1419</v>
      </c>
      <c r="C1313" s="20" t="s">
        <v>6757</v>
      </c>
      <c r="D1313" s="20" t="s">
        <v>6758</v>
      </c>
      <c r="E1313" s="20" t="s">
        <v>6751</v>
      </c>
      <c r="F1313" s="20">
        <v>74</v>
      </c>
      <c r="G1313" s="20">
        <v>1</v>
      </c>
      <c r="H1313" s="482"/>
      <c r="I1313" s="323">
        <v>36.700000000000003</v>
      </c>
      <c r="J1313" s="20">
        <v>1</v>
      </c>
      <c r="K1313" s="5" t="s">
        <v>575</v>
      </c>
      <c r="L1313" s="425"/>
      <c r="M1313" s="6" t="s">
        <v>6759</v>
      </c>
      <c r="N1313" s="6">
        <v>672350.07</v>
      </c>
      <c r="O1313" s="7"/>
      <c r="P1313" s="479"/>
      <c r="Q1313" s="5" t="s">
        <v>6760</v>
      </c>
      <c r="R1313" s="187">
        <v>43423</v>
      </c>
      <c r="S1313" s="5" t="s">
        <v>2546</v>
      </c>
      <c r="T1313" s="5" t="s">
        <v>6761</v>
      </c>
      <c r="U1313" s="474">
        <v>36.700000000000003</v>
      </c>
      <c r="V1313" s="474"/>
      <c r="W1313" s="101"/>
      <c r="X1313" s="101"/>
      <c r="Y1313" s="101"/>
    </row>
    <row r="1314" spans="1:25" s="186" customFormat="1" ht="127.5">
      <c r="A1314" s="467">
        <v>1303</v>
      </c>
      <c r="B1314" s="5" t="s">
        <v>1419</v>
      </c>
      <c r="C1314" s="20" t="s">
        <v>6762</v>
      </c>
      <c r="D1314" s="20" t="s">
        <v>6763</v>
      </c>
      <c r="E1314" s="20" t="s">
        <v>6751</v>
      </c>
      <c r="F1314" s="20">
        <v>74</v>
      </c>
      <c r="G1314" s="20">
        <v>2</v>
      </c>
      <c r="H1314" s="482"/>
      <c r="I1314" s="323">
        <v>28.9</v>
      </c>
      <c r="J1314" s="20">
        <v>1</v>
      </c>
      <c r="K1314" s="5" t="s">
        <v>575</v>
      </c>
      <c r="L1314" s="425"/>
      <c r="M1314" s="6" t="s">
        <v>6759</v>
      </c>
      <c r="N1314" s="6">
        <v>530511.84</v>
      </c>
      <c r="O1314" s="7"/>
      <c r="P1314" s="479"/>
      <c r="Q1314" s="5"/>
      <c r="R1314" s="20"/>
      <c r="S1314" s="20"/>
      <c r="T1314" s="20"/>
      <c r="U1314" s="474"/>
      <c r="V1314" s="474"/>
      <c r="W1314" s="101"/>
      <c r="X1314" s="101"/>
      <c r="Y1314" s="101"/>
    </row>
    <row r="1315" spans="1:25" s="186" customFormat="1" ht="102">
      <c r="A1315" s="475">
        <v>1304</v>
      </c>
      <c r="B1315" s="5" t="s">
        <v>1419</v>
      </c>
      <c r="C1315" s="20" t="s">
        <v>6764</v>
      </c>
      <c r="D1315" s="20" t="s">
        <v>6765</v>
      </c>
      <c r="E1315" s="20" t="s">
        <v>6751</v>
      </c>
      <c r="F1315" s="20">
        <v>83</v>
      </c>
      <c r="G1315" s="20">
        <v>6</v>
      </c>
      <c r="H1315" s="482"/>
      <c r="I1315" s="323">
        <v>18.059999999999999</v>
      </c>
      <c r="J1315" s="20">
        <v>1</v>
      </c>
      <c r="K1315" s="5" t="s">
        <v>575</v>
      </c>
      <c r="L1315" s="425"/>
      <c r="M1315" s="6" t="s">
        <v>6766</v>
      </c>
      <c r="N1315" s="6">
        <v>316833.46000000002</v>
      </c>
      <c r="O1315" s="7"/>
      <c r="P1315" s="479"/>
      <c r="Q1315" s="5"/>
      <c r="R1315" s="20"/>
      <c r="S1315" s="20"/>
      <c r="T1315" s="20"/>
      <c r="U1315" s="474"/>
      <c r="V1315" s="474"/>
      <c r="W1315" s="101"/>
      <c r="X1315" s="101"/>
      <c r="Y1315" s="101"/>
    </row>
    <row r="1316" spans="1:25" s="186" customFormat="1" ht="102">
      <c r="A1316" s="475">
        <v>1305</v>
      </c>
      <c r="B1316" s="5" t="s">
        <v>1419</v>
      </c>
      <c r="C1316" s="20" t="s">
        <v>6767</v>
      </c>
      <c r="D1316" s="20" t="s">
        <v>6768</v>
      </c>
      <c r="E1316" s="20" t="s">
        <v>6751</v>
      </c>
      <c r="F1316" s="20">
        <v>97</v>
      </c>
      <c r="G1316" s="5"/>
      <c r="H1316" s="23" t="s">
        <v>6769</v>
      </c>
      <c r="I1316" s="112">
        <f>195.4*151/1000</f>
        <v>29.505400000000002</v>
      </c>
      <c r="J1316" s="5"/>
      <c r="K1316" s="5" t="s">
        <v>575</v>
      </c>
      <c r="L1316" s="425"/>
      <c r="M1316" s="6" t="s">
        <v>6770</v>
      </c>
      <c r="N1316" s="6">
        <v>785367.07</v>
      </c>
      <c r="O1316" s="7"/>
      <c r="P1316" s="479"/>
      <c r="Q1316" s="5" t="s">
        <v>6771</v>
      </c>
      <c r="R1316" s="187">
        <v>34543</v>
      </c>
      <c r="S1316" s="20" t="s">
        <v>1774</v>
      </c>
      <c r="T1316" s="5" t="s">
        <v>6772</v>
      </c>
      <c r="U1316" s="474"/>
      <c r="V1316" s="474"/>
      <c r="W1316" s="101"/>
      <c r="X1316" s="101"/>
      <c r="Y1316" s="101"/>
    </row>
    <row r="1317" spans="1:25" s="186" customFormat="1" ht="178.5">
      <c r="A1317" s="467">
        <v>1306</v>
      </c>
      <c r="B1317" s="5" t="s">
        <v>1419</v>
      </c>
      <c r="C1317" s="20" t="s">
        <v>6773</v>
      </c>
      <c r="D1317" s="20" t="s">
        <v>6774</v>
      </c>
      <c r="E1317" s="20" t="s">
        <v>6751</v>
      </c>
      <c r="F1317" s="20">
        <v>106</v>
      </c>
      <c r="G1317" s="5">
        <v>1</v>
      </c>
      <c r="H1317" s="23"/>
      <c r="I1317" s="112">
        <v>29.9</v>
      </c>
      <c r="J1317" s="5">
        <v>1</v>
      </c>
      <c r="K1317" s="5" t="s">
        <v>575</v>
      </c>
      <c r="L1317" s="478">
        <v>43558</v>
      </c>
      <c r="M1317" s="6" t="s">
        <v>6775</v>
      </c>
      <c r="N1317" s="6">
        <v>572231.88</v>
      </c>
      <c r="O1317" s="7">
        <v>572231.88</v>
      </c>
      <c r="P1317" s="479">
        <v>0</v>
      </c>
      <c r="Q1317" s="5"/>
      <c r="R1317" s="187"/>
      <c r="S1317" s="20"/>
      <c r="T1317" s="5"/>
      <c r="U1317" s="474"/>
      <c r="V1317" s="474"/>
      <c r="W1317" s="101"/>
      <c r="X1317" s="101"/>
      <c r="Y1317" s="101"/>
    </row>
    <row r="1318" spans="1:25" s="543" customFormat="1" ht="267.75">
      <c r="A1318" s="475">
        <v>1307</v>
      </c>
      <c r="B1318" s="516" t="s">
        <v>1419</v>
      </c>
      <c r="C1318" s="517" t="s">
        <v>6776</v>
      </c>
      <c r="D1318" s="517" t="s">
        <v>6777</v>
      </c>
      <c r="E1318" s="517" t="s">
        <v>6751</v>
      </c>
      <c r="F1318" s="517">
        <v>106</v>
      </c>
      <c r="G1318" s="516">
        <v>2</v>
      </c>
      <c r="H1318" s="537"/>
      <c r="I1318" s="538">
        <v>72.2</v>
      </c>
      <c r="J1318" s="516">
        <v>1</v>
      </c>
      <c r="K1318" s="516" t="s">
        <v>575</v>
      </c>
      <c r="L1318" s="539" t="s">
        <v>6778</v>
      </c>
      <c r="M1318" s="521" t="s">
        <v>6779</v>
      </c>
      <c r="N1318" s="521">
        <v>1381777</v>
      </c>
      <c r="O1318" s="522">
        <v>1381777</v>
      </c>
      <c r="P1318" s="540">
        <v>0</v>
      </c>
      <c r="Q1318" s="516"/>
      <c r="R1318" s="541"/>
      <c r="S1318" s="517"/>
      <c r="T1318" s="516"/>
      <c r="U1318" s="524"/>
      <c r="V1318" s="524"/>
      <c r="W1318" s="542"/>
      <c r="X1318" s="542"/>
      <c r="Y1318" s="542"/>
    </row>
    <row r="1319" spans="1:25" s="186" customFormat="1" ht="216.75">
      <c r="A1319" s="475">
        <v>1308</v>
      </c>
      <c r="B1319" s="5" t="s">
        <v>1419</v>
      </c>
      <c r="C1319" s="20" t="s">
        <v>6780</v>
      </c>
      <c r="D1319" s="20" t="s">
        <v>6781</v>
      </c>
      <c r="E1319" s="20" t="s">
        <v>6751</v>
      </c>
      <c r="F1319" s="20">
        <v>118</v>
      </c>
      <c r="G1319" s="20">
        <v>2</v>
      </c>
      <c r="H1319" s="482"/>
      <c r="I1319" s="323">
        <v>59.5</v>
      </c>
      <c r="J1319" s="20">
        <v>1</v>
      </c>
      <c r="K1319" s="5" t="s">
        <v>575</v>
      </c>
      <c r="L1319" s="425"/>
      <c r="M1319" s="6" t="s">
        <v>6782</v>
      </c>
      <c r="N1319" s="6">
        <v>1094180.67</v>
      </c>
      <c r="O1319" s="7">
        <v>1094180.67</v>
      </c>
      <c r="P1319" s="479">
        <v>1094180.67</v>
      </c>
      <c r="Q1319" s="5" t="s">
        <v>6783</v>
      </c>
      <c r="R1319" s="187">
        <v>40645</v>
      </c>
      <c r="S1319" s="20" t="s">
        <v>1774</v>
      </c>
      <c r="T1319" s="5" t="s">
        <v>6784</v>
      </c>
      <c r="U1319" s="474" t="s">
        <v>3162</v>
      </c>
      <c r="V1319" s="474"/>
      <c r="W1319" s="101"/>
      <c r="X1319" s="101"/>
      <c r="Y1319" s="101"/>
    </row>
    <row r="1320" spans="1:25" s="186" customFormat="1" ht="102">
      <c r="A1320" s="467">
        <v>1309</v>
      </c>
      <c r="B1320" s="5" t="s">
        <v>1419</v>
      </c>
      <c r="C1320" s="20" t="s">
        <v>6785</v>
      </c>
      <c r="D1320" s="20" t="s">
        <v>6786</v>
      </c>
      <c r="E1320" s="20" t="s">
        <v>6751</v>
      </c>
      <c r="F1320" s="20">
        <v>118</v>
      </c>
      <c r="G1320" s="20">
        <v>6</v>
      </c>
      <c r="H1320" s="23" t="s">
        <v>6787</v>
      </c>
      <c r="I1320" s="323">
        <v>28.92</v>
      </c>
      <c r="J1320" s="20">
        <v>2</v>
      </c>
      <c r="K1320" s="5" t="s">
        <v>575</v>
      </c>
      <c r="L1320" s="425"/>
      <c r="M1320" s="6" t="s">
        <v>6788</v>
      </c>
      <c r="N1320" s="6">
        <v>553457.31999999995</v>
      </c>
      <c r="O1320" s="7">
        <v>553457.31999999995</v>
      </c>
      <c r="P1320" s="479">
        <v>553457.31999999995</v>
      </c>
      <c r="Q1320" s="5"/>
      <c r="R1320" s="187"/>
      <c r="S1320" s="20"/>
      <c r="T1320" s="5"/>
      <c r="U1320" s="474"/>
      <c r="V1320" s="474"/>
      <c r="W1320" s="101"/>
      <c r="X1320" s="101"/>
      <c r="Y1320" s="101"/>
    </row>
    <row r="1321" spans="1:25" s="186" customFormat="1" ht="216.75">
      <c r="A1321" s="475">
        <v>1310</v>
      </c>
      <c r="B1321" s="5" t="s">
        <v>1419</v>
      </c>
      <c r="C1321" s="20" t="s">
        <v>6789</v>
      </c>
      <c r="D1321" s="20" t="s">
        <v>6790</v>
      </c>
      <c r="E1321" s="20" t="s">
        <v>6751</v>
      </c>
      <c r="F1321" s="20">
        <v>118</v>
      </c>
      <c r="G1321" s="20">
        <v>8</v>
      </c>
      <c r="H1321" s="23" t="s">
        <v>6791</v>
      </c>
      <c r="I1321" s="112">
        <f>77.2*346/1000</f>
        <v>26.711200000000002</v>
      </c>
      <c r="J1321" s="20">
        <v>2</v>
      </c>
      <c r="K1321" s="5" t="s">
        <v>575</v>
      </c>
      <c r="L1321" s="425"/>
      <c r="M1321" s="6" t="s">
        <v>6782</v>
      </c>
      <c r="N1321" s="6">
        <v>492034.99</v>
      </c>
      <c r="O1321" s="7"/>
      <c r="P1321" s="479"/>
      <c r="Q1321" s="5" t="s">
        <v>6792</v>
      </c>
      <c r="R1321" s="187">
        <v>43781</v>
      </c>
      <c r="S1321" s="20" t="s">
        <v>1774</v>
      </c>
      <c r="T1321" s="5" t="s">
        <v>6793</v>
      </c>
      <c r="U1321" s="474">
        <v>17.850000000000001</v>
      </c>
      <c r="V1321" s="474"/>
      <c r="W1321" s="101"/>
      <c r="X1321" s="101"/>
      <c r="Y1321" s="101"/>
    </row>
    <row r="1322" spans="1:25" s="186" customFormat="1" ht="191.25">
      <c r="A1322" s="475">
        <v>1311</v>
      </c>
      <c r="B1322" s="5" t="s">
        <v>1419</v>
      </c>
      <c r="C1322" s="20" t="s">
        <v>6794</v>
      </c>
      <c r="D1322" s="20" t="s">
        <v>6795</v>
      </c>
      <c r="E1322" s="20" t="s">
        <v>6751</v>
      </c>
      <c r="F1322" s="20">
        <v>122</v>
      </c>
      <c r="G1322" s="20">
        <v>7</v>
      </c>
      <c r="H1322" s="20"/>
      <c r="I1322" s="323">
        <v>42.89</v>
      </c>
      <c r="J1322" s="20">
        <v>2</v>
      </c>
      <c r="K1322" s="5" t="s">
        <v>575</v>
      </c>
      <c r="L1322" s="425"/>
      <c r="M1322" s="6" t="s">
        <v>6766</v>
      </c>
      <c r="N1322" s="6">
        <v>792083.65</v>
      </c>
      <c r="O1322" s="7"/>
      <c r="P1322" s="479"/>
      <c r="Q1322" s="5" t="s">
        <v>6796</v>
      </c>
      <c r="R1322" s="187">
        <v>43328</v>
      </c>
      <c r="S1322" s="20" t="s">
        <v>1774</v>
      </c>
      <c r="T1322" s="5" t="s">
        <v>6797</v>
      </c>
      <c r="U1322" s="474">
        <v>42.89</v>
      </c>
      <c r="V1322" s="474"/>
      <c r="W1322" s="101"/>
      <c r="X1322" s="101"/>
      <c r="Y1322" s="101"/>
    </row>
    <row r="1323" spans="1:25" s="186" customFormat="1" ht="102">
      <c r="A1323" s="467">
        <v>1312</v>
      </c>
      <c r="B1323" s="5" t="s">
        <v>1419</v>
      </c>
      <c r="C1323" s="20"/>
      <c r="D1323" s="20" t="s">
        <v>6798</v>
      </c>
      <c r="E1323" s="20" t="s">
        <v>6751</v>
      </c>
      <c r="F1323" s="20">
        <v>128</v>
      </c>
      <c r="G1323" s="20">
        <v>3</v>
      </c>
      <c r="H1323" s="20"/>
      <c r="I1323" s="323">
        <v>41.4</v>
      </c>
      <c r="J1323" s="20">
        <v>1</v>
      </c>
      <c r="K1323" s="5" t="s">
        <v>575</v>
      </c>
      <c r="L1323" s="425"/>
      <c r="M1323" s="6" t="s">
        <v>6766</v>
      </c>
      <c r="N1323" s="6"/>
      <c r="O1323" s="7"/>
      <c r="P1323" s="479"/>
      <c r="Q1323" s="5" t="s">
        <v>6799</v>
      </c>
      <c r="R1323" s="187">
        <v>43746</v>
      </c>
      <c r="S1323" s="20" t="s">
        <v>1774</v>
      </c>
      <c r="T1323" s="20" t="s">
        <v>6800</v>
      </c>
      <c r="U1323" s="474">
        <v>41.4</v>
      </c>
      <c r="V1323" s="474"/>
      <c r="W1323" s="101"/>
      <c r="X1323" s="101"/>
      <c r="Y1323" s="101"/>
    </row>
    <row r="1324" spans="1:25" s="186" customFormat="1" ht="191.25">
      <c r="A1324" s="475">
        <v>1313</v>
      </c>
      <c r="B1324" s="5" t="s">
        <v>1419</v>
      </c>
      <c r="C1324" s="20" t="s">
        <v>6801</v>
      </c>
      <c r="D1324" s="20" t="s">
        <v>6802</v>
      </c>
      <c r="E1324" s="20" t="s">
        <v>6751</v>
      </c>
      <c r="F1324" s="20">
        <v>166</v>
      </c>
      <c r="G1324" s="20">
        <v>3</v>
      </c>
      <c r="H1324" s="20"/>
      <c r="I1324" s="323">
        <v>43.74</v>
      </c>
      <c r="J1324" s="20">
        <v>1</v>
      </c>
      <c r="K1324" s="5" t="s">
        <v>575</v>
      </c>
      <c r="L1324" s="425"/>
      <c r="M1324" s="6" t="s">
        <v>6803</v>
      </c>
      <c r="N1324" s="6">
        <v>873134.07</v>
      </c>
      <c r="O1324" s="7"/>
      <c r="P1324" s="479"/>
      <c r="Q1324" s="5" t="s">
        <v>6804</v>
      </c>
      <c r="R1324" s="187">
        <v>39125</v>
      </c>
      <c r="S1324" s="20" t="s">
        <v>1774</v>
      </c>
      <c r="T1324" s="5" t="s">
        <v>6805</v>
      </c>
      <c r="U1324" s="474"/>
      <c r="V1324" s="474"/>
      <c r="W1324" s="101"/>
      <c r="X1324" s="101"/>
      <c r="Y1324" s="101"/>
    </row>
    <row r="1325" spans="1:25" s="186" customFormat="1" ht="178.5">
      <c r="A1325" s="475">
        <v>1314</v>
      </c>
      <c r="B1325" s="5" t="s">
        <v>1419</v>
      </c>
      <c r="C1325" s="20" t="s">
        <v>6806</v>
      </c>
      <c r="D1325" s="20" t="s">
        <v>6807</v>
      </c>
      <c r="E1325" s="20" t="s">
        <v>6808</v>
      </c>
      <c r="F1325" s="20">
        <v>4</v>
      </c>
      <c r="G1325" s="20">
        <v>39</v>
      </c>
      <c r="H1325" s="20"/>
      <c r="I1325" s="323">
        <v>49.99</v>
      </c>
      <c r="J1325" s="20">
        <v>1</v>
      </c>
      <c r="K1325" s="5" t="s">
        <v>575</v>
      </c>
      <c r="L1325" s="425"/>
      <c r="M1325" s="6" t="s">
        <v>6809</v>
      </c>
      <c r="N1325" s="6">
        <v>833505.5</v>
      </c>
      <c r="O1325" s="7">
        <v>833505.5</v>
      </c>
      <c r="P1325" s="479">
        <v>833505.5</v>
      </c>
      <c r="Q1325" s="5" t="s">
        <v>6810</v>
      </c>
      <c r="R1325" s="187">
        <v>36390</v>
      </c>
      <c r="S1325" s="20" t="s">
        <v>1774</v>
      </c>
      <c r="T1325" s="5" t="s">
        <v>6811</v>
      </c>
      <c r="U1325" s="474"/>
      <c r="V1325" s="474"/>
      <c r="W1325" s="101"/>
      <c r="X1325" s="101"/>
      <c r="Y1325" s="101"/>
    </row>
    <row r="1326" spans="1:25" s="186" customFormat="1" ht="178.5">
      <c r="A1326" s="467">
        <v>1315</v>
      </c>
      <c r="B1326" s="5" t="s">
        <v>1419</v>
      </c>
      <c r="C1326" s="20" t="s">
        <v>6812</v>
      </c>
      <c r="D1326" s="20" t="s">
        <v>6813</v>
      </c>
      <c r="E1326" s="20" t="s">
        <v>6808</v>
      </c>
      <c r="F1326" s="20">
        <v>4</v>
      </c>
      <c r="G1326" s="20">
        <v>88</v>
      </c>
      <c r="H1326" s="20"/>
      <c r="I1326" s="323">
        <v>63.36</v>
      </c>
      <c r="J1326" s="20">
        <v>4</v>
      </c>
      <c r="K1326" s="5" t="s">
        <v>575</v>
      </c>
      <c r="L1326" s="425"/>
      <c r="M1326" s="6" t="s">
        <v>6809</v>
      </c>
      <c r="N1326" s="6">
        <v>1056884.97</v>
      </c>
      <c r="O1326" s="7">
        <v>1056884.97</v>
      </c>
      <c r="P1326" s="479">
        <v>1056884.97</v>
      </c>
      <c r="Q1326" s="5"/>
      <c r="R1326" s="20"/>
      <c r="S1326" s="20"/>
      <c r="T1326" s="5"/>
      <c r="U1326" s="474"/>
      <c r="V1326" s="474"/>
      <c r="W1326" s="101"/>
      <c r="X1326" s="101"/>
      <c r="Y1326" s="101"/>
    </row>
    <row r="1327" spans="1:25" s="186" customFormat="1" ht="178.5">
      <c r="A1327" s="475">
        <v>1316</v>
      </c>
      <c r="B1327" s="5" t="s">
        <v>1419</v>
      </c>
      <c r="C1327" s="20" t="s">
        <v>6814</v>
      </c>
      <c r="D1327" s="20" t="s">
        <v>6815</v>
      </c>
      <c r="E1327" s="20" t="s">
        <v>6808</v>
      </c>
      <c r="F1327" s="20">
        <v>4</v>
      </c>
      <c r="G1327" s="20">
        <v>97</v>
      </c>
      <c r="H1327" s="20"/>
      <c r="I1327" s="323">
        <v>63.48</v>
      </c>
      <c r="J1327" s="20">
        <v>7</v>
      </c>
      <c r="K1327" s="5" t="s">
        <v>575</v>
      </c>
      <c r="L1327" s="425"/>
      <c r="M1327" s="6" t="s">
        <v>6809</v>
      </c>
      <c r="N1327" s="6">
        <v>1058551.99</v>
      </c>
      <c r="O1327" s="7">
        <v>1058551.99</v>
      </c>
      <c r="P1327" s="479">
        <v>1058551.99</v>
      </c>
      <c r="Q1327" s="5" t="s">
        <v>6816</v>
      </c>
      <c r="R1327" s="187">
        <v>32885</v>
      </c>
      <c r="S1327" s="20" t="s">
        <v>1774</v>
      </c>
      <c r="T1327" s="5" t="s">
        <v>6817</v>
      </c>
      <c r="U1327" s="474"/>
      <c r="V1327" s="474"/>
      <c r="W1327" s="101"/>
      <c r="X1327" s="101"/>
      <c r="Y1327" s="101"/>
    </row>
    <row r="1328" spans="1:25" s="186" customFormat="1" ht="178.5">
      <c r="A1328" s="475">
        <v>1317</v>
      </c>
      <c r="B1328" s="5" t="s">
        <v>1419</v>
      </c>
      <c r="C1328" s="20" t="s">
        <v>6818</v>
      </c>
      <c r="D1328" s="20" t="s">
        <v>6819</v>
      </c>
      <c r="E1328" s="20" t="s">
        <v>6808</v>
      </c>
      <c r="F1328" s="20">
        <v>4</v>
      </c>
      <c r="G1328" s="20">
        <v>142</v>
      </c>
      <c r="H1328" s="20"/>
      <c r="I1328" s="323">
        <v>50.11</v>
      </c>
      <c r="J1328" s="20">
        <v>9</v>
      </c>
      <c r="K1328" s="5" t="s">
        <v>575</v>
      </c>
      <c r="L1328" s="425"/>
      <c r="M1328" s="6" t="s">
        <v>6809</v>
      </c>
      <c r="N1328" s="6">
        <v>835172.51</v>
      </c>
      <c r="O1328" s="7">
        <v>835172.51</v>
      </c>
      <c r="P1328" s="479">
        <v>835172.51</v>
      </c>
      <c r="Q1328" s="5"/>
      <c r="R1328" s="20"/>
      <c r="S1328" s="20"/>
      <c r="T1328" s="5"/>
      <c r="U1328" s="474"/>
      <c r="V1328" s="474"/>
      <c r="W1328" s="101"/>
      <c r="X1328" s="101"/>
      <c r="Y1328" s="101"/>
    </row>
    <row r="1329" spans="1:25" s="186" customFormat="1" ht="102">
      <c r="A1329" s="467">
        <v>1318</v>
      </c>
      <c r="B1329" s="5" t="s">
        <v>1419</v>
      </c>
      <c r="C1329" s="20" t="s">
        <v>6820</v>
      </c>
      <c r="D1329" s="20" t="s">
        <v>6821</v>
      </c>
      <c r="E1329" s="20" t="s">
        <v>6808</v>
      </c>
      <c r="F1329" s="20">
        <v>5</v>
      </c>
      <c r="G1329" s="20">
        <v>48</v>
      </c>
      <c r="H1329" s="20"/>
      <c r="I1329" s="323">
        <v>50.4</v>
      </c>
      <c r="J1329" s="20">
        <v>3</v>
      </c>
      <c r="K1329" s="5" t="s">
        <v>575</v>
      </c>
      <c r="L1329" s="425"/>
      <c r="M1329" s="6" t="s">
        <v>6822</v>
      </c>
      <c r="N1329" s="6">
        <v>1274702.06</v>
      </c>
      <c r="O1329" s="7"/>
      <c r="P1329" s="479"/>
      <c r="Q1329" s="5" t="s">
        <v>6823</v>
      </c>
      <c r="R1329" s="187">
        <v>36382</v>
      </c>
      <c r="S1329" s="20" t="s">
        <v>1774</v>
      </c>
      <c r="T1329" s="5" t="s">
        <v>6824</v>
      </c>
      <c r="U1329" s="474"/>
      <c r="V1329" s="474"/>
      <c r="W1329" s="101"/>
      <c r="X1329" s="101"/>
      <c r="Y1329" s="101"/>
    </row>
    <row r="1330" spans="1:25" s="186" customFormat="1" ht="229.5">
      <c r="A1330" s="475">
        <v>1319</v>
      </c>
      <c r="B1330" s="5" t="s">
        <v>1419</v>
      </c>
      <c r="C1330" s="20" t="s">
        <v>6825</v>
      </c>
      <c r="D1330" s="20" t="s">
        <v>6826</v>
      </c>
      <c r="E1330" s="20" t="s">
        <v>6808</v>
      </c>
      <c r="F1330" s="20">
        <v>6</v>
      </c>
      <c r="G1330" s="20">
        <v>51</v>
      </c>
      <c r="H1330" s="20"/>
      <c r="I1330" s="323">
        <v>50.38</v>
      </c>
      <c r="J1330" s="20">
        <v>4</v>
      </c>
      <c r="K1330" s="5" t="s">
        <v>575</v>
      </c>
      <c r="L1330" s="425"/>
      <c r="M1330" s="6" t="s">
        <v>6827</v>
      </c>
      <c r="N1330" s="6">
        <v>964564.78</v>
      </c>
      <c r="O1330" s="7"/>
      <c r="P1330" s="479"/>
      <c r="Q1330" s="5" t="s">
        <v>6828</v>
      </c>
      <c r="R1330" s="187">
        <v>33182</v>
      </c>
      <c r="S1330" s="20" t="s">
        <v>1774</v>
      </c>
      <c r="T1330" s="5" t="s">
        <v>6829</v>
      </c>
      <c r="U1330" s="474"/>
      <c r="V1330" s="474"/>
      <c r="W1330" s="101"/>
      <c r="X1330" s="101"/>
      <c r="Y1330" s="101"/>
    </row>
    <row r="1331" spans="1:25" s="186" customFormat="1" ht="229.5">
      <c r="A1331" s="475">
        <v>1320</v>
      </c>
      <c r="B1331" s="5" t="s">
        <v>1419</v>
      </c>
      <c r="C1331" s="20" t="s">
        <v>6830</v>
      </c>
      <c r="D1331" s="20" t="s">
        <v>6831</v>
      </c>
      <c r="E1331" s="20" t="s">
        <v>6808</v>
      </c>
      <c r="F1331" s="20">
        <v>6</v>
      </c>
      <c r="G1331" s="20">
        <v>56</v>
      </c>
      <c r="H1331" s="20"/>
      <c r="I1331" s="323">
        <v>65.59</v>
      </c>
      <c r="J1331" s="20">
        <v>5</v>
      </c>
      <c r="K1331" s="5" t="s">
        <v>575</v>
      </c>
      <c r="L1331" s="425"/>
      <c r="M1331" s="6" t="s">
        <v>6827</v>
      </c>
      <c r="N1331" s="6">
        <v>1236327.07</v>
      </c>
      <c r="O1331" s="7"/>
      <c r="P1331" s="479"/>
      <c r="Q1331" s="5" t="s">
        <v>6832</v>
      </c>
      <c r="R1331" s="187">
        <v>33165</v>
      </c>
      <c r="S1331" s="20" t="s">
        <v>1774</v>
      </c>
      <c r="T1331" s="5" t="s">
        <v>6833</v>
      </c>
      <c r="U1331" s="474"/>
      <c r="V1331" s="474"/>
      <c r="W1331" s="101"/>
      <c r="X1331" s="101"/>
      <c r="Y1331" s="101"/>
    </row>
    <row r="1332" spans="1:25" s="186" customFormat="1" ht="204">
      <c r="A1332" s="467">
        <v>1321</v>
      </c>
      <c r="B1332" s="5" t="s">
        <v>1419</v>
      </c>
      <c r="C1332" s="20" t="s">
        <v>6834</v>
      </c>
      <c r="D1332" s="20" t="s">
        <v>6835</v>
      </c>
      <c r="E1332" s="20" t="s">
        <v>6808</v>
      </c>
      <c r="F1332" s="20">
        <v>8</v>
      </c>
      <c r="G1332" s="20">
        <v>1</v>
      </c>
      <c r="H1332" s="20"/>
      <c r="I1332" s="323">
        <v>66</v>
      </c>
      <c r="J1332" s="20">
        <v>1</v>
      </c>
      <c r="K1332" s="5" t="s">
        <v>575</v>
      </c>
      <c r="L1332" s="425"/>
      <c r="M1332" s="6" t="s">
        <v>6836</v>
      </c>
      <c r="N1332" s="6">
        <v>1282232.1599999999</v>
      </c>
      <c r="O1332" s="7"/>
      <c r="P1332" s="479"/>
      <c r="Q1332" s="5" t="s">
        <v>6837</v>
      </c>
      <c r="R1332" s="187">
        <v>33436</v>
      </c>
      <c r="S1332" s="20" t="s">
        <v>1774</v>
      </c>
      <c r="T1332" s="5" t="s">
        <v>6838</v>
      </c>
      <c r="U1332" s="474"/>
      <c r="V1332" s="474"/>
      <c r="W1332" s="101"/>
      <c r="X1332" s="101"/>
      <c r="Y1332" s="101"/>
    </row>
    <row r="1333" spans="1:25" s="186" customFormat="1" ht="204">
      <c r="A1333" s="475">
        <v>1322</v>
      </c>
      <c r="B1333" s="5" t="s">
        <v>1419</v>
      </c>
      <c r="C1333" s="20" t="s">
        <v>6839</v>
      </c>
      <c r="D1333" s="20" t="s">
        <v>6840</v>
      </c>
      <c r="E1333" s="20" t="s">
        <v>6808</v>
      </c>
      <c r="F1333" s="20">
        <v>8</v>
      </c>
      <c r="G1333" s="20">
        <v>2</v>
      </c>
      <c r="H1333" s="20"/>
      <c r="I1333" s="323">
        <v>51</v>
      </c>
      <c r="J1333" s="20">
        <v>1</v>
      </c>
      <c r="K1333" s="5" t="s">
        <v>575</v>
      </c>
      <c r="L1333" s="425"/>
      <c r="M1333" s="6" t="s">
        <v>6836</v>
      </c>
      <c r="N1333" s="6">
        <v>1126810.08</v>
      </c>
      <c r="O1333" s="7"/>
      <c r="P1333" s="479"/>
      <c r="Q1333" s="5"/>
      <c r="R1333" s="20"/>
      <c r="S1333" s="20"/>
      <c r="T1333" s="5"/>
      <c r="U1333" s="474"/>
      <c r="V1333" s="474"/>
      <c r="W1333" s="101"/>
      <c r="X1333" s="101"/>
      <c r="Y1333" s="101"/>
    </row>
    <row r="1334" spans="1:25" s="186" customFormat="1" ht="204">
      <c r="A1334" s="475">
        <v>1323</v>
      </c>
      <c r="B1334" s="5" t="s">
        <v>1419</v>
      </c>
      <c r="C1334" s="20" t="s">
        <v>6841</v>
      </c>
      <c r="D1334" s="20" t="s">
        <v>6842</v>
      </c>
      <c r="E1334" s="20" t="s">
        <v>6808</v>
      </c>
      <c r="F1334" s="20">
        <v>8</v>
      </c>
      <c r="G1334" s="20">
        <v>8</v>
      </c>
      <c r="H1334" s="20"/>
      <c r="I1334" s="323">
        <v>67.099999999999994</v>
      </c>
      <c r="J1334" s="20">
        <v>2</v>
      </c>
      <c r="K1334" s="5" t="s">
        <v>575</v>
      </c>
      <c r="L1334" s="425"/>
      <c r="M1334" s="6" t="s">
        <v>6836</v>
      </c>
      <c r="N1334" s="6">
        <v>1303602.7</v>
      </c>
      <c r="O1334" s="7"/>
      <c r="P1334" s="479"/>
      <c r="Q1334" s="5"/>
      <c r="R1334" s="20"/>
      <c r="S1334" s="20"/>
      <c r="T1334" s="5"/>
      <c r="U1334" s="474"/>
      <c r="V1334" s="474"/>
      <c r="W1334" s="101"/>
      <c r="X1334" s="101"/>
      <c r="Y1334" s="101"/>
    </row>
    <row r="1335" spans="1:25" s="186" customFormat="1" ht="191.25">
      <c r="A1335" s="467">
        <v>1324</v>
      </c>
      <c r="B1335" s="5" t="s">
        <v>1419</v>
      </c>
      <c r="C1335" s="20" t="s">
        <v>6843</v>
      </c>
      <c r="D1335" s="20" t="s">
        <v>6844</v>
      </c>
      <c r="E1335" s="20" t="s">
        <v>6808</v>
      </c>
      <c r="F1335" s="20">
        <v>10</v>
      </c>
      <c r="G1335" s="20">
        <v>7</v>
      </c>
      <c r="H1335" s="20"/>
      <c r="I1335" s="323">
        <v>50.85</v>
      </c>
      <c r="J1335" s="20">
        <v>1</v>
      </c>
      <c r="K1335" s="5" t="s">
        <v>575</v>
      </c>
      <c r="L1335" s="425"/>
      <c r="M1335" s="6" t="s">
        <v>6845</v>
      </c>
      <c r="N1335" s="6">
        <v>986930.21</v>
      </c>
      <c r="O1335" s="7"/>
      <c r="P1335" s="479"/>
      <c r="Q1335" s="5" t="s">
        <v>6846</v>
      </c>
      <c r="R1335" s="187">
        <v>42643</v>
      </c>
      <c r="S1335" s="20" t="s">
        <v>1774</v>
      </c>
      <c r="T1335" s="5" t="s">
        <v>6847</v>
      </c>
      <c r="U1335" s="474">
        <v>50.85</v>
      </c>
      <c r="V1335" s="474"/>
      <c r="W1335" s="101"/>
      <c r="X1335" s="101"/>
      <c r="Y1335" s="101"/>
    </row>
    <row r="1336" spans="1:25" s="186" customFormat="1" ht="102">
      <c r="A1336" s="475">
        <v>1325</v>
      </c>
      <c r="B1336" s="5" t="s">
        <v>1419</v>
      </c>
      <c r="C1336" s="20"/>
      <c r="D1336" s="20" t="s">
        <v>6848</v>
      </c>
      <c r="E1336" s="20" t="s">
        <v>6849</v>
      </c>
      <c r="F1336" s="20">
        <v>13</v>
      </c>
      <c r="G1336" s="20">
        <v>2</v>
      </c>
      <c r="H1336" s="482"/>
      <c r="I1336" s="323">
        <v>46.03</v>
      </c>
      <c r="J1336" s="20">
        <v>1</v>
      </c>
      <c r="K1336" s="5" t="s">
        <v>575</v>
      </c>
      <c r="L1336" s="425"/>
      <c r="M1336" s="6" t="s">
        <v>2192</v>
      </c>
      <c r="N1336" s="6">
        <v>847345.3</v>
      </c>
      <c r="O1336" s="7"/>
      <c r="P1336" s="479"/>
      <c r="Q1336" s="5" t="s">
        <v>6850</v>
      </c>
      <c r="R1336" s="187">
        <v>33470</v>
      </c>
      <c r="S1336" s="20" t="s">
        <v>1774</v>
      </c>
      <c r="T1336" s="5" t="s">
        <v>6851</v>
      </c>
      <c r="U1336" s="474"/>
      <c r="V1336" s="474"/>
      <c r="W1336" s="101"/>
      <c r="X1336" s="101"/>
      <c r="Y1336" s="101"/>
    </row>
    <row r="1337" spans="1:25" s="186" customFormat="1" ht="216.75">
      <c r="A1337" s="475">
        <v>1326</v>
      </c>
      <c r="B1337" s="5" t="s">
        <v>1419</v>
      </c>
      <c r="C1337" s="20" t="s">
        <v>6852</v>
      </c>
      <c r="D1337" s="20" t="s">
        <v>6853</v>
      </c>
      <c r="E1337" s="20" t="s">
        <v>6849</v>
      </c>
      <c r="F1337" s="20">
        <v>19</v>
      </c>
      <c r="G1337" s="5"/>
      <c r="H1337" s="23" t="s">
        <v>6854</v>
      </c>
      <c r="I1337" s="112">
        <v>31.4</v>
      </c>
      <c r="J1337" s="5">
        <v>1</v>
      </c>
      <c r="K1337" s="5" t="s">
        <v>575</v>
      </c>
      <c r="L1337" s="478">
        <v>43682</v>
      </c>
      <c r="M1337" s="6" t="s">
        <v>6855</v>
      </c>
      <c r="N1337" s="6">
        <v>805033.51</v>
      </c>
      <c r="O1337" s="7"/>
      <c r="P1337" s="479"/>
      <c r="Q1337" s="5" t="s">
        <v>6856</v>
      </c>
      <c r="R1337" s="187">
        <v>32826</v>
      </c>
      <c r="S1337" s="20" t="s">
        <v>1774</v>
      </c>
      <c r="T1337" s="5" t="s">
        <v>6857</v>
      </c>
      <c r="U1337" s="474">
        <v>10</v>
      </c>
      <c r="V1337" s="474"/>
      <c r="W1337" s="101"/>
      <c r="X1337" s="101"/>
      <c r="Y1337" s="101"/>
    </row>
    <row r="1338" spans="1:25" s="186" customFormat="1" ht="114.75">
      <c r="A1338" s="467">
        <v>1327</v>
      </c>
      <c r="B1338" s="5" t="s">
        <v>1419</v>
      </c>
      <c r="C1338" s="20"/>
      <c r="D1338" s="20" t="s">
        <v>6858</v>
      </c>
      <c r="E1338" s="20" t="s">
        <v>6859</v>
      </c>
      <c r="F1338" s="20" t="s">
        <v>6860</v>
      </c>
      <c r="G1338" s="20">
        <v>4</v>
      </c>
      <c r="H1338" s="482"/>
      <c r="I1338" s="323">
        <v>21.92</v>
      </c>
      <c r="J1338" s="20">
        <v>1</v>
      </c>
      <c r="K1338" s="5" t="s">
        <v>575</v>
      </c>
      <c r="L1338" s="425"/>
      <c r="M1338" s="6" t="s">
        <v>6861</v>
      </c>
      <c r="N1338" s="6"/>
      <c r="O1338" s="7"/>
      <c r="P1338" s="479"/>
      <c r="Q1338" s="5" t="s">
        <v>6862</v>
      </c>
      <c r="R1338" s="187">
        <v>43717</v>
      </c>
      <c r="S1338" s="20" t="s">
        <v>1774</v>
      </c>
      <c r="T1338" s="186" t="s">
        <v>6863</v>
      </c>
      <c r="U1338" s="474">
        <v>21.92</v>
      </c>
      <c r="V1338" s="474"/>
      <c r="W1338" s="101"/>
      <c r="X1338" s="101"/>
      <c r="Y1338" s="101"/>
    </row>
    <row r="1339" spans="1:25" s="186" customFormat="1" ht="140.25">
      <c r="A1339" s="475">
        <v>1328</v>
      </c>
      <c r="B1339" s="5" t="s">
        <v>1419</v>
      </c>
      <c r="C1339" s="20" t="s">
        <v>6864</v>
      </c>
      <c r="D1339" s="20" t="s">
        <v>6865</v>
      </c>
      <c r="E1339" s="20" t="s">
        <v>6859</v>
      </c>
      <c r="F1339" s="20" t="s">
        <v>6860</v>
      </c>
      <c r="G1339" s="20">
        <v>5</v>
      </c>
      <c r="H1339" s="23" t="s">
        <v>6866</v>
      </c>
      <c r="I1339" s="112">
        <f>223.7*225/1000</f>
        <v>50.332500000000003</v>
      </c>
      <c r="J1339" s="20">
        <v>1</v>
      </c>
      <c r="K1339" s="5" t="s">
        <v>575</v>
      </c>
      <c r="L1339" s="425"/>
      <c r="M1339" s="6" t="s">
        <v>6867</v>
      </c>
      <c r="N1339" s="6">
        <v>994933.1</v>
      </c>
      <c r="O1339" s="7"/>
      <c r="P1339" s="479"/>
      <c r="Q1339" s="5" t="s">
        <v>6868</v>
      </c>
      <c r="R1339" s="38">
        <v>34795</v>
      </c>
      <c r="S1339" s="109" t="s">
        <v>1774</v>
      </c>
      <c r="T1339" s="5" t="s">
        <v>6869</v>
      </c>
      <c r="U1339" s="474"/>
      <c r="V1339" s="474"/>
      <c r="W1339" s="101"/>
      <c r="X1339" s="101"/>
      <c r="Y1339" s="101"/>
    </row>
    <row r="1340" spans="1:25" s="186" customFormat="1" ht="140.25">
      <c r="A1340" s="475">
        <v>1329</v>
      </c>
      <c r="B1340" s="5" t="s">
        <v>1419</v>
      </c>
      <c r="C1340" s="20" t="s">
        <v>6870</v>
      </c>
      <c r="D1340" s="20" t="s">
        <v>6871</v>
      </c>
      <c r="E1340" s="20" t="s">
        <v>6859</v>
      </c>
      <c r="F1340" s="20" t="s">
        <v>6860</v>
      </c>
      <c r="G1340" s="20">
        <v>6</v>
      </c>
      <c r="H1340" s="23" t="s">
        <v>6872</v>
      </c>
      <c r="I1340" s="112">
        <v>28.51</v>
      </c>
      <c r="J1340" s="20">
        <v>2</v>
      </c>
      <c r="K1340" s="5" t="s">
        <v>575</v>
      </c>
      <c r="L1340" s="425"/>
      <c r="M1340" s="6" t="s">
        <v>6867</v>
      </c>
      <c r="N1340" s="6">
        <v>1259632.92</v>
      </c>
      <c r="O1340" s="6"/>
      <c r="P1340" s="479"/>
      <c r="Q1340" s="5"/>
      <c r="R1340" s="109"/>
      <c r="S1340" s="109"/>
      <c r="T1340" s="5"/>
      <c r="U1340" s="544"/>
      <c r="V1340" s="544"/>
      <c r="W1340" s="101"/>
      <c r="X1340" s="101"/>
      <c r="Y1340" s="101"/>
    </row>
    <row r="1341" spans="1:25" s="186" customFormat="1" ht="114.75">
      <c r="A1341" s="467">
        <v>1330</v>
      </c>
      <c r="B1341" s="5" t="s">
        <v>1419</v>
      </c>
      <c r="C1341" s="20" t="s">
        <v>6873</v>
      </c>
      <c r="D1341" s="20" t="s">
        <v>6874</v>
      </c>
      <c r="E1341" s="20" t="s">
        <v>6875</v>
      </c>
      <c r="F1341" s="20">
        <v>8</v>
      </c>
      <c r="G1341" s="20">
        <v>3</v>
      </c>
      <c r="H1341" s="5"/>
      <c r="I1341" s="112">
        <v>31.1</v>
      </c>
      <c r="J1341" s="20">
        <v>2</v>
      </c>
      <c r="K1341" s="5" t="s">
        <v>575</v>
      </c>
      <c r="L1341" s="425"/>
      <c r="M1341" s="6" t="s">
        <v>6876</v>
      </c>
      <c r="N1341" s="6">
        <v>582089.38</v>
      </c>
      <c r="O1341" s="7"/>
      <c r="P1341" s="479"/>
      <c r="Q1341" s="5"/>
      <c r="R1341" s="20"/>
      <c r="S1341" s="20"/>
      <c r="T1341" s="20"/>
      <c r="U1341" s="474"/>
      <c r="V1341" s="474"/>
      <c r="W1341" s="101"/>
      <c r="X1341" s="101"/>
      <c r="Y1341" s="101"/>
    </row>
    <row r="1342" spans="1:25" s="186" customFormat="1" ht="76.5">
      <c r="A1342" s="475">
        <v>1331</v>
      </c>
      <c r="B1342" s="5" t="s">
        <v>1836</v>
      </c>
      <c r="C1342" s="20" t="s">
        <v>6877</v>
      </c>
      <c r="D1342" s="20" t="s">
        <v>6878</v>
      </c>
      <c r="E1342" s="20" t="s">
        <v>6879</v>
      </c>
      <c r="F1342" s="20">
        <v>20</v>
      </c>
      <c r="G1342" s="20"/>
      <c r="H1342" s="5"/>
      <c r="I1342" s="112">
        <v>30.7</v>
      </c>
      <c r="J1342" s="20">
        <v>1</v>
      </c>
      <c r="K1342" s="5" t="s">
        <v>575</v>
      </c>
      <c r="L1342" s="425"/>
      <c r="M1342" s="6" t="s">
        <v>2211</v>
      </c>
      <c r="N1342" s="6">
        <v>817164.62</v>
      </c>
      <c r="O1342" s="7"/>
      <c r="P1342" s="479"/>
      <c r="Q1342" s="5"/>
      <c r="R1342" s="20"/>
      <c r="S1342" s="20"/>
      <c r="T1342" s="20"/>
      <c r="U1342" s="474"/>
      <c r="V1342" s="474"/>
      <c r="W1342" s="101"/>
      <c r="X1342" s="101"/>
      <c r="Y1342" s="101"/>
    </row>
    <row r="1343" spans="1:25" s="186" customFormat="1" ht="293.25">
      <c r="A1343" s="475">
        <v>1332</v>
      </c>
      <c r="B1343" s="5" t="s">
        <v>1419</v>
      </c>
      <c r="C1343" s="20"/>
      <c r="D1343" s="20" t="s">
        <v>6880</v>
      </c>
      <c r="E1343" s="20" t="s">
        <v>6879</v>
      </c>
      <c r="F1343" s="20">
        <v>85</v>
      </c>
      <c r="G1343" s="20">
        <v>18</v>
      </c>
      <c r="H1343" s="20"/>
      <c r="I1343" s="323">
        <v>50.5</v>
      </c>
      <c r="J1343" s="20">
        <v>5</v>
      </c>
      <c r="K1343" s="5" t="s">
        <v>575</v>
      </c>
      <c r="L1343" s="425"/>
      <c r="M1343" s="6" t="s">
        <v>6881</v>
      </c>
      <c r="N1343" s="6"/>
      <c r="O1343" s="7"/>
      <c r="P1343" s="479"/>
      <c r="Q1343" s="5"/>
      <c r="R1343" s="20"/>
      <c r="S1343" s="20"/>
      <c r="U1343" s="474"/>
      <c r="V1343" s="474"/>
      <c r="W1343" s="101"/>
      <c r="X1343" s="101"/>
      <c r="Y1343" s="101"/>
    </row>
    <row r="1344" spans="1:25" s="186" customFormat="1" ht="229.5">
      <c r="A1344" s="467">
        <v>1333</v>
      </c>
      <c r="B1344" s="5" t="s">
        <v>1419</v>
      </c>
      <c r="C1344" s="20" t="s">
        <v>6882</v>
      </c>
      <c r="D1344" s="20" t="s">
        <v>6883</v>
      </c>
      <c r="E1344" s="20" t="s">
        <v>6879</v>
      </c>
      <c r="F1344" s="20">
        <v>87</v>
      </c>
      <c r="G1344" s="20">
        <v>79</v>
      </c>
      <c r="H1344" s="20"/>
      <c r="I1344" s="323">
        <v>50</v>
      </c>
      <c r="J1344" s="20">
        <v>1</v>
      </c>
      <c r="K1344" s="5" t="s">
        <v>575</v>
      </c>
      <c r="L1344" s="478">
        <v>40362</v>
      </c>
      <c r="M1344" s="6" t="s">
        <v>6884</v>
      </c>
      <c r="N1344" s="6">
        <v>939218.5</v>
      </c>
      <c r="O1344" s="7"/>
      <c r="P1344" s="479"/>
      <c r="Q1344" s="5" t="s">
        <v>6885</v>
      </c>
      <c r="R1344" s="187">
        <v>40472</v>
      </c>
      <c r="S1344" s="20" t="s">
        <v>1774</v>
      </c>
      <c r="T1344" s="5" t="s">
        <v>6886</v>
      </c>
      <c r="U1344" s="474"/>
      <c r="V1344" s="474"/>
      <c r="W1344" s="101"/>
      <c r="X1344" s="101"/>
      <c r="Y1344" s="101"/>
    </row>
    <row r="1345" spans="1:25" s="186" customFormat="1" ht="127.5">
      <c r="A1345" s="475">
        <v>1334</v>
      </c>
      <c r="B1345" s="5" t="s">
        <v>1419</v>
      </c>
      <c r="C1345" s="20" t="s">
        <v>6887</v>
      </c>
      <c r="D1345" s="20" t="s">
        <v>6888</v>
      </c>
      <c r="E1345" s="20" t="s">
        <v>6879</v>
      </c>
      <c r="F1345" s="20">
        <v>96</v>
      </c>
      <c r="G1345" s="20">
        <v>5</v>
      </c>
      <c r="H1345" s="20"/>
      <c r="I1345" s="323">
        <v>39.9</v>
      </c>
      <c r="J1345" s="20">
        <v>2</v>
      </c>
      <c r="K1345" s="5" t="s">
        <v>575</v>
      </c>
      <c r="L1345" s="425"/>
      <c r="M1345" s="6" t="s">
        <v>6889</v>
      </c>
      <c r="N1345" s="6">
        <v>759179.79</v>
      </c>
      <c r="O1345" s="7"/>
      <c r="P1345" s="479"/>
      <c r="Q1345" s="5"/>
      <c r="R1345" s="20"/>
      <c r="S1345" s="20"/>
      <c r="U1345" s="474"/>
      <c r="V1345" s="474"/>
      <c r="W1345" s="101"/>
      <c r="X1345" s="101"/>
      <c r="Y1345" s="101"/>
    </row>
    <row r="1346" spans="1:25" s="186" customFormat="1" ht="153">
      <c r="A1346" s="475">
        <v>1335</v>
      </c>
      <c r="B1346" s="5" t="s">
        <v>1419</v>
      </c>
      <c r="C1346" s="20" t="s">
        <v>6890</v>
      </c>
      <c r="D1346" s="20" t="s">
        <v>6891</v>
      </c>
      <c r="E1346" s="20" t="s">
        <v>6879</v>
      </c>
      <c r="F1346" s="20">
        <v>98</v>
      </c>
      <c r="G1346" s="20">
        <v>4</v>
      </c>
      <c r="H1346" s="20"/>
      <c r="I1346" s="323">
        <v>48.8</v>
      </c>
      <c r="J1346" s="20">
        <v>2</v>
      </c>
      <c r="K1346" s="5" t="s">
        <v>575</v>
      </c>
      <c r="L1346" s="425"/>
      <c r="M1346" s="6" t="s">
        <v>6892</v>
      </c>
      <c r="N1346" s="6">
        <v>964099.79</v>
      </c>
      <c r="O1346" s="7"/>
      <c r="P1346" s="479"/>
      <c r="Q1346" s="5" t="s">
        <v>6893</v>
      </c>
      <c r="R1346" s="187">
        <v>35642</v>
      </c>
      <c r="S1346" s="20" t="s">
        <v>1774</v>
      </c>
      <c r="T1346" s="5" t="s">
        <v>6894</v>
      </c>
      <c r="U1346" s="474"/>
      <c r="V1346" s="474"/>
      <c r="W1346" s="101"/>
      <c r="X1346" s="101"/>
      <c r="Y1346" s="101"/>
    </row>
    <row r="1347" spans="1:25" s="186" customFormat="1" ht="153">
      <c r="A1347" s="467">
        <v>1336</v>
      </c>
      <c r="B1347" s="5" t="s">
        <v>1419</v>
      </c>
      <c r="C1347" s="20" t="s">
        <v>6895</v>
      </c>
      <c r="D1347" s="20" t="s">
        <v>6896</v>
      </c>
      <c r="E1347" s="20" t="s">
        <v>6879</v>
      </c>
      <c r="F1347" s="20">
        <v>98</v>
      </c>
      <c r="G1347" s="20">
        <v>11</v>
      </c>
      <c r="H1347" s="20"/>
      <c r="I1347" s="323">
        <v>49.6</v>
      </c>
      <c r="J1347" s="20">
        <v>2</v>
      </c>
      <c r="K1347" s="5" t="s">
        <v>575</v>
      </c>
      <c r="L1347" s="425"/>
      <c r="M1347" s="6" t="s">
        <v>6892</v>
      </c>
      <c r="N1347" s="6">
        <v>968003.02</v>
      </c>
      <c r="O1347" s="7"/>
      <c r="P1347" s="479"/>
      <c r="Q1347" s="5"/>
      <c r="R1347" s="20"/>
      <c r="S1347" s="20"/>
      <c r="T1347" s="20"/>
      <c r="U1347" s="474"/>
      <c r="V1347" s="474"/>
      <c r="W1347" s="101"/>
      <c r="X1347" s="101"/>
      <c r="Y1347" s="101"/>
    </row>
    <row r="1348" spans="1:25" s="186" customFormat="1" ht="140.25">
      <c r="A1348" s="475">
        <v>1337</v>
      </c>
      <c r="B1348" s="5" t="s">
        <v>1419</v>
      </c>
      <c r="C1348" s="20" t="s">
        <v>6897</v>
      </c>
      <c r="D1348" s="20" t="s">
        <v>6898</v>
      </c>
      <c r="E1348" s="20" t="s">
        <v>6879</v>
      </c>
      <c r="F1348" s="20">
        <v>100</v>
      </c>
      <c r="G1348" s="20">
        <v>1</v>
      </c>
      <c r="H1348" s="23" t="s">
        <v>6899</v>
      </c>
      <c r="I1348" s="112">
        <f>46.39*603/1000</f>
        <v>27.973170000000003</v>
      </c>
      <c r="J1348" s="20">
        <v>1</v>
      </c>
      <c r="K1348" s="5" t="s">
        <v>575</v>
      </c>
      <c r="L1348" s="425"/>
      <c r="M1348" s="6" t="s">
        <v>6900</v>
      </c>
      <c r="N1348" s="6">
        <v>525571.65</v>
      </c>
      <c r="O1348" s="7"/>
      <c r="P1348" s="479"/>
      <c r="Q1348" s="5"/>
      <c r="R1348" s="20"/>
      <c r="S1348" s="20"/>
      <c r="U1348" s="474"/>
      <c r="V1348" s="474"/>
      <c r="W1348" s="101"/>
      <c r="X1348" s="101"/>
      <c r="Y1348" s="101"/>
    </row>
    <row r="1349" spans="1:25" s="186" customFormat="1" ht="178.5">
      <c r="A1349" s="475">
        <v>1338</v>
      </c>
      <c r="B1349" s="5" t="s">
        <v>1419</v>
      </c>
      <c r="C1349" s="20" t="s">
        <v>6901</v>
      </c>
      <c r="D1349" s="20" t="s">
        <v>6902</v>
      </c>
      <c r="E1349" s="20" t="s">
        <v>6879</v>
      </c>
      <c r="F1349" s="20">
        <v>100</v>
      </c>
      <c r="G1349" s="20">
        <v>5</v>
      </c>
      <c r="H1349" s="20"/>
      <c r="I1349" s="323">
        <v>48.18</v>
      </c>
      <c r="J1349" s="20">
        <v>48.18</v>
      </c>
      <c r="K1349" s="5" t="s">
        <v>575</v>
      </c>
      <c r="L1349" s="425"/>
      <c r="M1349" s="6" t="s">
        <v>6903</v>
      </c>
      <c r="N1349" s="6">
        <v>905406.63</v>
      </c>
      <c r="O1349" s="7"/>
      <c r="P1349" s="479"/>
      <c r="Q1349" s="5"/>
      <c r="R1349" s="20"/>
      <c r="S1349" s="20"/>
      <c r="U1349" s="474"/>
      <c r="V1349" s="474"/>
      <c r="W1349" s="101"/>
      <c r="X1349" s="101"/>
      <c r="Y1349" s="101"/>
    </row>
    <row r="1350" spans="1:25" s="186" customFormat="1" ht="178.5">
      <c r="A1350" s="467">
        <v>1339</v>
      </c>
      <c r="B1350" s="5" t="s">
        <v>1419</v>
      </c>
      <c r="C1350" s="20" t="s">
        <v>6904</v>
      </c>
      <c r="D1350" s="20" t="s">
        <v>6905</v>
      </c>
      <c r="E1350" s="20" t="s">
        <v>6879</v>
      </c>
      <c r="F1350" s="20">
        <v>100</v>
      </c>
      <c r="G1350" s="20">
        <v>8</v>
      </c>
      <c r="H1350" s="20"/>
      <c r="I1350" s="323">
        <v>46.67</v>
      </c>
      <c r="J1350" s="20">
        <v>46.67</v>
      </c>
      <c r="K1350" s="5" t="s">
        <v>575</v>
      </c>
      <c r="L1350" s="425"/>
      <c r="M1350" s="6" t="s">
        <v>6903</v>
      </c>
      <c r="N1350" s="6">
        <v>875351.64</v>
      </c>
      <c r="O1350" s="7"/>
      <c r="P1350" s="479"/>
      <c r="Q1350" s="5" t="s">
        <v>6906</v>
      </c>
      <c r="R1350" s="187">
        <v>33204</v>
      </c>
      <c r="S1350" s="20" t="s">
        <v>1774</v>
      </c>
      <c r="T1350" s="5" t="s">
        <v>6907</v>
      </c>
      <c r="U1350" s="474"/>
      <c r="V1350" s="474"/>
      <c r="W1350" s="101"/>
      <c r="X1350" s="101"/>
      <c r="Y1350" s="101"/>
    </row>
    <row r="1351" spans="1:25" s="186" customFormat="1" ht="255">
      <c r="A1351" s="475">
        <v>1340</v>
      </c>
      <c r="B1351" s="5" t="s">
        <v>1419</v>
      </c>
      <c r="C1351" s="20" t="s">
        <v>6908</v>
      </c>
      <c r="D1351" s="20" t="s">
        <v>6909</v>
      </c>
      <c r="E1351" s="20" t="s">
        <v>6879</v>
      </c>
      <c r="F1351" s="20">
        <v>102</v>
      </c>
      <c r="G1351" s="20">
        <v>24</v>
      </c>
      <c r="H1351" s="5"/>
      <c r="I1351" s="112">
        <v>81.099999999999994</v>
      </c>
      <c r="J1351" s="20">
        <v>1</v>
      </c>
      <c r="K1351" s="5" t="s">
        <v>575</v>
      </c>
      <c r="L1351" s="478">
        <v>42696</v>
      </c>
      <c r="M1351" s="6" t="s">
        <v>6910</v>
      </c>
      <c r="N1351" s="6">
        <v>1541848.87</v>
      </c>
      <c r="O1351" s="7">
        <v>2838500</v>
      </c>
      <c r="P1351" s="7">
        <v>2838500</v>
      </c>
      <c r="Q1351" s="5" t="s">
        <v>6911</v>
      </c>
      <c r="R1351" s="187">
        <v>42769</v>
      </c>
      <c r="S1351" s="20" t="s">
        <v>1774</v>
      </c>
      <c r="T1351" s="5" t="s">
        <v>6912</v>
      </c>
      <c r="U1351" s="474"/>
      <c r="V1351" s="474"/>
      <c r="W1351" s="101"/>
      <c r="X1351" s="101"/>
      <c r="Y1351" s="101"/>
    </row>
    <row r="1352" spans="1:25" s="186" customFormat="1" ht="267.75">
      <c r="A1352" s="475">
        <v>1341</v>
      </c>
      <c r="B1352" s="5" t="s">
        <v>1419</v>
      </c>
      <c r="C1352" s="20" t="s">
        <v>6913</v>
      </c>
      <c r="D1352" s="20" t="s">
        <v>6914</v>
      </c>
      <c r="E1352" s="20" t="s">
        <v>6879</v>
      </c>
      <c r="F1352" s="20">
        <v>102</v>
      </c>
      <c r="G1352" s="20">
        <v>31</v>
      </c>
      <c r="H1352" s="5"/>
      <c r="I1352" s="112">
        <v>84.4</v>
      </c>
      <c r="J1352" s="20">
        <v>3</v>
      </c>
      <c r="K1352" s="5" t="s">
        <v>575</v>
      </c>
      <c r="L1352" s="478">
        <v>42696</v>
      </c>
      <c r="M1352" s="6" t="s">
        <v>6915</v>
      </c>
      <c r="N1352" s="6">
        <v>1604587.48</v>
      </c>
      <c r="O1352" s="7">
        <v>2954000</v>
      </c>
      <c r="P1352" s="7">
        <v>2954000</v>
      </c>
      <c r="Q1352" s="5" t="s">
        <v>6916</v>
      </c>
      <c r="R1352" s="187">
        <v>42769</v>
      </c>
      <c r="S1352" s="20" t="s">
        <v>1774</v>
      </c>
      <c r="T1352" s="5" t="s">
        <v>6917</v>
      </c>
      <c r="U1352" s="474"/>
      <c r="V1352" s="474"/>
      <c r="W1352" s="101"/>
      <c r="X1352" s="101"/>
      <c r="Y1352" s="101"/>
    </row>
    <row r="1353" spans="1:25" s="186" customFormat="1" ht="293.25">
      <c r="A1353" s="467">
        <v>1342</v>
      </c>
      <c r="B1353" s="5" t="s">
        <v>1419</v>
      </c>
      <c r="C1353" s="20" t="s">
        <v>6918</v>
      </c>
      <c r="D1353" s="20" t="s">
        <v>6919</v>
      </c>
      <c r="E1353" s="20" t="s">
        <v>6920</v>
      </c>
      <c r="F1353" s="20">
        <v>102</v>
      </c>
      <c r="G1353" s="20">
        <v>37</v>
      </c>
      <c r="H1353" s="20"/>
      <c r="I1353" s="323">
        <v>55.1</v>
      </c>
      <c r="J1353" s="20">
        <v>1</v>
      </c>
      <c r="K1353" s="5" t="s">
        <v>575</v>
      </c>
      <c r="L1353" s="478">
        <v>42444</v>
      </c>
      <c r="M1353" s="6" t="s">
        <v>6921</v>
      </c>
      <c r="N1353" s="6">
        <v>1047544.67</v>
      </c>
      <c r="O1353" s="7">
        <v>1928500</v>
      </c>
      <c r="P1353" s="479">
        <v>1928500</v>
      </c>
      <c r="Q1353" s="5" t="s">
        <v>6922</v>
      </c>
      <c r="R1353" s="187">
        <v>42472</v>
      </c>
      <c r="S1353" s="20" t="s">
        <v>1774</v>
      </c>
      <c r="T1353" s="5" t="s">
        <v>6923</v>
      </c>
      <c r="U1353" s="474">
        <v>55.1</v>
      </c>
      <c r="V1353" s="474"/>
      <c r="W1353" s="101"/>
      <c r="X1353" s="101"/>
      <c r="Y1353" s="101"/>
    </row>
    <row r="1354" spans="1:25" s="186" customFormat="1" ht="293.25">
      <c r="A1354" s="475">
        <v>1343</v>
      </c>
      <c r="B1354" s="5" t="s">
        <v>1419</v>
      </c>
      <c r="C1354" s="20" t="s">
        <v>6924</v>
      </c>
      <c r="D1354" s="20" t="s">
        <v>6925</v>
      </c>
      <c r="E1354" s="20" t="s">
        <v>6920</v>
      </c>
      <c r="F1354" s="20">
        <v>102</v>
      </c>
      <c r="G1354" s="20">
        <v>41</v>
      </c>
      <c r="H1354" s="20"/>
      <c r="I1354" s="323">
        <v>84.1</v>
      </c>
      <c r="J1354" s="20">
        <v>5</v>
      </c>
      <c r="K1354" s="5" t="s">
        <v>575</v>
      </c>
      <c r="L1354" s="478">
        <v>42444</v>
      </c>
      <c r="M1354" s="6" t="s">
        <v>6926</v>
      </c>
      <c r="N1354" s="6">
        <v>1598883.97</v>
      </c>
      <c r="O1354" s="7">
        <v>2943500</v>
      </c>
      <c r="P1354" s="479">
        <v>2943500</v>
      </c>
      <c r="Q1354" s="5" t="s">
        <v>6927</v>
      </c>
      <c r="R1354" s="187">
        <v>42472</v>
      </c>
      <c r="S1354" s="20" t="s">
        <v>1774</v>
      </c>
      <c r="T1354" s="5" t="s">
        <v>6928</v>
      </c>
      <c r="U1354" s="474">
        <v>84.1</v>
      </c>
      <c r="V1354" s="474"/>
      <c r="W1354" s="101"/>
      <c r="X1354" s="101"/>
      <c r="Y1354" s="101"/>
    </row>
    <row r="1355" spans="1:25" s="186" customFormat="1" ht="293.25">
      <c r="A1355" s="475">
        <v>1344</v>
      </c>
      <c r="B1355" s="5" t="s">
        <v>1419</v>
      </c>
      <c r="C1355" s="20" t="s">
        <v>6929</v>
      </c>
      <c r="D1355" s="20" t="s">
        <v>6930</v>
      </c>
      <c r="E1355" s="20" t="s">
        <v>6920</v>
      </c>
      <c r="F1355" s="20">
        <v>102</v>
      </c>
      <c r="G1355" s="20">
        <v>43</v>
      </c>
      <c r="H1355" s="20"/>
      <c r="I1355" s="323">
        <v>66.099999999999994</v>
      </c>
      <c r="J1355" s="20">
        <v>5</v>
      </c>
      <c r="K1355" s="5" t="s">
        <v>575</v>
      </c>
      <c r="L1355" s="478">
        <v>42444</v>
      </c>
      <c r="M1355" s="6" t="s">
        <v>6931</v>
      </c>
      <c r="N1355" s="6">
        <v>1256673.3700000001</v>
      </c>
      <c r="O1355" s="7">
        <v>2313500</v>
      </c>
      <c r="P1355" s="479">
        <v>2313500</v>
      </c>
      <c r="Q1355" s="5" t="s">
        <v>6932</v>
      </c>
      <c r="R1355" s="187">
        <v>42472</v>
      </c>
      <c r="S1355" s="20" t="s">
        <v>1774</v>
      </c>
      <c r="T1355" s="5" t="s">
        <v>6933</v>
      </c>
      <c r="U1355" s="474">
        <v>66.099999999999994</v>
      </c>
      <c r="V1355" s="474"/>
      <c r="W1355" s="101"/>
      <c r="X1355" s="101"/>
      <c r="Y1355" s="101"/>
    </row>
    <row r="1356" spans="1:25" s="186" customFormat="1" ht="293.25">
      <c r="A1356" s="467">
        <v>1345</v>
      </c>
      <c r="B1356" s="5" t="s">
        <v>1419</v>
      </c>
      <c r="C1356" s="20" t="s">
        <v>6934</v>
      </c>
      <c r="D1356" s="20" t="s">
        <v>2056</v>
      </c>
      <c r="E1356" s="20" t="s">
        <v>6920</v>
      </c>
      <c r="F1356" s="20">
        <v>102</v>
      </c>
      <c r="G1356" s="20">
        <v>52</v>
      </c>
      <c r="H1356" s="20"/>
      <c r="I1356" s="323">
        <v>56.5</v>
      </c>
      <c r="J1356" s="20">
        <v>1</v>
      </c>
      <c r="K1356" s="5" t="s">
        <v>575</v>
      </c>
      <c r="L1356" s="478">
        <v>42445</v>
      </c>
      <c r="M1356" s="6" t="s">
        <v>6935</v>
      </c>
      <c r="N1356" s="6">
        <v>1074161.05</v>
      </c>
      <c r="O1356" s="7">
        <v>1977500</v>
      </c>
      <c r="P1356" s="479">
        <v>1977500</v>
      </c>
      <c r="Q1356" s="5" t="s">
        <v>6936</v>
      </c>
      <c r="R1356" s="187">
        <v>42489</v>
      </c>
      <c r="S1356" s="20" t="s">
        <v>1774</v>
      </c>
      <c r="T1356" s="5" t="s">
        <v>6937</v>
      </c>
      <c r="U1356" s="474">
        <v>56.5</v>
      </c>
      <c r="V1356" s="474"/>
      <c r="W1356" s="101"/>
      <c r="X1356" s="101"/>
      <c r="Y1356" s="101"/>
    </row>
    <row r="1357" spans="1:25" s="186" customFormat="1" ht="409.5">
      <c r="A1357" s="475">
        <v>1346</v>
      </c>
      <c r="B1357" s="5" t="s">
        <v>1419</v>
      </c>
      <c r="C1357" s="20" t="s">
        <v>6938</v>
      </c>
      <c r="D1357" s="20" t="s">
        <v>6939</v>
      </c>
      <c r="E1357" s="20" t="s">
        <v>6879</v>
      </c>
      <c r="F1357" s="20">
        <v>102</v>
      </c>
      <c r="G1357" s="20">
        <v>81</v>
      </c>
      <c r="H1357" s="5"/>
      <c r="I1357" s="112">
        <v>34.700000000000003</v>
      </c>
      <c r="J1357" s="20">
        <v>5</v>
      </c>
      <c r="K1357" s="5" t="s">
        <v>575</v>
      </c>
      <c r="L1357" s="478">
        <v>41997</v>
      </c>
      <c r="M1357" s="6" t="s">
        <v>6940</v>
      </c>
      <c r="N1357" s="6">
        <v>659705.99</v>
      </c>
      <c r="O1357" s="7">
        <v>1214500</v>
      </c>
      <c r="P1357" s="479">
        <v>1214500</v>
      </c>
      <c r="Q1357" s="5"/>
      <c r="R1357" s="20"/>
      <c r="S1357" s="20"/>
      <c r="T1357" s="20"/>
      <c r="U1357" s="474"/>
      <c r="V1357" s="474"/>
      <c r="W1357" s="101"/>
      <c r="X1357" s="101"/>
      <c r="Y1357" s="101"/>
    </row>
    <row r="1358" spans="1:25" s="186" customFormat="1" ht="255">
      <c r="A1358" s="475">
        <v>1347</v>
      </c>
      <c r="B1358" s="5" t="s">
        <v>1419</v>
      </c>
      <c r="C1358" s="20" t="s">
        <v>6941</v>
      </c>
      <c r="D1358" s="20" t="s">
        <v>6942</v>
      </c>
      <c r="E1358" s="20" t="s">
        <v>6920</v>
      </c>
      <c r="F1358" s="20">
        <v>102</v>
      </c>
      <c r="G1358" s="20">
        <v>131</v>
      </c>
      <c r="H1358" s="20"/>
      <c r="I1358" s="323">
        <v>57.4</v>
      </c>
      <c r="J1358" s="20">
        <v>3</v>
      </c>
      <c r="K1358" s="5" t="s">
        <v>575</v>
      </c>
      <c r="L1358" s="478">
        <v>42696</v>
      </c>
      <c r="M1358" s="6" t="s">
        <v>6943</v>
      </c>
      <c r="N1358" s="6">
        <v>1091271.58</v>
      </c>
      <c r="O1358" s="7">
        <v>2009000</v>
      </c>
      <c r="P1358" s="7">
        <v>2009000</v>
      </c>
      <c r="Q1358" s="5" t="s">
        <v>6944</v>
      </c>
      <c r="R1358" s="187">
        <v>42769</v>
      </c>
      <c r="S1358" s="20" t="s">
        <v>1774</v>
      </c>
      <c r="T1358" s="5" t="s">
        <v>6945</v>
      </c>
      <c r="U1358" s="474"/>
      <c r="V1358" s="474"/>
      <c r="W1358" s="101"/>
      <c r="X1358" s="101"/>
      <c r="Y1358" s="101"/>
    </row>
    <row r="1359" spans="1:25" s="186" customFormat="1" ht="267.75">
      <c r="A1359" s="467">
        <v>1348</v>
      </c>
      <c r="B1359" s="5" t="s">
        <v>1419</v>
      </c>
      <c r="C1359" s="20" t="s">
        <v>6946</v>
      </c>
      <c r="D1359" s="20" t="s">
        <v>6947</v>
      </c>
      <c r="E1359" s="20" t="s">
        <v>6920</v>
      </c>
      <c r="F1359" s="20">
        <v>102</v>
      </c>
      <c r="G1359" s="20">
        <v>134</v>
      </c>
      <c r="H1359" s="20"/>
      <c r="I1359" s="323">
        <v>57.3</v>
      </c>
      <c r="J1359" s="20">
        <v>3</v>
      </c>
      <c r="K1359" s="5" t="s">
        <v>575</v>
      </c>
      <c r="L1359" s="478">
        <v>42696</v>
      </c>
      <c r="M1359" s="6" t="s">
        <v>6948</v>
      </c>
      <c r="N1359" s="6">
        <v>1089370.4099999999</v>
      </c>
      <c r="O1359" s="7">
        <v>2005500</v>
      </c>
      <c r="P1359" s="7">
        <v>2005500</v>
      </c>
      <c r="Q1359" s="5" t="s">
        <v>6949</v>
      </c>
      <c r="R1359" s="187">
        <v>42769</v>
      </c>
      <c r="S1359" s="20" t="s">
        <v>1774</v>
      </c>
      <c r="T1359" s="5" t="s">
        <v>6950</v>
      </c>
      <c r="U1359" s="474"/>
      <c r="V1359" s="474"/>
      <c r="W1359" s="101"/>
      <c r="X1359" s="101"/>
      <c r="Y1359" s="101"/>
    </row>
    <row r="1360" spans="1:25" s="186" customFormat="1" ht="267.75">
      <c r="A1360" s="475">
        <v>1349</v>
      </c>
      <c r="B1360" s="5" t="s">
        <v>1419</v>
      </c>
      <c r="C1360" s="20" t="s">
        <v>6951</v>
      </c>
      <c r="D1360" s="20" t="s">
        <v>6952</v>
      </c>
      <c r="E1360" s="20" t="s">
        <v>6920</v>
      </c>
      <c r="F1360" s="20">
        <v>102</v>
      </c>
      <c r="G1360" s="20">
        <v>138</v>
      </c>
      <c r="H1360" s="20"/>
      <c r="I1360" s="323">
        <v>57</v>
      </c>
      <c r="J1360" s="20">
        <v>4</v>
      </c>
      <c r="K1360" s="5" t="s">
        <v>575</v>
      </c>
      <c r="L1360" s="478">
        <v>42732</v>
      </c>
      <c r="M1360" s="6" t="s">
        <v>6953</v>
      </c>
      <c r="N1360" s="6">
        <v>1083666.8999999999</v>
      </c>
      <c r="O1360" s="7">
        <v>1995000</v>
      </c>
      <c r="P1360" s="479">
        <v>1995000</v>
      </c>
      <c r="Q1360" s="5"/>
      <c r="R1360" s="20"/>
      <c r="S1360" s="20"/>
      <c r="T1360" s="20"/>
      <c r="U1360" s="474"/>
      <c r="V1360" s="474"/>
      <c r="W1360" s="101"/>
      <c r="X1360" s="101"/>
      <c r="Y1360" s="101"/>
    </row>
    <row r="1361" spans="1:25" s="186" customFormat="1" ht="216.75">
      <c r="A1361" s="475">
        <v>1350</v>
      </c>
      <c r="B1361" s="5" t="s">
        <v>1419</v>
      </c>
      <c r="C1361" s="20" t="s">
        <v>6954</v>
      </c>
      <c r="D1361" s="20" t="s">
        <v>6955</v>
      </c>
      <c r="E1361" s="20" t="s">
        <v>6879</v>
      </c>
      <c r="F1361" s="20">
        <v>114</v>
      </c>
      <c r="G1361" s="20">
        <v>64</v>
      </c>
      <c r="H1361" s="20"/>
      <c r="I1361" s="323">
        <v>48.76</v>
      </c>
      <c r="J1361" s="20">
        <v>12</v>
      </c>
      <c r="K1361" s="5" t="s">
        <v>575</v>
      </c>
      <c r="L1361" s="425"/>
      <c r="M1361" s="6" t="s">
        <v>6956</v>
      </c>
      <c r="N1361" s="6">
        <v>898004.77</v>
      </c>
      <c r="O1361" s="7">
        <v>898004.77</v>
      </c>
      <c r="P1361" s="479">
        <v>898004.77</v>
      </c>
      <c r="Q1361" s="5" t="s">
        <v>6957</v>
      </c>
      <c r="R1361" s="187">
        <v>43138</v>
      </c>
      <c r="S1361" s="20" t="s">
        <v>1774</v>
      </c>
      <c r="T1361" s="5" t="s">
        <v>6958</v>
      </c>
      <c r="U1361" s="474">
        <v>48.76</v>
      </c>
      <c r="V1361" s="474"/>
      <c r="W1361" s="101"/>
      <c r="X1361" s="101"/>
      <c r="Y1361" s="101"/>
    </row>
    <row r="1362" spans="1:25" s="186" customFormat="1" ht="178.5">
      <c r="A1362" s="467">
        <v>1351</v>
      </c>
      <c r="B1362" s="5" t="s">
        <v>1419</v>
      </c>
      <c r="C1362" s="20"/>
      <c r="D1362" s="20" t="s">
        <v>6959</v>
      </c>
      <c r="E1362" s="20" t="s">
        <v>6879</v>
      </c>
      <c r="F1362" s="20">
        <v>116</v>
      </c>
      <c r="G1362" s="20">
        <v>45</v>
      </c>
      <c r="H1362" s="20"/>
      <c r="I1362" s="323">
        <v>76.5</v>
      </c>
      <c r="J1362" s="20">
        <v>2</v>
      </c>
      <c r="K1362" s="5" t="s">
        <v>575</v>
      </c>
      <c r="L1362" s="425"/>
      <c r="M1362" s="6" t="s">
        <v>6960</v>
      </c>
      <c r="N1362" s="6"/>
      <c r="O1362" s="7"/>
      <c r="P1362" s="479"/>
      <c r="Q1362" s="5" t="s">
        <v>6961</v>
      </c>
      <c r="R1362" s="187">
        <v>31516</v>
      </c>
      <c r="S1362" s="20" t="s">
        <v>1774</v>
      </c>
      <c r="T1362" s="5" t="s">
        <v>6962</v>
      </c>
      <c r="U1362" s="474"/>
      <c r="V1362" s="474"/>
      <c r="W1362" s="101"/>
      <c r="X1362" s="101"/>
      <c r="Y1362" s="101"/>
    </row>
    <row r="1363" spans="1:25" s="186" customFormat="1" ht="216.75">
      <c r="A1363" s="475">
        <v>1352</v>
      </c>
      <c r="B1363" s="5" t="s">
        <v>1419</v>
      </c>
      <c r="C1363" s="20"/>
      <c r="D1363" s="20" t="s">
        <v>6963</v>
      </c>
      <c r="E1363" s="20" t="s">
        <v>6879</v>
      </c>
      <c r="F1363" s="20">
        <v>118</v>
      </c>
      <c r="G1363" s="20">
        <v>87</v>
      </c>
      <c r="H1363" s="20"/>
      <c r="I1363" s="323">
        <v>49.9</v>
      </c>
      <c r="J1363" s="20">
        <v>2</v>
      </c>
      <c r="K1363" s="5" t="s">
        <v>575</v>
      </c>
      <c r="L1363" s="425"/>
      <c r="M1363" s="6" t="s">
        <v>6964</v>
      </c>
      <c r="N1363" s="6">
        <v>935404.44</v>
      </c>
      <c r="O1363" s="7"/>
      <c r="P1363" s="479"/>
      <c r="Q1363" s="5" t="s">
        <v>6965</v>
      </c>
      <c r="R1363" s="38">
        <v>41481</v>
      </c>
      <c r="S1363" s="20" t="s">
        <v>1774</v>
      </c>
      <c r="T1363" s="5" t="s">
        <v>6966</v>
      </c>
      <c r="U1363" s="481"/>
      <c r="V1363" s="481"/>
      <c r="W1363" s="101"/>
      <c r="X1363" s="101"/>
      <c r="Y1363" s="101"/>
    </row>
    <row r="1364" spans="1:25" s="186" customFormat="1" ht="216.75">
      <c r="A1364" s="475">
        <v>1353</v>
      </c>
      <c r="B1364" s="5" t="s">
        <v>1419</v>
      </c>
      <c r="C1364" s="20"/>
      <c r="D1364" s="20" t="s">
        <v>6967</v>
      </c>
      <c r="E1364" s="20" t="s">
        <v>6879</v>
      </c>
      <c r="F1364" s="20">
        <v>118</v>
      </c>
      <c r="G1364" s="20">
        <v>124</v>
      </c>
      <c r="H1364" s="20"/>
      <c r="I1364" s="323">
        <v>35.69</v>
      </c>
      <c r="J1364" s="20">
        <v>7</v>
      </c>
      <c r="K1364" s="5" t="s">
        <v>575</v>
      </c>
      <c r="L1364" s="425"/>
      <c r="M1364" s="6" t="s">
        <v>6964</v>
      </c>
      <c r="N1364" s="6"/>
      <c r="O1364" s="7"/>
      <c r="P1364" s="479"/>
      <c r="Q1364" s="5"/>
      <c r="R1364" s="20"/>
      <c r="S1364" s="20"/>
      <c r="T1364" s="5"/>
      <c r="U1364" s="474"/>
      <c r="V1364" s="474"/>
      <c r="W1364" s="101"/>
      <c r="X1364" s="101"/>
      <c r="Y1364" s="101"/>
    </row>
    <row r="1365" spans="1:25" s="186" customFormat="1" ht="216.75">
      <c r="A1365" s="467">
        <v>1354</v>
      </c>
      <c r="B1365" s="5" t="s">
        <v>1419</v>
      </c>
      <c r="C1365" s="20"/>
      <c r="D1365" s="20" t="s">
        <v>6968</v>
      </c>
      <c r="E1365" s="20" t="s">
        <v>6879</v>
      </c>
      <c r="F1365" s="20">
        <v>118</v>
      </c>
      <c r="G1365" s="20">
        <v>141</v>
      </c>
      <c r="H1365" s="20"/>
      <c r="I1365" s="323">
        <v>35.51</v>
      </c>
      <c r="J1365" s="20">
        <v>9</v>
      </c>
      <c r="K1365" s="5" t="s">
        <v>575</v>
      </c>
      <c r="L1365" s="425"/>
      <c r="M1365" s="6" t="s">
        <v>6964</v>
      </c>
      <c r="N1365" s="6"/>
      <c r="O1365" s="7"/>
      <c r="P1365" s="479"/>
      <c r="Q1365" s="5" t="s">
        <v>6969</v>
      </c>
      <c r="R1365" s="187">
        <v>42264</v>
      </c>
      <c r="S1365" s="20" t="s">
        <v>1774</v>
      </c>
      <c r="T1365" s="5" t="s">
        <v>6970</v>
      </c>
      <c r="U1365" s="474">
        <v>35.51</v>
      </c>
      <c r="V1365" s="474"/>
      <c r="W1365" s="101"/>
      <c r="X1365" s="101"/>
      <c r="Y1365" s="101"/>
    </row>
    <row r="1366" spans="1:25" s="186" customFormat="1" ht="280.5">
      <c r="A1366" s="475">
        <v>1355</v>
      </c>
      <c r="B1366" s="5" t="s">
        <v>1419</v>
      </c>
      <c r="C1366" s="20" t="s">
        <v>6971</v>
      </c>
      <c r="D1366" s="20" t="s">
        <v>6972</v>
      </c>
      <c r="E1366" s="20" t="s">
        <v>6879</v>
      </c>
      <c r="F1366" s="20">
        <v>122</v>
      </c>
      <c r="G1366" s="20">
        <v>19</v>
      </c>
      <c r="H1366" s="20"/>
      <c r="I1366" s="323">
        <v>50.8</v>
      </c>
      <c r="J1366" s="20">
        <v>5</v>
      </c>
      <c r="K1366" s="5" t="s">
        <v>575</v>
      </c>
      <c r="L1366" s="425"/>
      <c r="M1366" s="6" t="s">
        <v>6973</v>
      </c>
      <c r="N1366" s="6">
        <v>1004447.57</v>
      </c>
      <c r="O1366" s="7">
        <v>1004447.57</v>
      </c>
      <c r="P1366" s="479">
        <v>1004447.57</v>
      </c>
      <c r="Q1366" s="5" t="s">
        <v>6974</v>
      </c>
      <c r="R1366" s="187">
        <v>36215</v>
      </c>
      <c r="S1366" s="20" t="s">
        <v>1774</v>
      </c>
      <c r="T1366" s="5" t="s">
        <v>6975</v>
      </c>
      <c r="U1366" s="474"/>
      <c r="V1366" s="474"/>
      <c r="W1366" s="101"/>
      <c r="X1366" s="101"/>
      <c r="Y1366" s="101"/>
    </row>
    <row r="1367" spans="1:25" s="186" customFormat="1" ht="280.5">
      <c r="A1367" s="475">
        <v>1356</v>
      </c>
      <c r="B1367" s="5" t="s">
        <v>1419</v>
      </c>
      <c r="C1367" s="20" t="s">
        <v>6976</v>
      </c>
      <c r="D1367" s="20" t="s">
        <v>6977</v>
      </c>
      <c r="E1367" s="20" t="s">
        <v>6879</v>
      </c>
      <c r="F1367" s="20">
        <v>122</v>
      </c>
      <c r="G1367" s="20">
        <v>23</v>
      </c>
      <c r="H1367" s="20"/>
      <c r="I1367" s="323">
        <v>50.8</v>
      </c>
      <c r="J1367" s="20">
        <v>6</v>
      </c>
      <c r="K1367" s="5" t="s">
        <v>575</v>
      </c>
      <c r="L1367" s="425"/>
      <c r="M1367" s="6" t="s">
        <v>6973</v>
      </c>
      <c r="N1367" s="6">
        <v>1004447.57</v>
      </c>
      <c r="O1367" s="7">
        <v>1004447.57</v>
      </c>
      <c r="P1367" s="479">
        <v>1004447.57</v>
      </c>
      <c r="Q1367" s="5" t="s">
        <v>6978</v>
      </c>
      <c r="R1367" s="187">
        <v>32050</v>
      </c>
      <c r="S1367" s="20" t="s">
        <v>1774</v>
      </c>
      <c r="T1367" s="5" t="s">
        <v>6979</v>
      </c>
      <c r="U1367" s="474"/>
      <c r="V1367" s="474"/>
      <c r="W1367" s="101"/>
      <c r="X1367" s="101"/>
      <c r="Y1367" s="101"/>
    </row>
    <row r="1368" spans="1:25" s="186" customFormat="1" ht="280.5">
      <c r="A1368" s="467">
        <v>1357</v>
      </c>
      <c r="B1368" s="5" t="s">
        <v>1419</v>
      </c>
      <c r="C1368" s="20" t="s">
        <v>6980</v>
      </c>
      <c r="D1368" s="20" t="s">
        <v>6981</v>
      </c>
      <c r="E1368" s="20" t="s">
        <v>6879</v>
      </c>
      <c r="F1368" s="20">
        <v>122</v>
      </c>
      <c r="G1368" s="20">
        <v>34</v>
      </c>
      <c r="H1368" s="20"/>
      <c r="I1368" s="323">
        <v>51.1</v>
      </c>
      <c r="J1368" s="20">
        <v>9</v>
      </c>
      <c r="K1368" s="5" t="s">
        <v>575</v>
      </c>
      <c r="L1368" s="425"/>
      <c r="M1368" s="6" t="s">
        <v>6973</v>
      </c>
      <c r="N1368" s="6">
        <v>1010379.35</v>
      </c>
      <c r="O1368" s="7">
        <v>1010379.35</v>
      </c>
      <c r="P1368" s="479">
        <v>1010379.35</v>
      </c>
      <c r="Q1368" s="5" t="s">
        <v>6982</v>
      </c>
      <c r="R1368" s="187">
        <v>32050</v>
      </c>
      <c r="S1368" s="20" t="s">
        <v>1774</v>
      </c>
      <c r="T1368" s="5" t="s">
        <v>6983</v>
      </c>
      <c r="U1368" s="474"/>
      <c r="V1368" s="474"/>
      <c r="W1368" s="101"/>
      <c r="X1368" s="101"/>
      <c r="Y1368" s="101"/>
    </row>
    <row r="1369" spans="1:25" s="186" customFormat="1" ht="114.75">
      <c r="A1369" s="475">
        <v>1358</v>
      </c>
      <c r="B1369" s="5" t="s">
        <v>1419</v>
      </c>
      <c r="C1369" s="20" t="s">
        <v>6984</v>
      </c>
      <c r="D1369" s="20" t="s">
        <v>6985</v>
      </c>
      <c r="E1369" s="20" t="s">
        <v>6879</v>
      </c>
      <c r="F1369" s="20">
        <v>124</v>
      </c>
      <c r="G1369" s="20">
        <v>30</v>
      </c>
      <c r="H1369" s="20"/>
      <c r="I1369" s="323">
        <v>50.4</v>
      </c>
      <c r="J1369" s="20">
        <v>3</v>
      </c>
      <c r="K1369" s="5" t="s">
        <v>575</v>
      </c>
      <c r="L1369" s="425"/>
      <c r="M1369" s="6" t="s">
        <v>6986</v>
      </c>
      <c r="N1369" s="6">
        <v>996538.54</v>
      </c>
      <c r="O1369" s="7">
        <v>996538.54</v>
      </c>
      <c r="P1369" s="479">
        <v>996538.54</v>
      </c>
      <c r="Q1369" s="5" t="s">
        <v>6987</v>
      </c>
      <c r="R1369" s="187">
        <v>32049</v>
      </c>
      <c r="S1369" s="20" t="s">
        <v>1774</v>
      </c>
      <c r="T1369" s="5" t="s">
        <v>6988</v>
      </c>
      <c r="U1369" s="474"/>
      <c r="V1369" s="474"/>
      <c r="W1369" s="101"/>
      <c r="X1369" s="101"/>
      <c r="Y1369" s="101"/>
    </row>
    <row r="1370" spans="1:25" s="186" customFormat="1" ht="216.75">
      <c r="A1370" s="475">
        <v>1359</v>
      </c>
      <c r="B1370" s="5" t="s">
        <v>1419</v>
      </c>
      <c r="C1370" s="20" t="s">
        <v>6989</v>
      </c>
      <c r="D1370" s="20" t="s">
        <v>6990</v>
      </c>
      <c r="E1370" s="20" t="s">
        <v>6879</v>
      </c>
      <c r="F1370" s="20">
        <v>128</v>
      </c>
      <c r="G1370" s="20">
        <v>25</v>
      </c>
      <c r="H1370" s="20"/>
      <c r="I1370" s="323">
        <v>75.44</v>
      </c>
      <c r="J1370" s="20">
        <v>2</v>
      </c>
      <c r="K1370" s="5" t="s">
        <v>575</v>
      </c>
      <c r="L1370" s="425"/>
      <c r="M1370" s="6" t="s">
        <v>6991</v>
      </c>
      <c r="N1370" s="6">
        <v>1468631.4</v>
      </c>
      <c r="O1370" s="7">
        <v>1468631.4</v>
      </c>
      <c r="P1370" s="479">
        <v>1468631.4</v>
      </c>
      <c r="Q1370" s="5" t="s">
        <v>6992</v>
      </c>
      <c r="R1370" s="187">
        <v>32051</v>
      </c>
      <c r="S1370" s="20" t="s">
        <v>1774</v>
      </c>
      <c r="T1370" s="5" t="s">
        <v>6993</v>
      </c>
      <c r="U1370" s="474"/>
      <c r="V1370" s="474"/>
      <c r="W1370" s="101"/>
      <c r="X1370" s="101"/>
      <c r="Y1370" s="101"/>
    </row>
    <row r="1371" spans="1:25" s="186" customFormat="1" ht="267.75">
      <c r="A1371" s="467">
        <v>1360</v>
      </c>
      <c r="B1371" s="5" t="s">
        <v>1419</v>
      </c>
      <c r="C1371" s="20" t="s">
        <v>6994</v>
      </c>
      <c r="D1371" s="20" t="s">
        <v>6995</v>
      </c>
      <c r="E1371" s="20" t="s">
        <v>6879</v>
      </c>
      <c r="F1371" s="20">
        <v>130</v>
      </c>
      <c r="G1371" s="20">
        <v>42</v>
      </c>
      <c r="H1371" s="20"/>
      <c r="I1371" s="323">
        <v>50.04</v>
      </c>
      <c r="J1371" s="20">
        <v>1</v>
      </c>
      <c r="K1371" s="5" t="s">
        <v>575</v>
      </c>
      <c r="L1371" s="425"/>
      <c r="M1371" s="6" t="s">
        <v>6996</v>
      </c>
      <c r="N1371" s="6">
        <v>939249.25</v>
      </c>
      <c r="O1371" s="7"/>
      <c r="P1371" s="479"/>
      <c r="Q1371" s="5" t="s">
        <v>6997</v>
      </c>
      <c r="R1371" s="187">
        <v>43054</v>
      </c>
      <c r="S1371" s="20" t="s">
        <v>1774</v>
      </c>
      <c r="T1371" s="5" t="s">
        <v>6998</v>
      </c>
      <c r="U1371" s="474">
        <v>27.94</v>
      </c>
      <c r="V1371" s="474"/>
      <c r="W1371" s="101"/>
      <c r="X1371" s="101"/>
      <c r="Y1371" s="101"/>
    </row>
    <row r="1372" spans="1:25" s="186" customFormat="1" ht="153">
      <c r="A1372" s="475">
        <v>1361</v>
      </c>
      <c r="B1372" s="5" t="s">
        <v>1419</v>
      </c>
      <c r="C1372" s="20" t="s">
        <v>6999</v>
      </c>
      <c r="D1372" s="20" t="s">
        <v>7000</v>
      </c>
      <c r="E1372" s="20" t="s">
        <v>7001</v>
      </c>
      <c r="F1372" s="20">
        <v>2</v>
      </c>
      <c r="G1372" s="20">
        <v>6</v>
      </c>
      <c r="H1372" s="20"/>
      <c r="I1372" s="323">
        <v>40.78</v>
      </c>
      <c r="J1372" s="20">
        <v>2</v>
      </c>
      <c r="K1372" s="5" t="s">
        <v>575</v>
      </c>
      <c r="L1372" s="425"/>
      <c r="M1372" s="6" t="s">
        <v>7002</v>
      </c>
      <c r="N1372" s="6">
        <v>796260.55</v>
      </c>
      <c r="O1372" s="7"/>
      <c r="P1372" s="479"/>
      <c r="Q1372" s="5" t="s">
        <v>7003</v>
      </c>
      <c r="R1372" s="187">
        <v>31064</v>
      </c>
      <c r="S1372" s="20" t="s">
        <v>1774</v>
      </c>
      <c r="T1372" s="5" t="s">
        <v>7004</v>
      </c>
      <c r="U1372" s="474"/>
      <c r="V1372" s="474"/>
      <c r="W1372" s="101"/>
      <c r="X1372" s="101"/>
      <c r="Y1372" s="101"/>
    </row>
    <row r="1373" spans="1:25" s="186" customFormat="1" ht="153">
      <c r="A1373" s="475">
        <v>1362</v>
      </c>
      <c r="B1373" s="5" t="s">
        <v>1419</v>
      </c>
      <c r="C1373" s="20" t="s">
        <v>7005</v>
      </c>
      <c r="D1373" s="20" t="s">
        <v>7006</v>
      </c>
      <c r="E1373" s="20" t="s">
        <v>7001</v>
      </c>
      <c r="F1373" s="20">
        <v>2</v>
      </c>
      <c r="G1373" s="20">
        <v>8</v>
      </c>
      <c r="H1373" s="20"/>
      <c r="I1373" s="323">
        <v>45.05</v>
      </c>
      <c r="J1373" s="20">
        <v>2</v>
      </c>
      <c r="K1373" s="5" t="s">
        <v>575</v>
      </c>
      <c r="L1373" s="425"/>
      <c r="M1373" s="6" t="s">
        <v>7002</v>
      </c>
      <c r="N1373" s="6">
        <v>878228.55</v>
      </c>
      <c r="O1373" s="7"/>
      <c r="P1373" s="479"/>
      <c r="Q1373" s="5"/>
      <c r="R1373" s="20"/>
      <c r="S1373" s="20"/>
      <c r="T1373" s="20"/>
      <c r="U1373" s="474"/>
      <c r="V1373" s="474"/>
      <c r="W1373" s="101"/>
      <c r="X1373" s="101"/>
      <c r="Y1373" s="101"/>
    </row>
    <row r="1374" spans="1:25" s="186" customFormat="1" ht="153">
      <c r="A1374" s="467">
        <v>1363</v>
      </c>
      <c r="B1374" s="5" t="s">
        <v>1419</v>
      </c>
      <c r="C1374" s="20" t="s">
        <v>7005</v>
      </c>
      <c r="D1374" s="20" t="s">
        <v>7007</v>
      </c>
      <c r="E1374" s="20" t="s">
        <v>7001</v>
      </c>
      <c r="F1374" s="20">
        <v>2</v>
      </c>
      <c r="G1374" s="20">
        <v>15</v>
      </c>
      <c r="H1374" s="20"/>
      <c r="I1374" s="323">
        <v>44.79</v>
      </c>
      <c r="J1374" s="20">
        <v>1</v>
      </c>
      <c r="K1374" s="5" t="s">
        <v>575</v>
      </c>
      <c r="L1374" s="425"/>
      <c r="M1374" s="6" t="s">
        <v>7002</v>
      </c>
      <c r="N1374" s="6">
        <v>874325.31</v>
      </c>
      <c r="O1374" s="7"/>
      <c r="P1374" s="476"/>
      <c r="Q1374" s="5"/>
      <c r="R1374" s="20"/>
      <c r="S1374" s="20"/>
      <c r="U1374" s="474"/>
      <c r="V1374" s="474"/>
      <c r="W1374" s="101"/>
      <c r="X1374" s="101"/>
      <c r="Y1374" s="101"/>
    </row>
    <row r="1375" spans="1:25" s="186" customFormat="1" ht="153">
      <c r="A1375" s="475">
        <v>1364</v>
      </c>
      <c r="B1375" s="5" t="s">
        <v>1419</v>
      </c>
      <c r="C1375" s="20" t="s">
        <v>7008</v>
      </c>
      <c r="D1375" s="20" t="s">
        <v>7009</v>
      </c>
      <c r="E1375" s="20" t="s">
        <v>7001</v>
      </c>
      <c r="F1375" s="20">
        <v>2</v>
      </c>
      <c r="G1375" s="20">
        <v>20</v>
      </c>
      <c r="H1375" s="20"/>
      <c r="I1375" s="323">
        <v>40.49</v>
      </c>
      <c r="J1375" s="20">
        <v>2</v>
      </c>
      <c r="K1375" s="5" t="s">
        <v>575</v>
      </c>
      <c r="L1375" s="425"/>
      <c r="M1375" s="6" t="s">
        <v>7002</v>
      </c>
      <c r="N1375" s="6">
        <v>790405.69</v>
      </c>
      <c r="O1375" s="7"/>
      <c r="P1375" s="476"/>
      <c r="Q1375" s="5" t="s">
        <v>7010</v>
      </c>
      <c r="R1375" s="187">
        <v>32595</v>
      </c>
      <c r="S1375" s="20" t="s">
        <v>1774</v>
      </c>
      <c r="T1375" s="5" t="s">
        <v>7011</v>
      </c>
      <c r="U1375" s="474">
        <v>26</v>
      </c>
      <c r="V1375" s="474"/>
      <c r="W1375" s="101"/>
      <c r="X1375" s="101"/>
      <c r="Y1375" s="101"/>
    </row>
    <row r="1376" spans="1:25" ht="16.5" thickBot="1">
      <c r="A1376" s="545" t="s">
        <v>514</v>
      </c>
      <c r="B1376" s="546"/>
      <c r="C1376" s="546"/>
      <c r="D1376" s="546"/>
      <c r="E1376" s="546"/>
      <c r="F1376" s="546"/>
      <c r="G1376" s="546"/>
      <c r="H1376" s="546"/>
      <c r="I1376" s="546"/>
      <c r="J1376" s="546"/>
      <c r="K1376" s="546"/>
      <c r="L1376" s="546"/>
      <c r="M1376" s="547"/>
      <c r="N1376" s="548">
        <f>SUM(N12:N1375)</f>
        <v>994577096.22000098</v>
      </c>
      <c r="O1376" s="549">
        <f>SUM(O12:O1375)</f>
        <v>193905014.84999987</v>
      </c>
      <c r="P1376" s="549">
        <f>SUM(P12:P1375)</f>
        <v>180410354.97299987</v>
      </c>
      <c r="Q1376" s="550"/>
      <c r="R1376" s="551"/>
      <c r="S1376" s="551"/>
      <c r="T1376" s="551"/>
      <c r="U1376" s="552"/>
      <c r="V1376" s="550"/>
    </row>
    <row r="1377" spans="1:22">
      <c r="A1377" s="230"/>
      <c r="B1377" s="393"/>
      <c r="C1377" s="230"/>
      <c r="D1377" s="230"/>
      <c r="E1377" s="230"/>
      <c r="F1377" s="230"/>
      <c r="G1377" s="230"/>
      <c r="H1377" s="230"/>
      <c r="I1377" s="230"/>
      <c r="J1377" s="230"/>
      <c r="K1377" s="393"/>
      <c r="L1377" s="280"/>
      <c r="M1377" s="553"/>
      <c r="N1377" s="553"/>
      <c r="Q1377" s="230"/>
      <c r="R1377" s="230"/>
      <c r="S1377" s="230"/>
      <c r="T1377" s="230"/>
      <c r="U1377" s="230"/>
    </row>
    <row r="1378" spans="1:22">
      <c r="A1378" s="230"/>
      <c r="B1378" s="393"/>
      <c r="C1378" s="230"/>
      <c r="D1378" s="230"/>
      <c r="E1378" s="230"/>
      <c r="F1378" s="230"/>
      <c r="G1378" s="230"/>
      <c r="H1378" s="230"/>
      <c r="I1378" s="555">
        <f>SUM(I12:I1375)</f>
        <v>61993.176203333285</v>
      </c>
      <c r="J1378" s="230"/>
      <c r="K1378" s="393"/>
      <c r="L1378" s="280"/>
      <c r="M1378" s="553"/>
      <c r="N1378" s="553"/>
      <c r="Q1378" s="230"/>
      <c r="R1378" s="230"/>
      <c r="S1378" s="230"/>
      <c r="T1378" s="230"/>
      <c r="U1378" s="230"/>
    </row>
    <row r="1379" spans="1:22">
      <c r="A1379" s="230"/>
      <c r="B1379" s="393"/>
      <c r="C1379" s="230"/>
      <c r="D1379" s="230"/>
      <c r="E1379" s="230"/>
      <c r="F1379" s="230"/>
      <c r="G1379" s="230"/>
      <c r="H1379" s="230"/>
      <c r="I1379" s="230"/>
      <c r="J1379" s="230"/>
      <c r="K1379" s="393"/>
      <c r="L1379" s="280"/>
      <c r="M1379" s="553"/>
      <c r="N1379" s="553"/>
      <c r="Q1379" s="230"/>
      <c r="R1379" s="230"/>
      <c r="S1379" s="230"/>
      <c r="T1379" s="230"/>
      <c r="U1379" s="230"/>
    </row>
    <row r="1380" spans="1:22">
      <c r="A1380" s="230"/>
      <c r="B1380" s="393"/>
      <c r="C1380" s="230"/>
      <c r="D1380" s="230"/>
      <c r="E1380" s="230"/>
      <c r="F1380" s="230"/>
      <c r="G1380" s="230"/>
      <c r="H1380" s="230"/>
      <c r="I1380" s="230"/>
      <c r="J1380" s="230"/>
      <c r="K1380" s="393"/>
      <c r="L1380" s="280"/>
      <c r="M1380" s="553"/>
      <c r="N1380" s="553"/>
      <c r="Q1380" s="230"/>
      <c r="R1380" s="230"/>
      <c r="S1380" s="230"/>
      <c r="T1380" s="230"/>
      <c r="U1380" s="230"/>
    </row>
    <row r="1381" spans="1:22">
      <c r="A1381" s="230"/>
      <c r="B1381" s="393"/>
      <c r="C1381" s="230"/>
      <c r="D1381" s="230"/>
      <c r="E1381" s="230"/>
      <c r="F1381" s="230"/>
      <c r="G1381" s="230"/>
      <c r="H1381" s="230"/>
      <c r="I1381" s="230"/>
      <c r="J1381" s="230"/>
      <c r="K1381" s="393"/>
      <c r="L1381" s="280"/>
      <c r="M1381" s="553"/>
      <c r="N1381" s="553"/>
      <c r="Q1381" s="230"/>
      <c r="R1381" s="230"/>
      <c r="S1381" s="230"/>
      <c r="T1381" s="230"/>
      <c r="U1381" s="230"/>
    </row>
    <row r="1382" spans="1:22">
      <c r="A1382" s="230"/>
      <c r="B1382" s="393"/>
      <c r="C1382" s="230"/>
      <c r="D1382" s="230"/>
      <c r="E1382" s="230"/>
      <c r="F1382" s="230"/>
      <c r="G1382" s="230"/>
      <c r="H1382" s="230"/>
      <c r="I1382" s="230"/>
      <c r="J1382" s="230"/>
      <c r="K1382" s="393"/>
      <c r="L1382" s="280"/>
      <c r="M1382" s="553"/>
      <c r="N1382" s="553"/>
      <c r="Q1382" s="230"/>
      <c r="R1382" s="230"/>
      <c r="S1382" s="230"/>
      <c r="T1382" s="230"/>
      <c r="U1382" s="230"/>
    </row>
    <row r="1383" spans="1:22">
      <c r="A1383" s="230"/>
      <c r="B1383" s="393"/>
      <c r="C1383" s="230"/>
      <c r="D1383" s="230"/>
      <c r="E1383" s="230"/>
      <c r="F1383" s="230"/>
      <c r="G1383" s="230"/>
      <c r="H1383" s="230"/>
      <c r="I1383" s="230"/>
      <c r="J1383" s="230"/>
      <c r="K1383" s="393"/>
      <c r="L1383" s="280"/>
      <c r="M1383" s="553"/>
      <c r="N1383" s="553"/>
      <c r="Q1383" s="230"/>
      <c r="R1383" s="230"/>
      <c r="S1383" s="230"/>
      <c r="T1383" s="230"/>
      <c r="U1383" s="230"/>
    </row>
    <row r="1384" spans="1:22">
      <c r="A1384" s="230"/>
      <c r="B1384" s="393"/>
      <c r="C1384" s="230"/>
      <c r="D1384" s="230"/>
      <c r="E1384" s="230"/>
      <c r="F1384" s="230"/>
      <c r="G1384" s="230"/>
      <c r="H1384" s="230"/>
      <c r="I1384" s="230"/>
      <c r="J1384" s="230"/>
      <c r="K1384" s="393"/>
      <c r="L1384" s="280"/>
      <c r="M1384" s="553"/>
      <c r="N1384" s="553"/>
      <c r="Q1384" s="230"/>
      <c r="R1384" s="230"/>
      <c r="S1384" s="230"/>
      <c r="T1384" s="230"/>
      <c r="U1384" s="230"/>
    </row>
    <row r="1385" spans="1:22">
      <c r="A1385" s="230"/>
      <c r="B1385" s="393"/>
      <c r="C1385" s="230"/>
      <c r="D1385" s="230"/>
      <c r="E1385" s="230"/>
      <c r="F1385" s="230"/>
      <c r="G1385" s="230"/>
      <c r="H1385" s="230"/>
      <c r="I1385" s="230"/>
      <c r="J1385" s="230"/>
      <c r="K1385" s="393"/>
      <c r="L1385" s="280"/>
      <c r="M1385" s="553"/>
      <c r="N1385" s="553"/>
      <c r="Q1385" s="230"/>
      <c r="R1385" s="230"/>
      <c r="S1385" s="230"/>
      <c r="T1385" s="230"/>
      <c r="U1385" s="230"/>
    </row>
    <row r="1386" spans="1:22">
      <c r="A1386" s="230"/>
      <c r="B1386" s="393"/>
      <c r="C1386" s="230"/>
      <c r="D1386" s="230"/>
      <c r="E1386" s="230"/>
      <c r="F1386" s="230"/>
      <c r="G1386" s="230"/>
      <c r="H1386" s="230"/>
      <c r="I1386" s="230"/>
      <c r="J1386" s="230"/>
      <c r="K1386" s="393"/>
      <c r="L1386" s="280"/>
      <c r="M1386" s="553"/>
      <c r="N1386" s="553"/>
      <c r="Q1386" s="230"/>
      <c r="R1386" s="230"/>
      <c r="S1386" s="230"/>
      <c r="T1386" s="230"/>
      <c r="U1386" s="230"/>
    </row>
    <row r="1387" spans="1:22">
      <c r="A1387" s="556" t="s">
        <v>7012</v>
      </c>
      <c r="B1387" s="556"/>
      <c r="C1387" s="556"/>
      <c r="D1387" s="556"/>
      <c r="E1387" s="556"/>
      <c r="F1387" s="556"/>
      <c r="G1387" s="556"/>
      <c r="H1387" s="556"/>
      <c r="I1387" s="556"/>
      <c r="J1387" s="556"/>
      <c r="K1387" s="556"/>
      <c r="L1387" s="556"/>
      <c r="M1387" s="553"/>
      <c r="N1387" s="553"/>
      <c r="Q1387" s="230"/>
      <c r="R1387" s="230"/>
      <c r="S1387" s="230"/>
      <c r="T1387" s="230"/>
      <c r="U1387" s="230"/>
    </row>
    <row r="1388" spans="1:22">
      <c r="A1388" s="557"/>
      <c r="B1388" s="557"/>
      <c r="C1388" s="557"/>
      <c r="D1388" s="557"/>
      <c r="E1388" s="557"/>
      <c r="F1388" s="557"/>
      <c r="G1388" s="557"/>
      <c r="H1388" s="557"/>
      <c r="I1388" s="557"/>
      <c r="J1388" s="557"/>
      <c r="K1388" s="557"/>
      <c r="L1388" s="280"/>
      <c r="M1388" s="553"/>
      <c r="N1388" s="553"/>
      <c r="Q1388" s="230"/>
      <c r="R1388" s="230"/>
      <c r="S1388" s="230"/>
      <c r="T1388" s="230"/>
      <c r="U1388" s="230"/>
    </row>
    <row r="1389" spans="1:22">
      <c r="A1389" s="230"/>
      <c r="B1389" s="393"/>
      <c r="C1389" s="230"/>
      <c r="D1389" s="230"/>
      <c r="E1389" s="230"/>
      <c r="F1389" s="230"/>
      <c r="G1389" s="230"/>
      <c r="H1389" s="230"/>
      <c r="I1389" s="230"/>
      <c r="J1389" s="230"/>
      <c r="K1389" s="393"/>
      <c r="L1389" s="280"/>
      <c r="M1389" s="553"/>
      <c r="N1389" s="553"/>
      <c r="Q1389" s="230"/>
      <c r="R1389" s="230"/>
      <c r="S1389" s="230"/>
      <c r="T1389" s="230"/>
      <c r="U1389" s="230"/>
    </row>
    <row r="1390" spans="1:22">
      <c r="A1390" s="230"/>
      <c r="B1390" s="393"/>
      <c r="C1390" s="230"/>
      <c r="D1390" s="230"/>
      <c r="E1390" s="230"/>
      <c r="F1390" s="230"/>
      <c r="G1390" s="230"/>
      <c r="H1390" s="230"/>
      <c r="I1390" s="230"/>
      <c r="J1390" s="230"/>
      <c r="K1390" s="393"/>
      <c r="L1390" s="280"/>
      <c r="M1390" s="553"/>
      <c r="N1390" s="553"/>
      <c r="Q1390" s="230"/>
      <c r="R1390" s="230"/>
      <c r="S1390" s="230"/>
      <c r="T1390" s="230"/>
      <c r="U1390" s="230"/>
      <c r="V1390" s="300"/>
    </row>
    <row r="1391" spans="1:22">
      <c r="A1391" s="230"/>
      <c r="B1391" s="393"/>
      <c r="C1391" s="230"/>
      <c r="D1391" s="230"/>
      <c r="E1391" s="230"/>
      <c r="F1391" s="230"/>
      <c r="G1391" s="230"/>
      <c r="H1391" s="230"/>
      <c r="I1391" s="230"/>
      <c r="J1391" s="230"/>
      <c r="K1391" s="393"/>
      <c r="L1391" s="280"/>
      <c r="M1391" s="553"/>
      <c r="N1391" s="553"/>
      <c r="Q1391" s="230"/>
      <c r="R1391" s="230"/>
      <c r="S1391" s="230"/>
      <c r="T1391" s="230"/>
      <c r="U1391" s="230"/>
      <c r="V1391" s="300"/>
    </row>
    <row r="1392" spans="1:22">
      <c r="A1392" s="230"/>
      <c r="B1392" s="393"/>
      <c r="C1392" s="230"/>
      <c r="D1392" s="230"/>
      <c r="E1392" s="230"/>
      <c r="F1392" s="230"/>
      <c r="G1392" s="230"/>
      <c r="H1392" s="230"/>
      <c r="I1392" s="230"/>
      <c r="J1392" s="230"/>
      <c r="K1392" s="393"/>
      <c r="L1392" s="280"/>
      <c r="M1392" s="553"/>
      <c r="N1392" s="553"/>
      <c r="Q1392" s="230"/>
      <c r="R1392" s="230"/>
      <c r="S1392" s="230"/>
      <c r="T1392" s="230"/>
      <c r="U1392" s="230"/>
      <c r="V1392" s="300"/>
    </row>
    <row r="1393" spans="1:22">
      <c r="A1393" s="230"/>
      <c r="B1393" s="393"/>
      <c r="C1393" s="230"/>
      <c r="D1393" s="230"/>
      <c r="E1393" s="230"/>
      <c r="F1393" s="230"/>
      <c r="G1393" s="230"/>
      <c r="H1393" s="230"/>
      <c r="I1393" s="230"/>
      <c r="J1393" s="230"/>
      <c r="K1393" s="393"/>
      <c r="L1393" s="280"/>
      <c r="M1393" s="553"/>
      <c r="N1393" s="553"/>
      <c r="Q1393" s="230"/>
      <c r="R1393" s="230"/>
      <c r="S1393" s="230"/>
      <c r="T1393" s="230"/>
      <c r="U1393" s="230"/>
      <c r="V1393" s="300"/>
    </row>
    <row r="1394" spans="1:22">
      <c r="A1394" s="230"/>
      <c r="B1394" s="393"/>
      <c r="C1394" s="230"/>
      <c r="D1394" s="230"/>
      <c r="E1394" s="230"/>
      <c r="F1394" s="230"/>
      <c r="G1394" s="230"/>
      <c r="H1394" s="230"/>
      <c r="I1394" s="230"/>
      <c r="J1394" s="230"/>
      <c r="K1394" s="393"/>
      <c r="L1394" s="280"/>
      <c r="M1394" s="553"/>
      <c r="N1394" s="553"/>
      <c r="Q1394" s="230"/>
      <c r="R1394" s="230"/>
      <c r="S1394" s="230"/>
      <c r="T1394" s="230"/>
      <c r="U1394" s="230"/>
      <c r="V1394" s="300"/>
    </row>
    <row r="1395" spans="1:22">
      <c r="A1395" s="230"/>
      <c r="B1395" s="393"/>
      <c r="C1395" s="230"/>
      <c r="D1395" s="230"/>
      <c r="E1395" s="230"/>
      <c r="F1395" s="230"/>
      <c r="G1395" s="230"/>
      <c r="H1395" s="230"/>
      <c r="I1395" s="230"/>
      <c r="J1395" s="230"/>
      <c r="K1395" s="393"/>
      <c r="L1395" s="280"/>
      <c r="M1395" s="553"/>
      <c r="N1395" s="553"/>
      <c r="Q1395" s="230"/>
      <c r="R1395" s="230"/>
      <c r="S1395" s="230"/>
      <c r="T1395" s="230"/>
      <c r="U1395" s="230"/>
      <c r="V1395" s="300"/>
    </row>
    <row r="1396" spans="1:22">
      <c r="A1396" s="230"/>
      <c r="B1396" s="393"/>
      <c r="C1396" s="230"/>
      <c r="D1396" s="230"/>
      <c r="E1396" s="230"/>
      <c r="F1396" s="230"/>
      <c r="G1396" s="230"/>
      <c r="H1396" s="230"/>
      <c r="I1396" s="230"/>
      <c r="J1396" s="230"/>
      <c r="K1396" s="393"/>
      <c r="L1396" s="280"/>
      <c r="M1396" s="553"/>
      <c r="N1396" s="553"/>
      <c r="Q1396" s="230"/>
      <c r="R1396" s="230"/>
      <c r="S1396" s="230"/>
      <c r="T1396" s="230"/>
      <c r="U1396" s="230"/>
      <c r="V1396" s="300"/>
    </row>
    <row r="1397" spans="1:22">
      <c r="A1397" s="230"/>
      <c r="B1397" s="393"/>
      <c r="C1397" s="230"/>
      <c r="D1397" s="230"/>
      <c r="E1397" s="230"/>
      <c r="F1397" s="230"/>
      <c r="G1397" s="230"/>
      <c r="H1397" s="230"/>
      <c r="I1397" s="230"/>
      <c r="J1397" s="230"/>
      <c r="K1397" s="393"/>
      <c r="L1397" s="280"/>
      <c r="M1397" s="553"/>
      <c r="N1397" s="553"/>
      <c r="Q1397" s="230"/>
      <c r="R1397" s="230"/>
      <c r="S1397" s="230"/>
      <c r="T1397" s="230"/>
      <c r="U1397" s="230"/>
      <c r="V1397" s="300"/>
    </row>
    <row r="1398" spans="1:22">
      <c r="A1398" s="230"/>
      <c r="B1398" s="393"/>
      <c r="C1398" s="230"/>
      <c r="D1398" s="230"/>
      <c r="E1398" s="230"/>
      <c r="F1398" s="230"/>
      <c r="G1398" s="230"/>
      <c r="H1398" s="230"/>
      <c r="I1398" s="230"/>
      <c r="J1398" s="230"/>
      <c r="K1398" s="393"/>
      <c r="L1398" s="280"/>
      <c r="M1398" s="553"/>
      <c r="N1398" s="553"/>
      <c r="Q1398" s="230"/>
      <c r="R1398" s="230"/>
      <c r="S1398" s="230"/>
      <c r="T1398" s="230"/>
      <c r="U1398" s="230"/>
      <c r="V1398" s="300"/>
    </row>
    <row r="1399" spans="1:22">
      <c r="A1399" s="230"/>
      <c r="B1399" s="393"/>
      <c r="C1399" s="230"/>
      <c r="D1399" s="230"/>
      <c r="E1399" s="230"/>
      <c r="F1399" s="230"/>
      <c r="G1399" s="230"/>
      <c r="H1399" s="230"/>
      <c r="I1399" s="230"/>
      <c r="J1399" s="230"/>
      <c r="K1399" s="393"/>
      <c r="L1399" s="280"/>
      <c r="M1399" s="553"/>
      <c r="N1399" s="553"/>
      <c r="Q1399" s="230"/>
      <c r="R1399" s="230"/>
      <c r="S1399" s="230"/>
      <c r="T1399" s="230"/>
      <c r="U1399" s="230"/>
      <c r="V1399" s="300"/>
    </row>
    <row r="1400" spans="1:22">
      <c r="A1400" s="230"/>
      <c r="B1400" s="393"/>
      <c r="C1400" s="230"/>
      <c r="D1400" s="230"/>
      <c r="E1400" s="230"/>
      <c r="F1400" s="230"/>
      <c r="G1400" s="230"/>
      <c r="H1400" s="230"/>
      <c r="I1400" s="230"/>
      <c r="J1400" s="230"/>
      <c r="K1400" s="393"/>
      <c r="L1400" s="280"/>
      <c r="M1400" s="553"/>
      <c r="N1400" s="553"/>
      <c r="Q1400" s="230"/>
      <c r="R1400" s="230"/>
      <c r="S1400" s="230"/>
      <c r="T1400" s="230"/>
      <c r="U1400" s="230"/>
      <c r="V1400" s="300"/>
    </row>
    <row r="1401" spans="1:22">
      <c r="A1401" s="230"/>
      <c r="B1401" s="393"/>
      <c r="C1401" s="230"/>
      <c r="D1401" s="230"/>
      <c r="E1401" s="230"/>
      <c r="F1401" s="230"/>
      <c r="G1401" s="230"/>
      <c r="H1401" s="230"/>
      <c r="I1401" s="230"/>
      <c r="J1401" s="230"/>
      <c r="K1401" s="393"/>
      <c r="L1401" s="280"/>
      <c r="M1401" s="553"/>
      <c r="N1401" s="553"/>
      <c r="Q1401" s="230"/>
      <c r="R1401" s="230"/>
      <c r="S1401" s="230"/>
      <c r="T1401" s="230"/>
      <c r="U1401" s="230"/>
      <c r="V1401" s="300"/>
    </row>
    <row r="1402" spans="1:22">
      <c r="A1402" s="230"/>
      <c r="B1402" s="393"/>
      <c r="C1402" s="230"/>
      <c r="D1402" s="230"/>
      <c r="E1402" s="230"/>
      <c r="F1402" s="230"/>
      <c r="G1402" s="230"/>
      <c r="H1402" s="230"/>
      <c r="I1402" s="230"/>
      <c r="J1402" s="230"/>
      <c r="K1402" s="393"/>
      <c r="L1402" s="280"/>
      <c r="M1402" s="553"/>
      <c r="N1402" s="553"/>
      <c r="Q1402" s="230"/>
      <c r="R1402" s="230"/>
      <c r="S1402" s="230"/>
      <c r="T1402" s="230"/>
      <c r="U1402" s="230"/>
      <c r="V1402" s="300"/>
    </row>
    <row r="1403" spans="1:22">
      <c r="A1403" s="230"/>
      <c r="B1403" s="393"/>
      <c r="C1403" s="230"/>
      <c r="D1403" s="230"/>
      <c r="E1403" s="230"/>
      <c r="F1403" s="230"/>
      <c r="G1403" s="230"/>
      <c r="H1403" s="230"/>
      <c r="I1403" s="230"/>
      <c r="J1403" s="230"/>
      <c r="K1403" s="393"/>
      <c r="L1403" s="280"/>
      <c r="M1403" s="553"/>
      <c r="N1403" s="553"/>
      <c r="Q1403" s="230"/>
      <c r="R1403" s="230"/>
      <c r="S1403" s="230"/>
      <c r="T1403" s="230"/>
      <c r="U1403" s="230"/>
      <c r="V1403" s="300"/>
    </row>
    <row r="1404" spans="1:22">
      <c r="A1404" s="230"/>
      <c r="B1404" s="393"/>
      <c r="C1404" s="230"/>
      <c r="D1404" s="230"/>
      <c r="E1404" s="230"/>
      <c r="F1404" s="230"/>
      <c r="G1404" s="230"/>
      <c r="H1404" s="230"/>
      <c r="I1404" s="230"/>
      <c r="J1404" s="230"/>
      <c r="K1404" s="393"/>
      <c r="L1404" s="280"/>
      <c r="M1404" s="553"/>
      <c r="N1404" s="553"/>
      <c r="Q1404" s="230"/>
      <c r="R1404" s="230"/>
      <c r="S1404" s="230"/>
      <c r="T1404" s="230"/>
      <c r="U1404" s="230"/>
      <c r="V1404" s="300"/>
    </row>
    <row r="1405" spans="1:22">
      <c r="A1405" s="230"/>
      <c r="B1405" s="393"/>
      <c r="C1405" s="230"/>
      <c r="D1405" s="230"/>
      <c r="E1405" s="230"/>
      <c r="F1405" s="230"/>
      <c r="G1405" s="230"/>
      <c r="H1405" s="230"/>
      <c r="I1405" s="230"/>
      <c r="J1405" s="230"/>
      <c r="K1405" s="393"/>
      <c r="L1405" s="280"/>
      <c r="M1405" s="553"/>
      <c r="N1405" s="553"/>
      <c r="Q1405" s="230"/>
      <c r="R1405" s="230"/>
      <c r="S1405" s="230"/>
      <c r="T1405" s="230"/>
      <c r="U1405" s="230"/>
      <c r="V1405" s="300"/>
    </row>
    <row r="1406" spans="1:22">
      <c r="A1406" s="230"/>
      <c r="B1406" s="393"/>
      <c r="C1406" s="230"/>
      <c r="D1406" s="230"/>
      <c r="E1406" s="230"/>
      <c r="F1406" s="230"/>
      <c r="G1406" s="230"/>
      <c r="H1406" s="230"/>
      <c r="I1406" s="230"/>
      <c r="J1406" s="230"/>
      <c r="K1406" s="393"/>
      <c r="L1406" s="280"/>
      <c r="M1406" s="553"/>
      <c r="N1406" s="553"/>
      <c r="Q1406" s="230"/>
      <c r="R1406" s="230"/>
      <c r="S1406" s="230"/>
      <c r="T1406" s="230"/>
      <c r="U1406" s="230"/>
      <c r="V1406" s="300"/>
    </row>
    <row r="1407" spans="1:22">
      <c r="A1407" s="230"/>
      <c r="B1407" s="393"/>
      <c r="C1407" s="230"/>
      <c r="D1407" s="230"/>
      <c r="E1407" s="230"/>
      <c r="F1407" s="230"/>
      <c r="G1407" s="230"/>
      <c r="H1407" s="230"/>
      <c r="I1407" s="230"/>
      <c r="J1407" s="230"/>
      <c r="K1407" s="393"/>
      <c r="L1407" s="280"/>
      <c r="M1407" s="553"/>
      <c r="N1407" s="553"/>
      <c r="Q1407" s="230"/>
      <c r="R1407" s="230"/>
      <c r="S1407" s="230"/>
      <c r="T1407" s="230"/>
      <c r="U1407" s="230"/>
      <c r="V1407" s="300"/>
    </row>
    <row r="1408" spans="1:22">
      <c r="A1408" s="230"/>
      <c r="B1408" s="393"/>
      <c r="C1408" s="230"/>
      <c r="D1408" s="230"/>
      <c r="E1408" s="230"/>
      <c r="F1408" s="230"/>
      <c r="G1408" s="230"/>
      <c r="H1408" s="230"/>
      <c r="I1408" s="230"/>
      <c r="J1408" s="230"/>
      <c r="K1408" s="393"/>
      <c r="L1408" s="280"/>
      <c r="M1408" s="553"/>
      <c r="N1408" s="553"/>
      <c r="Q1408" s="230"/>
      <c r="R1408" s="230"/>
      <c r="S1408" s="230"/>
      <c r="T1408" s="230"/>
      <c r="U1408" s="230"/>
      <c r="V1408" s="300"/>
    </row>
    <row r="1409" spans="1:22">
      <c r="A1409" s="230"/>
      <c r="B1409" s="393"/>
      <c r="C1409" s="230"/>
      <c r="D1409" s="230"/>
      <c r="E1409" s="230"/>
      <c r="F1409" s="230"/>
      <c r="G1409" s="230"/>
      <c r="H1409" s="230"/>
      <c r="I1409" s="230"/>
      <c r="J1409" s="230"/>
      <c r="K1409" s="393"/>
      <c r="L1409" s="280"/>
      <c r="M1409" s="553"/>
      <c r="N1409" s="553"/>
      <c r="Q1409" s="230"/>
      <c r="R1409" s="230"/>
      <c r="S1409" s="230"/>
      <c r="T1409" s="230"/>
      <c r="U1409" s="230"/>
      <c r="V1409" s="300"/>
    </row>
    <row r="1410" spans="1:22">
      <c r="A1410" s="230"/>
      <c r="B1410" s="393"/>
      <c r="C1410" s="230"/>
      <c r="D1410" s="230"/>
      <c r="E1410" s="230"/>
      <c r="F1410" s="230"/>
      <c r="G1410" s="230"/>
      <c r="H1410" s="230"/>
      <c r="I1410" s="230"/>
      <c r="J1410" s="230"/>
      <c r="K1410" s="393"/>
      <c r="L1410" s="280"/>
      <c r="M1410" s="553"/>
      <c r="N1410" s="553"/>
      <c r="Q1410" s="230"/>
      <c r="R1410" s="230"/>
      <c r="S1410" s="230"/>
      <c r="T1410" s="230"/>
      <c r="U1410" s="230"/>
      <c r="V1410" s="300"/>
    </row>
    <row r="1411" spans="1:22">
      <c r="A1411" s="230"/>
      <c r="B1411" s="393"/>
      <c r="C1411" s="230"/>
      <c r="D1411" s="230"/>
      <c r="E1411" s="230"/>
      <c r="F1411" s="230"/>
      <c r="G1411" s="230"/>
      <c r="H1411" s="230"/>
      <c r="I1411" s="230"/>
      <c r="J1411" s="230"/>
      <c r="K1411" s="393"/>
      <c r="L1411" s="280"/>
      <c r="M1411" s="553"/>
      <c r="N1411" s="553"/>
      <c r="Q1411" s="230"/>
      <c r="R1411" s="230"/>
      <c r="S1411" s="230"/>
      <c r="T1411" s="230"/>
      <c r="U1411" s="230"/>
      <c r="V1411" s="300"/>
    </row>
    <row r="1412" spans="1:22">
      <c r="A1412" s="230"/>
      <c r="B1412" s="393"/>
      <c r="C1412" s="230"/>
      <c r="D1412" s="230"/>
      <c r="E1412" s="230"/>
      <c r="F1412" s="230"/>
      <c r="G1412" s="230"/>
      <c r="H1412" s="230"/>
      <c r="I1412" s="230"/>
      <c r="J1412" s="230"/>
      <c r="K1412" s="393"/>
      <c r="L1412" s="280"/>
      <c r="M1412" s="553"/>
      <c r="N1412" s="553"/>
      <c r="Q1412" s="230"/>
      <c r="R1412" s="230"/>
      <c r="S1412" s="230"/>
      <c r="T1412" s="230"/>
      <c r="U1412" s="230"/>
      <c r="V1412" s="300"/>
    </row>
    <row r="1413" spans="1:22">
      <c r="A1413" s="230"/>
      <c r="B1413" s="393"/>
      <c r="C1413" s="230"/>
      <c r="D1413" s="230"/>
      <c r="E1413" s="230"/>
      <c r="F1413" s="230"/>
      <c r="G1413" s="230"/>
      <c r="H1413" s="230"/>
      <c r="I1413" s="230"/>
      <c r="J1413" s="230"/>
      <c r="K1413" s="393"/>
      <c r="L1413" s="280"/>
      <c r="M1413" s="553"/>
      <c r="N1413" s="553"/>
      <c r="Q1413" s="230"/>
      <c r="R1413" s="230"/>
      <c r="S1413" s="230"/>
      <c r="T1413" s="230"/>
      <c r="U1413" s="230"/>
      <c r="V1413" s="300"/>
    </row>
    <row r="1414" spans="1:22">
      <c r="A1414" s="230"/>
      <c r="B1414" s="393"/>
      <c r="C1414" s="230"/>
      <c r="D1414" s="230"/>
      <c r="E1414" s="230"/>
      <c r="F1414" s="230"/>
      <c r="G1414" s="230"/>
      <c r="H1414" s="230"/>
      <c r="I1414" s="230"/>
      <c r="J1414" s="230"/>
      <c r="K1414" s="393"/>
      <c r="L1414" s="280"/>
      <c r="M1414" s="553"/>
      <c r="N1414" s="553"/>
      <c r="Q1414" s="230"/>
      <c r="R1414" s="230"/>
      <c r="S1414" s="230"/>
      <c r="T1414" s="230"/>
      <c r="U1414" s="230"/>
      <c r="V1414" s="300"/>
    </row>
    <row r="1415" spans="1:22">
      <c r="A1415" s="230"/>
      <c r="B1415" s="393"/>
      <c r="C1415" s="230"/>
      <c r="D1415" s="230"/>
      <c r="E1415" s="230"/>
      <c r="F1415" s="230"/>
      <c r="G1415" s="230"/>
      <c r="H1415" s="230"/>
      <c r="I1415" s="230"/>
      <c r="J1415" s="230"/>
      <c r="K1415" s="393"/>
      <c r="L1415" s="280"/>
      <c r="M1415" s="553"/>
      <c r="N1415" s="553"/>
      <c r="Q1415" s="230"/>
      <c r="R1415" s="230"/>
      <c r="S1415" s="230"/>
      <c r="T1415" s="230"/>
      <c r="U1415" s="230"/>
      <c r="V1415" s="300"/>
    </row>
    <row r="1416" spans="1:22">
      <c r="A1416" s="230"/>
      <c r="B1416" s="393"/>
      <c r="C1416" s="230"/>
      <c r="D1416" s="230"/>
      <c r="E1416" s="230"/>
      <c r="F1416" s="230"/>
      <c r="G1416" s="230"/>
      <c r="H1416" s="230"/>
      <c r="I1416" s="230"/>
      <c r="J1416" s="230"/>
      <c r="K1416" s="393"/>
      <c r="L1416" s="280"/>
      <c r="M1416" s="553"/>
      <c r="N1416" s="553"/>
      <c r="Q1416" s="230"/>
      <c r="R1416" s="230"/>
      <c r="S1416" s="230"/>
      <c r="T1416" s="230"/>
      <c r="U1416" s="230"/>
      <c r="V1416" s="300"/>
    </row>
    <row r="1417" spans="1:22">
      <c r="A1417" s="230"/>
      <c r="B1417" s="393"/>
      <c r="C1417" s="230"/>
      <c r="D1417" s="230"/>
      <c r="E1417" s="230"/>
      <c r="F1417" s="230"/>
      <c r="G1417" s="230"/>
      <c r="H1417" s="230"/>
      <c r="I1417" s="230"/>
      <c r="J1417" s="230"/>
      <c r="K1417" s="393"/>
      <c r="L1417" s="280"/>
      <c r="M1417" s="553"/>
      <c r="N1417" s="553"/>
      <c r="Q1417" s="230"/>
      <c r="R1417" s="230"/>
      <c r="S1417" s="230"/>
      <c r="T1417" s="230"/>
      <c r="U1417" s="230"/>
      <c r="V1417" s="300"/>
    </row>
    <row r="1418" spans="1:22">
      <c r="A1418" s="230"/>
      <c r="B1418" s="393"/>
      <c r="C1418" s="230"/>
      <c r="D1418" s="230"/>
      <c r="E1418" s="230"/>
      <c r="F1418" s="230"/>
      <c r="G1418" s="230"/>
      <c r="H1418" s="230"/>
      <c r="I1418" s="230"/>
      <c r="J1418" s="230"/>
      <c r="K1418" s="393"/>
      <c r="L1418" s="280"/>
      <c r="M1418" s="553"/>
      <c r="N1418" s="553"/>
      <c r="Q1418" s="230"/>
      <c r="R1418" s="230"/>
      <c r="S1418" s="230"/>
      <c r="T1418" s="230"/>
      <c r="U1418" s="230"/>
      <c r="V1418" s="300"/>
    </row>
    <row r="1419" spans="1:22">
      <c r="A1419" s="230"/>
      <c r="B1419" s="393"/>
      <c r="C1419" s="230"/>
      <c r="D1419" s="230"/>
      <c r="E1419" s="230"/>
      <c r="F1419" s="230"/>
      <c r="G1419" s="230"/>
      <c r="H1419" s="230"/>
      <c r="I1419" s="230"/>
      <c r="J1419" s="230"/>
      <c r="K1419" s="393"/>
      <c r="L1419" s="280"/>
      <c r="M1419" s="553"/>
      <c r="N1419" s="553"/>
      <c r="Q1419" s="230"/>
      <c r="R1419" s="230"/>
      <c r="S1419" s="230"/>
      <c r="T1419" s="230"/>
      <c r="U1419" s="230"/>
      <c r="V1419" s="300"/>
    </row>
    <row r="1420" spans="1:22">
      <c r="A1420" s="230"/>
      <c r="B1420" s="393"/>
      <c r="C1420" s="230"/>
      <c r="D1420" s="230"/>
      <c r="E1420" s="230"/>
      <c r="F1420" s="230"/>
      <c r="G1420" s="230"/>
      <c r="H1420" s="230"/>
      <c r="I1420" s="230"/>
      <c r="J1420" s="230"/>
      <c r="K1420" s="393"/>
      <c r="L1420" s="280"/>
      <c r="M1420" s="553"/>
      <c r="N1420" s="553"/>
      <c r="Q1420" s="230"/>
      <c r="R1420" s="230"/>
      <c r="S1420" s="230"/>
      <c r="T1420" s="230"/>
      <c r="U1420" s="230"/>
      <c r="V1420" s="300"/>
    </row>
    <row r="1421" spans="1:22">
      <c r="A1421" s="230"/>
      <c r="B1421" s="393"/>
      <c r="C1421" s="230"/>
      <c r="D1421" s="230"/>
      <c r="E1421" s="230"/>
      <c r="F1421" s="230"/>
      <c r="G1421" s="230"/>
      <c r="H1421" s="230"/>
      <c r="I1421" s="230"/>
      <c r="J1421" s="230"/>
      <c r="K1421" s="393"/>
      <c r="L1421" s="280"/>
      <c r="M1421" s="553"/>
      <c r="N1421" s="553"/>
      <c r="Q1421" s="230"/>
      <c r="R1421" s="230"/>
      <c r="S1421" s="230"/>
      <c r="T1421" s="230"/>
      <c r="U1421" s="230"/>
      <c r="V1421" s="300"/>
    </row>
    <row r="1422" spans="1:22">
      <c r="A1422" s="230"/>
      <c r="B1422" s="393"/>
      <c r="C1422" s="230"/>
      <c r="D1422" s="230"/>
      <c r="E1422" s="230"/>
      <c r="F1422" s="230"/>
      <c r="G1422" s="230"/>
      <c r="H1422" s="230"/>
      <c r="I1422" s="230"/>
      <c r="J1422" s="230"/>
      <c r="K1422" s="393"/>
      <c r="L1422" s="280"/>
      <c r="M1422" s="553"/>
      <c r="N1422" s="553"/>
      <c r="Q1422" s="230"/>
      <c r="R1422" s="230"/>
      <c r="S1422" s="230"/>
      <c r="T1422" s="230"/>
      <c r="U1422" s="230"/>
      <c r="V1422" s="300"/>
    </row>
    <row r="1423" spans="1:22">
      <c r="A1423" s="230"/>
      <c r="B1423" s="393"/>
      <c r="C1423" s="230"/>
      <c r="D1423" s="230"/>
      <c r="E1423" s="230"/>
      <c r="F1423" s="230"/>
      <c r="G1423" s="230"/>
      <c r="H1423" s="230"/>
      <c r="I1423" s="230"/>
      <c r="J1423" s="230"/>
      <c r="K1423" s="393"/>
      <c r="L1423" s="280"/>
      <c r="M1423" s="553"/>
      <c r="N1423" s="553"/>
      <c r="Q1423" s="230"/>
      <c r="R1423" s="230"/>
      <c r="S1423" s="230"/>
      <c r="T1423" s="230"/>
      <c r="U1423" s="230"/>
      <c r="V1423" s="300"/>
    </row>
    <row r="1424" spans="1:22">
      <c r="A1424" s="230"/>
      <c r="B1424" s="393"/>
      <c r="C1424" s="230"/>
      <c r="D1424" s="230"/>
      <c r="E1424" s="230"/>
      <c r="F1424" s="230"/>
      <c r="G1424" s="230"/>
      <c r="H1424" s="230"/>
      <c r="I1424" s="230"/>
      <c r="J1424" s="230"/>
      <c r="K1424" s="393"/>
      <c r="L1424" s="280"/>
      <c r="M1424" s="553"/>
      <c r="N1424" s="553"/>
      <c r="Q1424" s="230"/>
      <c r="R1424" s="230"/>
      <c r="S1424" s="230"/>
      <c r="T1424" s="230"/>
      <c r="U1424" s="230"/>
      <c r="V1424" s="300"/>
    </row>
    <row r="1425" spans="1:22">
      <c r="A1425" s="230"/>
      <c r="B1425" s="393"/>
      <c r="C1425" s="230"/>
      <c r="D1425" s="230"/>
      <c r="E1425" s="230"/>
      <c r="F1425" s="230"/>
      <c r="G1425" s="230"/>
      <c r="H1425" s="230"/>
      <c r="I1425" s="230"/>
      <c r="J1425" s="230"/>
      <c r="K1425" s="393"/>
      <c r="L1425" s="280"/>
      <c r="M1425" s="553"/>
      <c r="N1425" s="553"/>
      <c r="Q1425" s="230"/>
      <c r="R1425" s="230"/>
      <c r="S1425" s="230"/>
      <c r="T1425" s="230"/>
      <c r="U1425" s="230"/>
      <c r="V1425" s="300"/>
    </row>
    <row r="1426" spans="1:22">
      <c r="A1426" s="230"/>
      <c r="B1426" s="393"/>
      <c r="C1426" s="230"/>
      <c r="D1426" s="230"/>
      <c r="E1426" s="230"/>
      <c r="F1426" s="230"/>
      <c r="G1426" s="230"/>
      <c r="H1426" s="230"/>
      <c r="I1426" s="230"/>
      <c r="J1426" s="230"/>
      <c r="K1426" s="393"/>
      <c r="L1426" s="280"/>
      <c r="M1426" s="553"/>
      <c r="N1426" s="553"/>
      <c r="Q1426" s="230"/>
      <c r="R1426" s="230"/>
      <c r="S1426" s="230"/>
      <c r="T1426" s="230"/>
      <c r="U1426" s="230"/>
      <c r="V1426" s="300"/>
    </row>
    <row r="1427" spans="1:22">
      <c r="A1427" s="230"/>
      <c r="B1427" s="393"/>
      <c r="C1427" s="230"/>
      <c r="D1427" s="230"/>
      <c r="E1427" s="230"/>
      <c r="F1427" s="230"/>
      <c r="G1427" s="230"/>
      <c r="H1427" s="230"/>
      <c r="I1427" s="230"/>
      <c r="J1427" s="230"/>
      <c r="K1427" s="393"/>
      <c r="L1427" s="280"/>
      <c r="M1427" s="553"/>
      <c r="N1427" s="553"/>
      <c r="Q1427" s="230"/>
      <c r="R1427" s="230"/>
      <c r="S1427" s="230"/>
      <c r="T1427" s="230"/>
      <c r="U1427" s="230"/>
      <c r="V1427" s="300"/>
    </row>
    <row r="1428" spans="1:22">
      <c r="A1428" s="230"/>
      <c r="B1428" s="393"/>
      <c r="C1428" s="230"/>
      <c r="D1428" s="230"/>
      <c r="E1428" s="230"/>
      <c r="F1428" s="230"/>
      <c r="G1428" s="230"/>
      <c r="H1428" s="230"/>
      <c r="I1428" s="230"/>
      <c r="J1428" s="230"/>
      <c r="K1428" s="393"/>
      <c r="L1428" s="280"/>
      <c r="M1428" s="553"/>
      <c r="N1428" s="553"/>
      <c r="Q1428" s="230"/>
      <c r="R1428" s="230"/>
      <c r="S1428" s="230"/>
      <c r="T1428" s="230"/>
      <c r="U1428" s="230"/>
      <c r="V1428" s="300"/>
    </row>
    <row r="1429" spans="1:22">
      <c r="A1429" s="230"/>
      <c r="B1429" s="393"/>
      <c r="C1429" s="230"/>
      <c r="D1429" s="230"/>
      <c r="E1429" s="230"/>
      <c r="F1429" s="230"/>
      <c r="G1429" s="230"/>
      <c r="H1429" s="230"/>
      <c r="I1429" s="230"/>
      <c r="J1429" s="230"/>
      <c r="K1429" s="393"/>
      <c r="L1429" s="280"/>
      <c r="M1429" s="553"/>
      <c r="N1429" s="553"/>
      <c r="Q1429" s="230"/>
      <c r="R1429" s="230"/>
      <c r="S1429" s="230"/>
      <c r="T1429" s="230"/>
      <c r="U1429" s="230"/>
      <c r="V1429" s="300"/>
    </row>
    <row r="1430" spans="1:22">
      <c r="A1430" s="230"/>
      <c r="B1430" s="393"/>
      <c r="C1430" s="230"/>
      <c r="D1430" s="230"/>
      <c r="E1430" s="230"/>
      <c r="F1430" s="230"/>
      <c r="G1430" s="230"/>
      <c r="H1430" s="230"/>
      <c r="I1430" s="230"/>
      <c r="J1430" s="230"/>
      <c r="K1430" s="393"/>
      <c r="L1430" s="280"/>
      <c r="M1430" s="553"/>
      <c r="N1430" s="553"/>
      <c r="Q1430" s="230"/>
      <c r="R1430" s="230"/>
      <c r="S1430" s="230"/>
      <c r="T1430" s="230"/>
      <c r="U1430" s="230"/>
      <c r="V1430" s="300"/>
    </row>
    <row r="1431" spans="1:22">
      <c r="A1431" s="230"/>
      <c r="B1431" s="393"/>
      <c r="C1431" s="230"/>
      <c r="D1431" s="230"/>
      <c r="E1431" s="230"/>
      <c r="F1431" s="230"/>
      <c r="G1431" s="230"/>
      <c r="H1431" s="230"/>
      <c r="I1431" s="230"/>
      <c r="J1431" s="230"/>
      <c r="K1431" s="393"/>
      <c r="L1431" s="280"/>
      <c r="M1431" s="553"/>
      <c r="N1431" s="553"/>
      <c r="Q1431" s="230"/>
      <c r="R1431" s="230"/>
      <c r="S1431" s="230"/>
      <c r="T1431" s="230"/>
      <c r="U1431" s="230"/>
      <c r="V1431" s="300"/>
    </row>
    <row r="1432" spans="1:22">
      <c r="A1432" s="230"/>
      <c r="B1432" s="393"/>
      <c r="C1432" s="230"/>
      <c r="D1432" s="230"/>
      <c r="E1432" s="230"/>
      <c r="F1432" s="230"/>
      <c r="G1432" s="230"/>
      <c r="H1432" s="230"/>
      <c r="I1432" s="230"/>
      <c r="J1432" s="230"/>
      <c r="K1432" s="393"/>
      <c r="L1432" s="280"/>
      <c r="M1432" s="553"/>
      <c r="N1432" s="553"/>
      <c r="Q1432" s="230"/>
      <c r="R1432" s="230"/>
      <c r="S1432" s="230"/>
      <c r="T1432" s="230"/>
      <c r="U1432" s="230"/>
      <c r="V1432" s="300"/>
    </row>
    <row r="1433" spans="1:22">
      <c r="A1433" s="230"/>
      <c r="B1433" s="393"/>
      <c r="C1433" s="230"/>
      <c r="D1433" s="230"/>
      <c r="E1433" s="230"/>
      <c r="F1433" s="230"/>
      <c r="G1433" s="230"/>
      <c r="H1433" s="230"/>
      <c r="I1433" s="230"/>
      <c r="J1433" s="230"/>
      <c r="K1433" s="393"/>
      <c r="L1433" s="280"/>
      <c r="M1433" s="553"/>
      <c r="N1433" s="553"/>
      <c r="Q1433" s="230"/>
      <c r="R1433" s="230"/>
      <c r="S1433" s="230"/>
      <c r="T1433" s="230"/>
      <c r="U1433" s="230"/>
      <c r="V1433" s="300"/>
    </row>
    <row r="1434" spans="1:22">
      <c r="A1434" s="230"/>
      <c r="B1434" s="393"/>
      <c r="C1434" s="230"/>
      <c r="D1434" s="230"/>
      <c r="E1434" s="230"/>
      <c r="F1434" s="230"/>
      <c r="G1434" s="230"/>
      <c r="H1434" s="230"/>
      <c r="I1434" s="230"/>
      <c r="J1434" s="230"/>
      <c r="K1434" s="393"/>
      <c r="L1434" s="280"/>
      <c r="M1434" s="553"/>
      <c r="N1434" s="553"/>
      <c r="Q1434" s="230"/>
      <c r="R1434" s="230"/>
      <c r="S1434" s="230"/>
      <c r="T1434" s="230"/>
      <c r="U1434" s="230"/>
      <c r="V1434" s="300"/>
    </row>
    <row r="1435" spans="1:22">
      <c r="A1435" s="230"/>
      <c r="B1435" s="393"/>
      <c r="C1435" s="230"/>
      <c r="D1435" s="230"/>
      <c r="E1435" s="230"/>
      <c r="F1435" s="230"/>
      <c r="G1435" s="230"/>
      <c r="H1435" s="230"/>
      <c r="I1435" s="230"/>
      <c r="J1435" s="230"/>
      <c r="K1435" s="393"/>
      <c r="L1435" s="280"/>
      <c r="M1435" s="553"/>
      <c r="N1435" s="553"/>
      <c r="Q1435" s="230"/>
      <c r="R1435" s="230"/>
      <c r="S1435" s="230"/>
      <c r="T1435" s="230"/>
      <c r="U1435" s="230"/>
      <c r="V1435" s="300"/>
    </row>
    <row r="1436" spans="1:22">
      <c r="A1436" s="230"/>
      <c r="B1436" s="393"/>
      <c r="C1436" s="230"/>
      <c r="D1436" s="230"/>
      <c r="E1436" s="230"/>
      <c r="F1436" s="230"/>
      <c r="G1436" s="230"/>
      <c r="H1436" s="230"/>
      <c r="I1436" s="230"/>
      <c r="J1436" s="230"/>
      <c r="K1436" s="393"/>
      <c r="L1436" s="280"/>
      <c r="M1436" s="553"/>
      <c r="N1436" s="553"/>
      <c r="Q1436" s="230"/>
      <c r="R1436" s="230"/>
      <c r="S1436" s="230"/>
      <c r="T1436" s="230"/>
      <c r="U1436" s="230"/>
      <c r="V1436" s="300"/>
    </row>
    <row r="1437" spans="1:22">
      <c r="A1437" s="230"/>
      <c r="B1437" s="393"/>
      <c r="C1437" s="230"/>
      <c r="D1437" s="230"/>
      <c r="E1437" s="230"/>
      <c r="F1437" s="230"/>
      <c r="G1437" s="230"/>
      <c r="H1437" s="230"/>
      <c r="I1437" s="230"/>
      <c r="J1437" s="230"/>
      <c r="K1437" s="393"/>
      <c r="L1437" s="280"/>
      <c r="M1437" s="553"/>
      <c r="N1437" s="553"/>
      <c r="Q1437" s="230"/>
      <c r="R1437" s="230"/>
      <c r="S1437" s="230"/>
      <c r="T1437" s="230"/>
      <c r="U1437" s="230"/>
      <c r="V1437" s="300"/>
    </row>
    <row r="1438" spans="1:22">
      <c r="A1438" s="230"/>
      <c r="B1438" s="393"/>
      <c r="C1438" s="230"/>
      <c r="D1438" s="230"/>
      <c r="E1438" s="230"/>
      <c r="F1438" s="230"/>
      <c r="G1438" s="230"/>
      <c r="H1438" s="230"/>
      <c r="I1438" s="230"/>
      <c r="J1438" s="230"/>
      <c r="K1438" s="393"/>
      <c r="L1438" s="280"/>
      <c r="M1438" s="553"/>
      <c r="N1438" s="553"/>
      <c r="Q1438" s="230"/>
      <c r="R1438" s="230"/>
      <c r="S1438" s="230"/>
      <c r="T1438" s="230"/>
      <c r="U1438" s="230"/>
      <c r="V1438" s="300"/>
    </row>
    <row r="1439" spans="1:22">
      <c r="Q1439" s="230"/>
      <c r="R1439" s="230"/>
      <c r="S1439" s="230"/>
      <c r="T1439" s="230"/>
      <c r="U1439" s="230"/>
      <c r="V1439" s="300"/>
    </row>
    <row r="1440" spans="1:22">
      <c r="Q1440" s="230"/>
      <c r="R1440" s="230"/>
      <c r="S1440" s="230"/>
      <c r="T1440" s="230"/>
      <c r="U1440" s="230"/>
      <c r="V1440" s="300"/>
    </row>
    <row r="1441" spans="2:22">
      <c r="Q1441" s="230"/>
      <c r="R1441" s="230"/>
      <c r="S1441" s="230"/>
      <c r="T1441" s="230"/>
      <c r="U1441" s="230"/>
      <c r="V1441" s="300"/>
    </row>
    <row r="1442" spans="2:22">
      <c r="Q1442" s="230"/>
      <c r="R1442" s="230"/>
      <c r="S1442" s="230"/>
      <c r="T1442" s="230"/>
      <c r="U1442" s="230"/>
      <c r="V1442" s="300"/>
    </row>
    <row r="1443" spans="2:22">
      <c r="Q1443" s="230"/>
      <c r="R1443" s="230"/>
      <c r="S1443" s="230"/>
      <c r="T1443" s="230"/>
      <c r="U1443" s="230"/>
      <c r="V1443" s="300"/>
    </row>
    <row r="1444" spans="2:22">
      <c r="Q1444" s="230"/>
      <c r="R1444" s="230"/>
      <c r="S1444" s="230"/>
      <c r="T1444" s="230"/>
      <c r="U1444" s="230"/>
      <c r="V1444" s="300"/>
    </row>
    <row r="1445" spans="2:22">
      <c r="Q1445" s="230"/>
      <c r="R1445" s="230"/>
      <c r="S1445" s="230"/>
      <c r="T1445" s="230"/>
      <c r="U1445" s="230"/>
      <c r="V1445" s="300"/>
    </row>
    <row r="1446" spans="2:22">
      <c r="Q1446" s="230"/>
      <c r="R1446" s="230"/>
      <c r="S1446" s="230"/>
      <c r="T1446" s="230"/>
      <c r="U1446" s="230"/>
      <c r="V1446" s="300"/>
    </row>
    <row r="1447" spans="2:22">
      <c r="Q1447" s="230"/>
      <c r="R1447" s="230"/>
      <c r="S1447" s="230"/>
      <c r="T1447" s="230"/>
      <c r="U1447" s="230"/>
      <c r="V1447" s="300"/>
    </row>
    <row r="1448" spans="2:22">
      <c r="Q1448" s="230"/>
      <c r="R1448" s="230"/>
      <c r="S1448" s="230"/>
      <c r="T1448" s="230"/>
      <c r="U1448" s="230"/>
      <c r="V1448" s="300"/>
    </row>
    <row r="1449" spans="2:22">
      <c r="Q1449" s="230"/>
      <c r="R1449" s="230"/>
      <c r="S1449" s="230"/>
      <c r="T1449" s="230"/>
      <c r="U1449" s="230"/>
      <c r="V1449" s="300"/>
    </row>
    <row r="1450" spans="2:22">
      <c r="Q1450" s="230"/>
      <c r="R1450" s="230"/>
      <c r="S1450" s="230"/>
      <c r="T1450" s="230"/>
      <c r="U1450" s="230"/>
      <c r="V1450" s="300"/>
    </row>
    <row r="1451" spans="2:22">
      <c r="Q1451" s="230"/>
      <c r="R1451" s="230"/>
      <c r="S1451" s="230"/>
      <c r="T1451" s="230"/>
      <c r="U1451" s="230"/>
      <c r="V1451" s="300"/>
    </row>
    <row r="1452" spans="2:22">
      <c r="Q1452" s="230"/>
      <c r="R1452" s="230"/>
      <c r="S1452" s="230"/>
      <c r="T1452" s="230"/>
      <c r="U1452" s="230"/>
      <c r="V1452" s="300"/>
    </row>
    <row r="1453" spans="2:22">
      <c r="Q1453" s="230"/>
      <c r="R1453" s="230"/>
      <c r="S1453" s="230"/>
      <c r="T1453" s="230"/>
      <c r="U1453" s="230"/>
      <c r="V1453" s="300"/>
    </row>
    <row r="1454" spans="2:22">
      <c r="B1454" s="300"/>
      <c r="K1454" s="300"/>
      <c r="L1454" s="155"/>
      <c r="M1454" s="300"/>
      <c r="N1454" s="300"/>
      <c r="P1454" s="300"/>
      <c r="Q1454" s="230"/>
      <c r="R1454" s="230"/>
      <c r="S1454" s="230"/>
      <c r="T1454" s="230"/>
      <c r="U1454" s="230"/>
      <c r="V1454" s="300"/>
    </row>
    <row r="1455" spans="2:22">
      <c r="B1455" s="300"/>
      <c r="K1455" s="300"/>
      <c r="L1455" s="155"/>
      <c r="M1455" s="300"/>
      <c r="N1455" s="300"/>
      <c r="P1455" s="300"/>
      <c r="Q1455" s="230"/>
      <c r="R1455" s="230"/>
      <c r="S1455" s="230"/>
      <c r="T1455" s="230"/>
      <c r="U1455" s="230"/>
      <c r="V1455" s="300"/>
    </row>
    <row r="1456" spans="2:22">
      <c r="B1456" s="300"/>
      <c r="K1456" s="300"/>
      <c r="L1456" s="155"/>
      <c r="M1456" s="300"/>
      <c r="N1456" s="300"/>
      <c r="P1456" s="300"/>
      <c r="Q1456" s="230"/>
      <c r="R1456" s="230"/>
      <c r="S1456" s="230"/>
      <c r="T1456" s="230"/>
      <c r="U1456" s="230"/>
      <c r="V1456" s="300"/>
    </row>
    <row r="1457" spans="2:22">
      <c r="B1457" s="300"/>
      <c r="K1457" s="300"/>
      <c r="L1457" s="155"/>
      <c r="M1457" s="300"/>
      <c r="N1457" s="300"/>
      <c r="P1457" s="300"/>
      <c r="Q1457" s="230"/>
      <c r="R1457" s="230"/>
      <c r="S1457" s="230"/>
      <c r="T1457" s="230"/>
      <c r="U1457" s="230"/>
      <c r="V1457" s="300"/>
    </row>
    <row r="1458" spans="2:22">
      <c r="B1458" s="300"/>
      <c r="K1458" s="300"/>
      <c r="L1458" s="155"/>
      <c r="M1458" s="300"/>
      <c r="N1458" s="300"/>
      <c r="P1458" s="300"/>
      <c r="Q1458" s="230"/>
      <c r="R1458" s="230"/>
      <c r="S1458" s="230"/>
      <c r="T1458" s="230"/>
      <c r="U1458" s="230"/>
      <c r="V1458" s="300"/>
    </row>
    <row r="1459" spans="2:22">
      <c r="B1459" s="300"/>
      <c r="K1459" s="300"/>
      <c r="L1459" s="155"/>
      <c r="M1459" s="300"/>
      <c r="N1459" s="300"/>
      <c r="P1459" s="300"/>
      <c r="Q1459" s="230"/>
      <c r="R1459" s="230"/>
      <c r="S1459" s="230"/>
      <c r="T1459" s="230"/>
      <c r="U1459" s="230"/>
      <c r="V1459" s="300"/>
    </row>
    <row r="1460" spans="2:22">
      <c r="B1460" s="300"/>
      <c r="K1460" s="300"/>
      <c r="L1460" s="155"/>
      <c r="M1460" s="300"/>
      <c r="N1460" s="300"/>
      <c r="P1460" s="300"/>
      <c r="Q1460" s="230"/>
      <c r="R1460" s="230"/>
      <c r="S1460" s="230"/>
      <c r="T1460" s="230"/>
      <c r="U1460" s="230"/>
      <c r="V1460" s="300"/>
    </row>
    <row r="1461" spans="2:22">
      <c r="B1461" s="300"/>
      <c r="K1461" s="300"/>
      <c r="L1461" s="155"/>
      <c r="M1461" s="300"/>
      <c r="N1461" s="300"/>
      <c r="P1461" s="300"/>
      <c r="Q1461" s="230"/>
      <c r="R1461" s="230"/>
      <c r="S1461" s="230"/>
      <c r="T1461" s="230"/>
      <c r="U1461" s="230"/>
      <c r="V1461" s="300"/>
    </row>
    <row r="1462" spans="2:22">
      <c r="B1462" s="300"/>
      <c r="K1462" s="300"/>
      <c r="L1462" s="155"/>
      <c r="M1462" s="300"/>
      <c r="N1462" s="300"/>
      <c r="P1462" s="300"/>
      <c r="Q1462" s="230"/>
      <c r="R1462" s="230"/>
      <c r="S1462" s="230"/>
      <c r="T1462" s="230"/>
      <c r="U1462" s="230"/>
      <c r="V1462" s="300"/>
    </row>
    <row r="1463" spans="2:22">
      <c r="B1463" s="300"/>
      <c r="K1463" s="300"/>
      <c r="L1463" s="155"/>
      <c r="M1463" s="300"/>
      <c r="N1463" s="300"/>
      <c r="P1463" s="300"/>
      <c r="Q1463" s="230"/>
      <c r="R1463" s="230"/>
      <c r="S1463" s="230"/>
      <c r="T1463" s="230"/>
      <c r="U1463" s="230"/>
      <c r="V1463" s="300"/>
    </row>
    <row r="1464" spans="2:22">
      <c r="B1464" s="300"/>
      <c r="K1464" s="300"/>
      <c r="L1464" s="155"/>
      <c r="M1464" s="300"/>
      <c r="N1464" s="300"/>
      <c r="P1464" s="300"/>
      <c r="Q1464" s="230"/>
      <c r="R1464" s="230"/>
      <c r="S1464" s="230"/>
      <c r="T1464" s="230"/>
      <c r="U1464" s="230"/>
      <c r="V1464" s="300"/>
    </row>
    <row r="1465" spans="2:22">
      <c r="B1465" s="300"/>
      <c r="K1465" s="300"/>
      <c r="L1465" s="155"/>
      <c r="M1465" s="300"/>
      <c r="N1465" s="300"/>
      <c r="P1465" s="300"/>
      <c r="Q1465" s="230"/>
      <c r="R1465" s="230"/>
      <c r="S1465" s="230"/>
      <c r="T1465" s="230"/>
      <c r="U1465" s="230"/>
      <c r="V1465" s="300"/>
    </row>
    <row r="1466" spans="2:22">
      <c r="B1466" s="300"/>
      <c r="K1466" s="300"/>
      <c r="L1466" s="155"/>
      <c r="M1466" s="300"/>
      <c r="N1466" s="300"/>
      <c r="P1466" s="300"/>
      <c r="Q1466" s="230"/>
      <c r="R1466" s="230"/>
      <c r="S1466" s="230"/>
      <c r="T1466" s="230"/>
      <c r="U1466" s="230"/>
      <c r="V1466" s="300"/>
    </row>
    <row r="1467" spans="2:22">
      <c r="B1467" s="300"/>
      <c r="K1467" s="300"/>
      <c r="L1467" s="155"/>
      <c r="M1467" s="300"/>
      <c r="N1467" s="300"/>
      <c r="P1467" s="300"/>
      <c r="Q1467" s="230"/>
      <c r="R1467" s="230"/>
      <c r="S1467" s="230"/>
      <c r="T1467" s="230"/>
      <c r="U1467" s="230"/>
      <c r="V1467" s="300"/>
    </row>
    <row r="1468" spans="2:22">
      <c r="B1468" s="300"/>
      <c r="K1468" s="300"/>
      <c r="L1468" s="155"/>
      <c r="M1468" s="300"/>
      <c r="N1468" s="300"/>
      <c r="P1468" s="300"/>
      <c r="Q1468" s="230"/>
      <c r="R1468" s="230"/>
      <c r="S1468" s="230"/>
      <c r="T1468" s="230"/>
      <c r="U1468" s="230"/>
      <c r="V1468" s="300"/>
    </row>
    <row r="1469" spans="2:22">
      <c r="B1469" s="300"/>
      <c r="K1469" s="300"/>
      <c r="L1469" s="155"/>
      <c r="M1469" s="300"/>
      <c r="N1469" s="300"/>
      <c r="P1469" s="300"/>
      <c r="Q1469" s="230"/>
      <c r="R1469" s="230"/>
      <c r="S1469" s="230"/>
      <c r="T1469" s="230"/>
      <c r="U1469" s="230"/>
      <c r="V1469" s="300"/>
    </row>
    <row r="1470" spans="2:22">
      <c r="B1470" s="300"/>
      <c r="K1470" s="300"/>
      <c r="L1470" s="155"/>
      <c r="M1470" s="300"/>
      <c r="N1470" s="300"/>
      <c r="P1470" s="300"/>
      <c r="Q1470" s="230"/>
      <c r="R1470" s="230"/>
      <c r="S1470" s="230"/>
      <c r="T1470" s="230"/>
      <c r="U1470" s="230"/>
      <c r="V1470" s="300"/>
    </row>
    <row r="1471" spans="2:22">
      <c r="B1471" s="300"/>
      <c r="K1471" s="300"/>
      <c r="L1471" s="155"/>
      <c r="M1471" s="300"/>
      <c r="N1471" s="300"/>
      <c r="P1471" s="300"/>
      <c r="Q1471" s="230"/>
      <c r="R1471" s="230"/>
      <c r="S1471" s="230"/>
      <c r="T1471" s="230"/>
      <c r="U1471" s="230"/>
      <c r="V1471" s="300"/>
    </row>
    <row r="1472" spans="2:22">
      <c r="B1472" s="300"/>
      <c r="K1472" s="300"/>
      <c r="L1472" s="155"/>
      <c r="M1472" s="300"/>
      <c r="N1472" s="300"/>
      <c r="P1472" s="300"/>
      <c r="Q1472" s="230"/>
      <c r="R1472" s="230"/>
      <c r="S1472" s="230"/>
      <c r="T1472" s="230"/>
      <c r="U1472" s="230"/>
      <c r="V1472" s="300"/>
    </row>
    <row r="1473" spans="2:22">
      <c r="B1473" s="300"/>
      <c r="K1473" s="300"/>
      <c r="L1473" s="155"/>
      <c r="M1473" s="300"/>
      <c r="N1473" s="300"/>
      <c r="P1473" s="300"/>
      <c r="Q1473" s="230"/>
      <c r="R1473" s="230"/>
      <c r="S1473" s="230"/>
      <c r="T1473" s="230"/>
      <c r="U1473" s="230"/>
      <c r="V1473" s="300"/>
    </row>
    <row r="1474" spans="2:22">
      <c r="B1474" s="300"/>
      <c r="K1474" s="300"/>
      <c r="L1474" s="155"/>
      <c r="M1474" s="300"/>
      <c r="N1474" s="300"/>
      <c r="P1474" s="300"/>
      <c r="Q1474" s="230"/>
      <c r="R1474" s="230"/>
      <c r="S1474" s="230"/>
      <c r="T1474" s="230"/>
      <c r="U1474" s="230"/>
      <c r="V1474" s="300"/>
    </row>
    <row r="1475" spans="2:22">
      <c r="B1475" s="300"/>
      <c r="K1475" s="300"/>
      <c r="L1475" s="155"/>
      <c r="M1475" s="300"/>
      <c r="N1475" s="300"/>
      <c r="P1475" s="300"/>
      <c r="Q1475" s="230"/>
      <c r="R1475" s="230"/>
      <c r="S1475" s="230"/>
      <c r="T1475" s="230"/>
      <c r="U1475" s="230"/>
      <c r="V1475" s="300"/>
    </row>
    <row r="1476" spans="2:22">
      <c r="B1476" s="300"/>
      <c r="K1476" s="300"/>
      <c r="L1476" s="155"/>
      <c r="M1476" s="300"/>
      <c r="N1476" s="300"/>
      <c r="P1476" s="300"/>
      <c r="Q1476" s="230"/>
      <c r="R1476" s="230"/>
      <c r="S1476" s="230"/>
      <c r="T1476" s="230"/>
      <c r="U1476" s="230"/>
      <c r="V1476" s="300"/>
    </row>
    <row r="1477" spans="2:22">
      <c r="B1477" s="300"/>
      <c r="K1477" s="300"/>
      <c r="L1477" s="155"/>
      <c r="M1477" s="300"/>
      <c r="N1477" s="300"/>
      <c r="P1477" s="300"/>
      <c r="Q1477" s="230"/>
      <c r="R1477" s="230"/>
      <c r="S1477" s="230"/>
      <c r="T1477" s="230"/>
      <c r="U1477" s="230"/>
      <c r="V1477" s="300"/>
    </row>
    <row r="1478" spans="2:22">
      <c r="B1478" s="300"/>
      <c r="K1478" s="300"/>
      <c r="L1478" s="155"/>
      <c r="M1478" s="300"/>
      <c r="N1478" s="300"/>
      <c r="P1478" s="300"/>
      <c r="Q1478" s="230"/>
      <c r="R1478" s="230"/>
      <c r="S1478" s="230"/>
      <c r="T1478" s="230"/>
      <c r="U1478" s="230"/>
      <c r="V1478" s="300"/>
    </row>
    <row r="1479" spans="2:22">
      <c r="B1479" s="300"/>
      <c r="K1479" s="300"/>
      <c r="L1479" s="155"/>
      <c r="M1479" s="300"/>
      <c r="N1479" s="300"/>
      <c r="P1479" s="300"/>
      <c r="Q1479" s="230"/>
      <c r="R1479" s="230"/>
      <c r="S1479" s="230"/>
      <c r="T1479" s="230"/>
      <c r="U1479" s="230"/>
      <c r="V1479" s="300"/>
    </row>
    <row r="1480" spans="2:22">
      <c r="B1480" s="300"/>
      <c r="K1480" s="300"/>
      <c r="L1480" s="155"/>
      <c r="M1480" s="300"/>
      <c r="N1480" s="300"/>
      <c r="P1480" s="300"/>
      <c r="Q1480" s="230"/>
      <c r="R1480" s="230"/>
      <c r="S1480" s="230"/>
      <c r="T1480" s="230"/>
      <c r="U1480" s="230"/>
      <c r="V1480" s="300"/>
    </row>
    <row r="1481" spans="2:22">
      <c r="B1481" s="300"/>
      <c r="K1481" s="300"/>
      <c r="L1481" s="155"/>
      <c r="M1481" s="300"/>
      <c r="N1481" s="300"/>
      <c r="P1481" s="300"/>
      <c r="Q1481" s="230"/>
      <c r="R1481" s="230"/>
      <c r="S1481" s="230"/>
      <c r="T1481" s="230"/>
      <c r="U1481" s="230"/>
      <c r="V1481" s="300"/>
    </row>
    <row r="1482" spans="2:22">
      <c r="B1482" s="300"/>
      <c r="K1482" s="300"/>
      <c r="L1482" s="155"/>
      <c r="M1482" s="300"/>
      <c r="N1482" s="300"/>
      <c r="P1482" s="300"/>
      <c r="Q1482" s="230"/>
      <c r="R1482" s="230"/>
      <c r="S1482" s="230"/>
      <c r="T1482" s="230"/>
      <c r="U1482" s="230"/>
      <c r="V1482" s="300"/>
    </row>
    <row r="1483" spans="2:22">
      <c r="B1483" s="300"/>
      <c r="K1483" s="300"/>
      <c r="L1483" s="155"/>
      <c r="M1483" s="300"/>
      <c r="N1483" s="300"/>
      <c r="P1483" s="300"/>
      <c r="Q1483" s="230"/>
      <c r="R1483" s="230"/>
      <c r="S1483" s="230"/>
      <c r="T1483" s="230"/>
      <c r="U1483" s="230"/>
      <c r="V1483" s="300"/>
    </row>
    <row r="1484" spans="2:22">
      <c r="B1484" s="300"/>
      <c r="K1484" s="300"/>
      <c r="L1484" s="155"/>
      <c r="M1484" s="300"/>
      <c r="N1484" s="300"/>
      <c r="P1484" s="300"/>
      <c r="Q1484" s="230"/>
      <c r="R1484" s="230"/>
      <c r="S1484" s="230"/>
      <c r="T1484" s="230"/>
      <c r="U1484" s="230"/>
      <c r="V1484" s="300"/>
    </row>
    <row r="1485" spans="2:22">
      <c r="B1485" s="300"/>
      <c r="K1485" s="300"/>
      <c r="L1485" s="155"/>
      <c r="M1485" s="300"/>
      <c r="N1485" s="300"/>
      <c r="P1485" s="300"/>
      <c r="Q1485" s="230"/>
      <c r="R1485" s="230"/>
      <c r="S1485" s="230"/>
      <c r="T1485" s="230"/>
      <c r="U1485" s="230"/>
      <c r="V1485" s="300"/>
    </row>
    <row r="1486" spans="2:22">
      <c r="B1486" s="300"/>
      <c r="K1486" s="300"/>
      <c r="L1486" s="155"/>
      <c r="M1486" s="300"/>
      <c r="N1486" s="300"/>
      <c r="P1486" s="300"/>
      <c r="Q1486" s="230"/>
      <c r="R1486" s="230"/>
      <c r="S1486" s="230"/>
      <c r="T1486" s="230"/>
      <c r="U1486" s="230"/>
      <c r="V1486" s="300"/>
    </row>
    <row r="1487" spans="2:22">
      <c r="B1487" s="300"/>
      <c r="K1487" s="300"/>
      <c r="L1487" s="155"/>
      <c r="M1487" s="300"/>
      <c r="N1487" s="300"/>
      <c r="P1487" s="300"/>
      <c r="Q1487" s="230"/>
      <c r="R1487" s="230"/>
      <c r="S1487" s="230"/>
      <c r="T1487" s="230"/>
      <c r="U1487" s="230"/>
      <c r="V1487" s="300"/>
    </row>
    <row r="1488" spans="2:22">
      <c r="B1488" s="300"/>
      <c r="K1488" s="300"/>
      <c r="L1488" s="155"/>
      <c r="M1488" s="300"/>
      <c r="N1488" s="300"/>
      <c r="P1488" s="300"/>
      <c r="Q1488" s="230"/>
      <c r="R1488" s="230"/>
      <c r="S1488" s="230"/>
      <c r="T1488" s="230"/>
      <c r="U1488" s="230"/>
      <c r="V1488" s="300"/>
    </row>
    <row r="1489" spans="2:22">
      <c r="B1489" s="300"/>
      <c r="K1489" s="300"/>
      <c r="L1489" s="155"/>
      <c r="M1489" s="300"/>
      <c r="N1489" s="300"/>
      <c r="P1489" s="300"/>
      <c r="Q1489" s="230"/>
      <c r="R1489" s="230"/>
      <c r="S1489" s="230"/>
      <c r="T1489" s="230"/>
      <c r="U1489" s="230"/>
      <c r="V1489" s="300"/>
    </row>
    <row r="1490" spans="2:22">
      <c r="B1490" s="300"/>
      <c r="K1490" s="300"/>
      <c r="L1490" s="155"/>
      <c r="M1490" s="300"/>
      <c r="N1490" s="300"/>
      <c r="P1490" s="300"/>
      <c r="Q1490" s="230"/>
      <c r="R1490" s="230"/>
      <c r="S1490" s="230"/>
      <c r="T1490" s="230"/>
      <c r="U1490" s="230"/>
      <c r="V1490" s="300"/>
    </row>
    <row r="1491" spans="2:22">
      <c r="B1491" s="300"/>
      <c r="K1491" s="300"/>
      <c r="L1491" s="155"/>
      <c r="M1491" s="300"/>
      <c r="N1491" s="300"/>
      <c r="P1491" s="300"/>
      <c r="Q1491" s="230"/>
      <c r="R1491" s="230"/>
      <c r="S1491" s="230"/>
      <c r="T1491" s="230"/>
      <c r="U1491" s="230"/>
      <c r="V1491" s="300"/>
    </row>
    <row r="1492" spans="2:22">
      <c r="B1492" s="300"/>
      <c r="K1492" s="300"/>
      <c r="L1492" s="155"/>
      <c r="M1492" s="300"/>
      <c r="N1492" s="300"/>
      <c r="P1492" s="300"/>
      <c r="Q1492" s="230"/>
      <c r="R1492" s="230"/>
      <c r="S1492" s="230"/>
      <c r="T1492" s="230"/>
      <c r="U1492" s="230"/>
      <c r="V1492" s="300"/>
    </row>
    <row r="1493" spans="2:22">
      <c r="B1493" s="300"/>
      <c r="K1493" s="300"/>
      <c r="L1493" s="155"/>
      <c r="M1493" s="300"/>
      <c r="N1493" s="300"/>
      <c r="P1493" s="300"/>
      <c r="Q1493" s="230"/>
      <c r="R1493" s="230"/>
      <c r="S1493" s="230"/>
      <c r="T1493" s="230"/>
      <c r="U1493" s="230"/>
      <c r="V1493" s="300"/>
    </row>
    <row r="1494" spans="2:22">
      <c r="B1494" s="300"/>
      <c r="K1494" s="300"/>
      <c r="L1494" s="155"/>
      <c r="M1494" s="300"/>
      <c r="N1494" s="300"/>
      <c r="P1494" s="300"/>
      <c r="Q1494" s="230"/>
      <c r="R1494" s="230"/>
      <c r="S1494" s="230"/>
      <c r="T1494" s="230"/>
      <c r="U1494" s="230"/>
      <c r="V1494" s="300"/>
    </row>
    <row r="1495" spans="2:22">
      <c r="B1495" s="300"/>
      <c r="K1495" s="300"/>
      <c r="L1495" s="155"/>
      <c r="M1495" s="300"/>
      <c r="N1495" s="300"/>
      <c r="P1495" s="300"/>
      <c r="Q1495" s="230"/>
      <c r="R1495" s="230"/>
      <c r="S1495" s="230"/>
      <c r="T1495" s="230"/>
      <c r="U1495" s="230"/>
      <c r="V1495" s="300"/>
    </row>
    <row r="1496" spans="2:22">
      <c r="B1496" s="300"/>
      <c r="K1496" s="300"/>
      <c r="L1496" s="155"/>
      <c r="M1496" s="300"/>
      <c r="N1496" s="300"/>
      <c r="P1496" s="300"/>
      <c r="Q1496" s="230"/>
      <c r="R1496" s="230"/>
      <c r="S1496" s="230"/>
      <c r="T1496" s="230"/>
      <c r="U1496" s="230"/>
      <c r="V1496" s="300"/>
    </row>
    <row r="1497" spans="2:22">
      <c r="B1497" s="300"/>
      <c r="K1497" s="300"/>
      <c r="L1497" s="155"/>
      <c r="M1497" s="300"/>
      <c r="N1497" s="300"/>
      <c r="P1497" s="300"/>
      <c r="Q1497" s="230"/>
      <c r="R1497" s="230"/>
      <c r="S1497" s="230"/>
      <c r="T1497" s="230"/>
      <c r="U1497" s="230"/>
      <c r="V1497" s="300"/>
    </row>
    <row r="1498" spans="2:22">
      <c r="B1498" s="300"/>
      <c r="K1498" s="300"/>
      <c r="L1498" s="155"/>
      <c r="M1498" s="300"/>
      <c r="N1498" s="300"/>
      <c r="P1498" s="300"/>
      <c r="Q1498" s="230"/>
      <c r="R1498" s="230"/>
      <c r="S1498" s="230"/>
      <c r="T1498" s="230"/>
      <c r="U1498" s="230"/>
      <c r="V1498" s="300"/>
    </row>
    <row r="1499" spans="2:22">
      <c r="B1499" s="300"/>
      <c r="K1499" s="300"/>
      <c r="L1499" s="155"/>
      <c r="M1499" s="300"/>
      <c r="N1499" s="300"/>
      <c r="P1499" s="300"/>
      <c r="Q1499" s="230"/>
      <c r="R1499" s="230"/>
      <c r="S1499" s="230"/>
      <c r="T1499" s="230"/>
      <c r="U1499" s="230"/>
      <c r="V1499" s="300"/>
    </row>
    <row r="1500" spans="2:22">
      <c r="B1500" s="300"/>
      <c r="K1500" s="300"/>
      <c r="L1500" s="155"/>
      <c r="M1500" s="300"/>
      <c r="N1500" s="300"/>
      <c r="P1500" s="300"/>
      <c r="Q1500" s="230"/>
      <c r="R1500" s="230"/>
      <c r="S1500" s="230"/>
      <c r="T1500" s="230"/>
      <c r="U1500" s="230"/>
      <c r="V1500" s="300"/>
    </row>
    <row r="1501" spans="2:22">
      <c r="B1501" s="300"/>
      <c r="K1501" s="300"/>
      <c r="L1501" s="155"/>
      <c r="M1501" s="300"/>
      <c r="N1501" s="300"/>
      <c r="P1501" s="300"/>
      <c r="Q1501" s="230"/>
      <c r="R1501" s="230"/>
      <c r="S1501" s="230"/>
      <c r="T1501" s="230"/>
      <c r="U1501" s="230"/>
      <c r="V1501" s="300"/>
    </row>
    <row r="1502" spans="2:22">
      <c r="B1502" s="300"/>
      <c r="K1502" s="300"/>
      <c r="L1502" s="155"/>
      <c r="M1502" s="300"/>
      <c r="N1502" s="300"/>
      <c r="P1502" s="300"/>
      <c r="Q1502" s="230"/>
      <c r="R1502" s="230"/>
      <c r="S1502" s="230"/>
      <c r="T1502" s="230"/>
      <c r="U1502" s="230"/>
      <c r="V1502" s="300"/>
    </row>
    <row r="1503" spans="2:22">
      <c r="B1503" s="300"/>
      <c r="K1503" s="300"/>
      <c r="L1503" s="155"/>
      <c r="M1503" s="300"/>
      <c r="N1503" s="300"/>
      <c r="P1503" s="300"/>
      <c r="Q1503" s="230"/>
      <c r="R1503" s="230"/>
      <c r="S1503" s="230"/>
      <c r="T1503" s="230"/>
      <c r="U1503" s="230"/>
      <c r="V1503" s="300"/>
    </row>
    <row r="1504" spans="2:22">
      <c r="B1504" s="300"/>
      <c r="K1504" s="300"/>
      <c r="L1504" s="155"/>
      <c r="M1504" s="300"/>
      <c r="N1504" s="300"/>
      <c r="P1504" s="300"/>
      <c r="Q1504" s="230"/>
      <c r="R1504" s="230"/>
      <c r="S1504" s="230"/>
      <c r="T1504" s="230"/>
      <c r="U1504" s="230"/>
      <c r="V1504" s="300"/>
    </row>
    <row r="1505" spans="2:22">
      <c r="B1505" s="300"/>
      <c r="K1505" s="300"/>
      <c r="L1505" s="155"/>
      <c r="M1505" s="300"/>
      <c r="N1505" s="300"/>
      <c r="P1505" s="300"/>
      <c r="Q1505" s="230"/>
      <c r="R1505" s="230"/>
      <c r="S1505" s="230"/>
      <c r="T1505" s="230"/>
      <c r="U1505" s="230"/>
      <c r="V1505" s="300"/>
    </row>
    <row r="1506" spans="2:22">
      <c r="B1506" s="300"/>
      <c r="K1506" s="300"/>
      <c r="L1506" s="155"/>
      <c r="M1506" s="300"/>
      <c r="N1506" s="300"/>
      <c r="P1506" s="300"/>
      <c r="Q1506" s="230"/>
      <c r="R1506" s="230"/>
      <c r="S1506" s="230"/>
      <c r="T1506" s="230"/>
      <c r="U1506" s="230"/>
      <c r="V1506" s="300"/>
    </row>
    <row r="1507" spans="2:22">
      <c r="B1507" s="300"/>
      <c r="K1507" s="300"/>
      <c r="L1507" s="155"/>
      <c r="M1507" s="300"/>
      <c r="N1507" s="300"/>
      <c r="P1507" s="300"/>
      <c r="Q1507" s="230"/>
      <c r="R1507" s="230"/>
      <c r="S1507" s="230"/>
      <c r="T1507" s="230"/>
      <c r="U1507" s="230"/>
      <c r="V1507" s="300"/>
    </row>
    <row r="1508" spans="2:22">
      <c r="B1508" s="300"/>
      <c r="K1508" s="300"/>
      <c r="L1508" s="155"/>
      <c r="M1508" s="300"/>
      <c r="N1508" s="300"/>
      <c r="P1508" s="300"/>
      <c r="Q1508" s="230"/>
      <c r="R1508" s="230"/>
      <c r="S1508" s="230"/>
      <c r="T1508" s="230"/>
      <c r="U1508" s="230"/>
      <c r="V1508" s="300"/>
    </row>
    <row r="1509" spans="2:22">
      <c r="B1509" s="300"/>
      <c r="K1509" s="300"/>
      <c r="L1509" s="155"/>
      <c r="M1509" s="300"/>
      <c r="N1509" s="300"/>
      <c r="P1509" s="300"/>
      <c r="Q1509" s="230"/>
      <c r="R1509" s="230"/>
      <c r="S1509" s="230"/>
      <c r="T1509" s="230"/>
      <c r="U1509" s="230"/>
      <c r="V1509" s="300"/>
    </row>
    <row r="1510" spans="2:22">
      <c r="B1510" s="300"/>
      <c r="K1510" s="300"/>
      <c r="L1510" s="155"/>
      <c r="M1510" s="300"/>
      <c r="N1510" s="300"/>
      <c r="P1510" s="300"/>
      <c r="Q1510" s="230"/>
      <c r="R1510" s="230"/>
      <c r="S1510" s="230"/>
      <c r="T1510" s="230"/>
      <c r="U1510" s="230"/>
      <c r="V1510" s="300"/>
    </row>
    <row r="1511" spans="2:22">
      <c r="B1511" s="300"/>
      <c r="K1511" s="300"/>
      <c r="L1511" s="155"/>
      <c r="M1511" s="300"/>
      <c r="N1511" s="300"/>
      <c r="P1511" s="300"/>
      <c r="Q1511" s="230"/>
      <c r="R1511" s="230"/>
      <c r="S1511" s="230"/>
      <c r="T1511" s="230"/>
      <c r="U1511" s="230"/>
      <c r="V1511" s="300"/>
    </row>
    <row r="1512" spans="2:22">
      <c r="B1512" s="300"/>
      <c r="K1512" s="300"/>
      <c r="L1512" s="155"/>
      <c r="M1512" s="300"/>
      <c r="N1512" s="300"/>
      <c r="P1512" s="300"/>
      <c r="Q1512" s="230"/>
      <c r="R1512" s="230"/>
      <c r="S1512" s="230"/>
      <c r="T1512" s="230"/>
      <c r="U1512" s="230"/>
      <c r="V1512" s="300"/>
    </row>
    <row r="1513" spans="2:22">
      <c r="B1513" s="300"/>
      <c r="K1513" s="300"/>
      <c r="L1513" s="155"/>
      <c r="M1513" s="300"/>
      <c r="N1513" s="300"/>
      <c r="P1513" s="300"/>
      <c r="Q1513" s="230"/>
      <c r="R1513" s="230"/>
      <c r="S1513" s="230"/>
      <c r="T1513" s="230"/>
      <c r="U1513" s="230"/>
      <c r="V1513" s="300"/>
    </row>
    <row r="1514" spans="2:22">
      <c r="B1514" s="300"/>
      <c r="K1514" s="300"/>
      <c r="L1514" s="155"/>
      <c r="M1514" s="300"/>
      <c r="N1514" s="300"/>
      <c r="P1514" s="300"/>
      <c r="Q1514" s="230"/>
      <c r="R1514" s="230"/>
      <c r="S1514" s="230"/>
      <c r="T1514" s="230"/>
      <c r="U1514" s="230"/>
      <c r="V1514" s="300"/>
    </row>
    <row r="1515" spans="2:22">
      <c r="B1515" s="300"/>
      <c r="K1515" s="300"/>
      <c r="L1515" s="155"/>
      <c r="M1515" s="300"/>
      <c r="N1515" s="300"/>
      <c r="P1515" s="300"/>
      <c r="Q1515" s="230"/>
      <c r="R1515" s="230"/>
      <c r="S1515" s="230"/>
      <c r="T1515" s="230"/>
      <c r="U1515" s="230"/>
      <c r="V1515" s="300"/>
    </row>
    <row r="1516" spans="2:22">
      <c r="B1516" s="300"/>
      <c r="K1516" s="300"/>
      <c r="L1516" s="155"/>
      <c r="M1516" s="300"/>
      <c r="N1516" s="300"/>
      <c r="P1516" s="300"/>
      <c r="Q1516" s="230"/>
      <c r="R1516" s="230"/>
      <c r="S1516" s="230"/>
      <c r="T1516" s="230"/>
      <c r="U1516" s="230"/>
      <c r="V1516" s="300"/>
    </row>
    <row r="1517" spans="2:22">
      <c r="B1517" s="300"/>
      <c r="K1517" s="300"/>
      <c r="L1517" s="155"/>
      <c r="M1517" s="300"/>
      <c r="N1517" s="300"/>
      <c r="P1517" s="300"/>
      <c r="Q1517" s="230"/>
      <c r="R1517" s="230"/>
      <c r="S1517" s="230"/>
      <c r="T1517" s="230"/>
      <c r="U1517" s="230"/>
      <c r="V1517" s="300"/>
    </row>
    <row r="1518" spans="2:22">
      <c r="B1518" s="300"/>
      <c r="K1518" s="300"/>
      <c r="L1518" s="155"/>
      <c r="M1518" s="300"/>
      <c r="N1518" s="300"/>
      <c r="P1518" s="300"/>
      <c r="Q1518" s="230"/>
      <c r="R1518" s="230"/>
      <c r="S1518" s="230"/>
      <c r="T1518" s="230"/>
      <c r="U1518" s="230"/>
      <c r="V1518" s="300"/>
    </row>
    <row r="1519" spans="2:22">
      <c r="B1519" s="300"/>
      <c r="K1519" s="300"/>
      <c r="L1519" s="155"/>
      <c r="M1519" s="300"/>
      <c r="N1519" s="300"/>
      <c r="P1519" s="300"/>
      <c r="Q1519" s="230"/>
      <c r="R1519" s="230"/>
      <c r="S1519" s="230"/>
      <c r="T1519" s="230"/>
      <c r="U1519" s="230"/>
      <c r="V1519" s="300"/>
    </row>
    <row r="1520" spans="2:22">
      <c r="B1520" s="300"/>
      <c r="K1520" s="300"/>
      <c r="L1520" s="155"/>
      <c r="M1520" s="300"/>
      <c r="N1520" s="300"/>
      <c r="P1520" s="300"/>
      <c r="Q1520" s="230"/>
      <c r="R1520" s="230"/>
      <c r="S1520" s="230"/>
      <c r="T1520" s="230"/>
      <c r="U1520" s="230"/>
      <c r="V1520" s="300"/>
    </row>
    <row r="1521" spans="2:22">
      <c r="B1521" s="300"/>
      <c r="K1521" s="300"/>
      <c r="L1521" s="155"/>
      <c r="M1521" s="300"/>
      <c r="N1521" s="300"/>
      <c r="P1521" s="300"/>
      <c r="Q1521" s="230"/>
      <c r="R1521" s="230"/>
      <c r="S1521" s="230"/>
      <c r="T1521" s="230"/>
      <c r="U1521" s="230"/>
      <c r="V1521" s="300"/>
    </row>
    <row r="1522" spans="2:22">
      <c r="B1522" s="300"/>
      <c r="K1522" s="300"/>
      <c r="L1522" s="155"/>
      <c r="M1522" s="300"/>
      <c r="N1522" s="300"/>
      <c r="P1522" s="300"/>
      <c r="Q1522" s="230"/>
      <c r="R1522" s="230"/>
      <c r="S1522" s="230"/>
      <c r="T1522" s="230"/>
      <c r="U1522" s="230"/>
      <c r="V1522" s="300"/>
    </row>
    <row r="1523" spans="2:22">
      <c r="B1523" s="300"/>
      <c r="K1523" s="300"/>
      <c r="L1523" s="155"/>
      <c r="M1523" s="300"/>
      <c r="N1523" s="300"/>
      <c r="P1523" s="300"/>
      <c r="Q1523" s="230"/>
      <c r="R1523" s="230"/>
      <c r="S1523" s="230"/>
      <c r="T1523" s="230"/>
      <c r="U1523" s="230"/>
      <c r="V1523" s="300"/>
    </row>
    <row r="1524" spans="2:22">
      <c r="B1524" s="300"/>
      <c r="K1524" s="300"/>
      <c r="L1524" s="155"/>
      <c r="M1524" s="300"/>
      <c r="N1524" s="300"/>
      <c r="P1524" s="300"/>
      <c r="Q1524" s="230"/>
      <c r="R1524" s="230"/>
      <c r="S1524" s="230"/>
      <c r="T1524" s="230"/>
      <c r="U1524" s="230"/>
      <c r="V1524" s="300"/>
    </row>
    <row r="1525" spans="2:22">
      <c r="B1525" s="300"/>
      <c r="K1525" s="300"/>
      <c r="L1525" s="155"/>
      <c r="M1525" s="300"/>
      <c r="N1525" s="300"/>
      <c r="P1525" s="300"/>
      <c r="Q1525" s="230"/>
      <c r="R1525" s="230"/>
      <c r="S1525" s="230"/>
      <c r="T1525" s="230"/>
      <c r="U1525" s="230"/>
      <c r="V1525" s="300"/>
    </row>
    <row r="1526" spans="2:22">
      <c r="B1526" s="300"/>
      <c r="K1526" s="300"/>
      <c r="L1526" s="155"/>
      <c r="M1526" s="300"/>
      <c r="N1526" s="300"/>
      <c r="P1526" s="300"/>
      <c r="Q1526" s="230"/>
      <c r="R1526" s="230"/>
      <c r="S1526" s="230"/>
      <c r="T1526" s="230"/>
      <c r="U1526" s="230"/>
      <c r="V1526" s="300"/>
    </row>
    <row r="1527" spans="2:22">
      <c r="B1527" s="300"/>
      <c r="K1527" s="300"/>
      <c r="L1527" s="155"/>
      <c r="M1527" s="300"/>
      <c r="N1527" s="300"/>
      <c r="P1527" s="300"/>
      <c r="Q1527" s="230"/>
      <c r="R1527" s="230"/>
      <c r="S1527" s="230"/>
      <c r="T1527" s="230"/>
      <c r="U1527" s="230"/>
      <c r="V1527" s="300"/>
    </row>
    <row r="1528" spans="2:22">
      <c r="B1528" s="300"/>
      <c r="K1528" s="300"/>
      <c r="L1528" s="155"/>
      <c r="M1528" s="300"/>
      <c r="N1528" s="300"/>
      <c r="P1528" s="300"/>
      <c r="Q1528" s="230"/>
      <c r="R1528" s="230"/>
      <c r="S1528" s="230"/>
      <c r="T1528" s="230"/>
      <c r="U1528" s="230"/>
      <c r="V1528" s="300"/>
    </row>
    <row r="1529" spans="2:22">
      <c r="B1529" s="300"/>
      <c r="K1529" s="300"/>
      <c r="L1529" s="155"/>
      <c r="M1529" s="300"/>
      <c r="N1529" s="300"/>
      <c r="P1529" s="300"/>
      <c r="Q1529" s="230"/>
      <c r="R1529" s="230"/>
      <c r="S1529" s="230"/>
      <c r="T1529" s="230"/>
      <c r="U1529" s="230"/>
      <c r="V1529" s="300"/>
    </row>
    <row r="1530" spans="2:22">
      <c r="B1530" s="300"/>
      <c r="K1530" s="300"/>
      <c r="L1530" s="155"/>
      <c r="M1530" s="300"/>
      <c r="N1530" s="300"/>
      <c r="P1530" s="300"/>
      <c r="Q1530" s="230"/>
      <c r="R1530" s="230"/>
      <c r="S1530" s="230"/>
      <c r="T1530" s="230"/>
      <c r="U1530" s="230"/>
      <c r="V1530" s="300"/>
    </row>
    <row r="1531" spans="2:22">
      <c r="B1531" s="300"/>
      <c r="K1531" s="300"/>
      <c r="L1531" s="155"/>
      <c r="M1531" s="300"/>
      <c r="N1531" s="300"/>
      <c r="P1531" s="300"/>
      <c r="Q1531" s="230"/>
      <c r="R1531" s="230"/>
      <c r="S1531" s="230"/>
      <c r="T1531" s="230"/>
      <c r="U1531" s="230"/>
      <c r="V1531" s="300"/>
    </row>
    <row r="1532" spans="2:22">
      <c r="B1532" s="300"/>
      <c r="K1532" s="300"/>
      <c r="L1532" s="155"/>
      <c r="M1532" s="300"/>
      <c r="N1532" s="300"/>
      <c r="P1532" s="300"/>
      <c r="Q1532" s="230"/>
      <c r="R1532" s="230"/>
      <c r="S1532" s="230"/>
      <c r="T1532" s="230"/>
      <c r="U1532" s="230"/>
      <c r="V1532" s="300"/>
    </row>
    <row r="1533" spans="2:22">
      <c r="B1533" s="300"/>
      <c r="K1533" s="300"/>
      <c r="L1533" s="155"/>
      <c r="M1533" s="300"/>
      <c r="N1533" s="300"/>
      <c r="P1533" s="300"/>
      <c r="Q1533" s="230"/>
      <c r="R1533" s="230"/>
      <c r="S1533" s="230"/>
      <c r="T1533" s="230"/>
      <c r="U1533" s="230"/>
      <c r="V1533" s="300"/>
    </row>
    <row r="1534" spans="2:22">
      <c r="B1534" s="300"/>
      <c r="K1534" s="300"/>
      <c r="L1534" s="155"/>
      <c r="M1534" s="300"/>
      <c r="N1534" s="300"/>
      <c r="P1534" s="300"/>
      <c r="Q1534" s="230"/>
      <c r="R1534" s="230"/>
      <c r="S1534" s="230"/>
      <c r="T1534" s="230"/>
      <c r="U1534" s="230"/>
      <c r="V1534" s="300"/>
    </row>
    <row r="1535" spans="2:22">
      <c r="B1535" s="300"/>
      <c r="K1535" s="300"/>
      <c r="L1535" s="155"/>
      <c r="M1535" s="300"/>
      <c r="N1535" s="300"/>
      <c r="P1535" s="300"/>
      <c r="Q1535" s="230"/>
      <c r="R1535" s="230"/>
      <c r="S1535" s="230"/>
      <c r="T1535" s="230"/>
      <c r="U1535" s="230"/>
      <c r="V1535" s="300"/>
    </row>
    <row r="1536" spans="2:22">
      <c r="B1536" s="300"/>
      <c r="K1536" s="300"/>
      <c r="L1536" s="155"/>
      <c r="M1536" s="300"/>
      <c r="N1536" s="300"/>
      <c r="P1536" s="300"/>
      <c r="Q1536" s="230"/>
      <c r="R1536" s="230"/>
      <c r="S1536" s="230"/>
      <c r="T1536" s="230"/>
      <c r="U1536" s="230"/>
      <c r="V1536" s="300"/>
    </row>
    <row r="1537" spans="2:22">
      <c r="B1537" s="300"/>
      <c r="K1537" s="300"/>
      <c r="L1537" s="155"/>
      <c r="M1537" s="300"/>
      <c r="N1537" s="300"/>
      <c r="P1537" s="300"/>
      <c r="Q1537" s="230"/>
      <c r="R1537" s="230"/>
      <c r="S1537" s="230"/>
      <c r="T1537" s="230"/>
      <c r="U1537" s="230"/>
      <c r="V1537" s="300"/>
    </row>
    <row r="1538" spans="2:22">
      <c r="B1538" s="300"/>
      <c r="K1538" s="300"/>
      <c r="L1538" s="155"/>
      <c r="M1538" s="300"/>
      <c r="N1538" s="300"/>
      <c r="P1538" s="300"/>
      <c r="Q1538" s="230"/>
      <c r="R1538" s="230"/>
      <c r="S1538" s="230"/>
      <c r="T1538" s="230"/>
      <c r="U1538" s="230"/>
      <c r="V1538" s="300"/>
    </row>
    <row r="1539" spans="2:22">
      <c r="B1539" s="300"/>
      <c r="K1539" s="300"/>
      <c r="L1539" s="155"/>
      <c r="M1539" s="300"/>
      <c r="N1539" s="300"/>
      <c r="P1539" s="300"/>
      <c r="Q1539" s="230"/>
      <c r="R1539" s="230"/>
      <c r="S1539" s="230"/>
      <c r="T1539" s="230"/>
      <c r="U1539" s="230"/>
      <c r="V1539" s="300"/>
    </row>
    <row r="1540" spans="2:22">
      <c r="B1540" s="300"/>
      <c r="K1540" s="300"/>
      <c r="L1540" s="155"/>
      <c r="M1540" s="300"/>
      <c r="N1540" s="300"/>
      <c r="P1540" s="300"/>
      <c r="Q1540" s="230"/>
      <c r="R1540" s="230"/>
      <c r="S1540" s="230"/>
      <c r="T1540" s="230"/>
      <c r="U1540" s="230"/>
      <c r="V1540" s="300"/>
    </row>
    <row r="1541" spans="2:22">
      <c r="B1541" s="300"/>
      <c r="K1541" s="300"/>
      <c r="L1541" s="155"/>
      <c r="M1541" s="300"/>
      <c r="N1541" s="300"/>
      <c r="P1541" s="300"/>
      <c r="Q1541" s="230"/>
      <c r="R1541" s="230"/>
      <c r="S1541" s="230"/>
      <c r="T1541" s="230"/>
      <c r="U1541" s="230"/>
      <c r="V1541" s="300"/>
    </row>
    <row r="1542" spans="2:22">
      <c r="B1542" s="300"/>
      <c r="K1542" s="300"/>
      <c r="L1542" s="155"/>
      <c r="M1542" s="300"/>
      <c r="N1542" s="300"/>
      <c r="P1542" s="300"/>
      <c r="Q1542" s="230"/>
      <c r="R1542" s="230"/>
      <c r="S1542" s="230"/>
      <c r="T1542" s="230"/>
      <c r="U1542" s="230"/>
      <c r="V1542" s="300"/>
    </row>
    <row r="1543" spans="2:22">
      <c r="B1543" s="300"/>
      <c r="K1543" s="300"/>
      <c r="L1543" s="155"/>
      <c r="M1543" s="300"/>
      <c r="N1543" s="300"/>
      <c r="P1543" s="300"/>
      <c r="Q1543" s="230"/>
      <c r="R1543" s="230"/>
      <c r="S1543" s="230"/>
      <c r="T1543" s="230"/>
      <c r="U1543" s="230"/>
      <c r="V1543" s="300"/>
    </row>
    <row r="1544" spans="2:22">
      <c r="B1544" s="300"/>
      <c r="K1544" s="300"/>
      <c r="L1544" s="155"/>
      <c r="M1544" s="300"/>
      <c r="N1544" s="300"/>
      <c r="P1544" s="300"/>
      <c r="Q1544" s="230"/>
      <c r="R1544" s="230"/>
      <c r="S1544" s="230"/>
      <c r="T1544" s="230"/>
      <c r="U1544" s="230"/>
      <c r="V1544" s="300"/>
    </row>
    <row r="1545" spans="2:22">
      <c r="B1545" s="300"/>
      <c r="K1545" s="300"/>
      <c r="L1545" s="155"/>
      <c r="M1545" s="300"/>
      <c r="N1545" s="300"/>
      <c r="P1545" s="300"/>
      <c r="Q1545" s="230"/>
      <c r="R1545" s="230"/>
      <c r="S1545" s="230"/>
      <c r="T1545" s="230"/>
      <c r="U1545" s="230"/>
      <c r="V1545" s="300"/>
    </row>
    <row r="1546" spans="2:22">
      <c r="B1546" s="300"/>
      <c r="K1546" s="300"/>
      <c r="L1546" s="155"/>
      <c r="M1546" s="300"/>
      <c r="N1546" s="300"/>
      <c r="P1546" s="300"/>
      <c r="Q1546" s="230"/>
      <c r="R1546" s="230"/>
      <c r="S1546" s="230"/>
      <c r="T1546" s="230"/>
      <c r="U1546" s="230"/>
      <c r="V1546" s="300"/>
    </row>
    <row r="1547" spans="2:22">
      <c r="B1547" s="300"/>
      <c r="K1547" s="300"/>
      <c r="L1547" s="155"/>
      <c r="M1547" s="300"/>
      <c r="N1547" s="300"/>
      <c r="P1547" s="300"/>
      <c r="Q1547" s="230"/>
      <c r="R1547" s="230"/>
      <c r="S1547" s="230"/>
      <c r="T1547" s="230"/>
      <c r="U1547" s="230"/>
      <c r="V1547" s="300"/>
    </row>
    <row r="1548" spans="2:22">
      <c r="B1548" s="300"/>
      <c r="K1548" s="300"/>
      <c r="L1548" s="155"/>
      <c r="M1548" s="300"/>
      <c r="N1548" s="300"/>
      <c r="P1548" s="300"/>
      <c r="Q1548" s="230"/>
      <c r="R1548" s="230"/>
      <c r="S1548" s="230"/>
      <c r="T1548" s="230"/>
      <c r="U1548" s="230"/>
      <c r="V1548" s="300"/>
    </row>
    <row r="1549" spans="2:22">
      <c r="B1549" s="300"/>
      <c r="K1549" s="300"/>
      <c r="L1549" s="155"/>
      <c r="M1549" s="300"/>
      <c r="N1549" s="300"/>
      <c r="P1549" s="300"/>
      <c r="Q1549" s="230"/>
      <c r="R1549" s="230"/>
      <c r="S1549" s="230"/>
      <c r="T1549" s="230"/>
      <c r="U1549" s="230"/>
      <c r="V1549" s="300"/>
    </row>
    <row r="1550" spans="2:22">
      <c r="B1550" s="300"/>
      <c r="K1550" s="300"/>
      <c r="L1550" s="155"/>
      <c r="M1550" s="300"/>
      <c r="N1550" s="300"/>
      <c r="P1550" s="300"/>
      <c r="Q1550" s="230"/>
      <c r="R1550" s="230"/>
      <c r="S1550" s="230"/>
      <c r="T1550" s="230"/>
      <c r="U1550" s="230"/>
      <c r="V1550" s="300"/>
    </row>
    <row r="1551" spans="2:22">
      <c r="B1551" s="300"/>
      <c r="K1551" s="300"/>
      <c r="L1551" s="155"/>
      <c r="M1551" s="300"/>
      <c r="N1551" s="300"/>
      <c r="P1551" s="300"/>
      <c r="Q1551" s="230"/>
      <c r="R1551" s="230"/>
      <c r="S1551" s="230"/>
      <c r="T1551" s="230"/>
      <c r="U1551" s="230"/>
      <c r="V1551" s="300"/>
    </row>
    <row r="1552" spans="2:22">
      <c r="B1552" s="300"/>
      <c r="K1552" s="300"/>
      <c r="L1552" s="155"/>
      <c r="M1552" s="300"/>
      <c r="N1552" s="300"/>
      <c r="P1552" s="300"/>
      <c r="Q1552" s="230"/>
      <c r="R1552" s="230"/>
      <c r="S1552" s="230"/>
      <c r="T1552" s="230"/>
      <c r="U1552" s="230"/>
      <c r="V1552" s="300"/>
    </row>
    <row r="1553" spans="2:22">
      <c r="B1553" s="300"/>
      <c r="K1553" s="300"/>
      <c r="L1553" s="155"/>
      <c r="M1553" s="300"/>
      <c r="N1553" s="300"/>
      <c r="P1553" s="300"/>
      <c r="Q1553" s="230"/>
      <c r="R1553" s="230"/>
      <c r="S1553" s="230"/>
      <c r="T1553" s="230"/>
      <c r="U1553" s="230"/>
      <c r="V1553" s="300"/>
    </row>
    <row r="1554" spans="2:22">
      <c r="B1554" s="300"/>
      <c r="K1554" s="300"/>
      <c r="L1554" s="155"/>
      <c r="M1554" s="300"/>
      <c r="N1554" s="300"/>
      <c r="P1554" s="300"/>
      <c r="Q1554" s="230"/>
      <c r="R1554" s="230"/>
      <c r="S1554" s="230"/>
      <c r="T1554" s="230"/>
      <c r="U1554" s="230"/>
      <c r="V1554" s="300"/>
    </row>
    <row r="1555" spans="2:22">
      <c r="B1555" s="300"/>
      <c r="K1555" s="300"/>
      <c r="L1555" s="155"/>
      <c r="M1555" s="300"/>
      <c r="N1555" s="300"/>
      <c r="P1555" s="300"/>
      <c r="Q1555" s="230"/>
      <c r="R1555" s="230"/>
      <c r="S1555" s="230"/>
      <c r="T1555" s="230"/>
      <c r="U1555" s="230"/>
      <c r="V1555" s="300"/>
    </row>
    <row r="1556" spans="2:22">
      <c r="B1556" s="300"/>
      <c r="K1556" s="300"/>
      <c r="L1556" s="155"/>
      <c r="M1556" s="300"/>
      <c r="N1556" s="300"/>
      <c r="P1556" s="300"/>
      <c r="Q1556" s="230"/>
      <c r="R1556" s="230"/>
      <c r="S1556" s="230"/>
      <c r="T1556" s="230"/>
      <c r="U1556" s="230"/>
      <c r="V1556" s="300"/>
    </row>
    <row r="1557" spans="2:22">
      <c r="B1557" s="300"/>
      <c r="K1557" s="300"/>
      <c r="L1557" s="155"/>
      <c r="M1557" s="300"/>
      <c r="N1557" s="300"/>
      <c r="P1557" s="300"/>
      <c r="Q1557" s="230"/>
      <c r="R1557" s="230"/>
      <c r="S1557" s="230"/>
      <c r="T1557" s="230"/>
      <c r="U1557" s="230"/>
      <c r="V1557" s="300"/>
    </row>
    <row r="1558" spans="2:22">
      <c r="B1558" s="300"/>
      <c r="K1558" s="300"/>
      <c r="L1558" s="155"/>
      <c r="M1558" s="300"/>
      <c r="N1558" s="300"/>
      <c r="P1558" s="300"/>
      <c r="Q1558" s="230"/>
      <c r="R1558" s="230"/>
      <c r="S1558" s="230"/>
      <c r="T1558" s="230"/>
      <c r="U1558" s="230"/>
      <c r="V1558" s="300"/>
    </row>
    <row r="1559" spans="2:22">
      <c r="B1559" s="300"/>
      <c r="K1559" s="300"/>
      <c r="L1559" s="155"/>
      <c r="M1559" s="300"/>
      <c r="N1559" s="300"/>
      <c r="P1559" s="300"/>
      <c r="Q1559" s="230"/>
      <c r="R1559" s="230"/>
      <c r="S1559" s="230"/>
      <c r="T1559" s="230"/>
      <c r="U1559" s="230"/>
      <c r="V1559" s="300"/>
    </row>
    <row r="1560" spans="2:22">
      <c r="B1560" s="300"/>
      <c r="K1560" s="300"/>
      <c r="L1560" s="155"/>
      <c r="M1560" s="300"/>
      <c r="N1560" s="300"/>
      <c r="P1560" s="300"/>
      <c r="Q1560" s="230"/>
      <c r="R1560" s="230"/>
      <c r="S1560" s="230"/>
      <c r="T1560" s="230"/>
      <c r="U1560" s="230"/>
      <c r="V1560" s="300"/>
    </row>
    <row r="1561" spans="2:22">
      <c r="B1561" s="300"/>
      <c r="K1561" s="300"/>
      <c r="L1561" s="155"/>
      <c r="M1561" s="300"/>
      <c r="N1561" s="300"/>
      <c r="P1561" s="300"/>
      <c r="Q1561" s="230"/>
      <c r="R1561" s="230"/>
      <c r="S1561" s="230"/>
      <c r="T1561" s="230"/>
      <c r="U1561" s="230"/>
      <c r="V1561" s="300"/>
    </row>
    <row r="1562" spans="2:22">
      <c r="B1562" s="300"/>
      <c r="K1562" s="300"/>
      <c r="L1562" s="155"/>
      <c r="M1562" s="300"/>
      <c r="N1562" s="300"/>
      <c r="P1562" s="300"/>
      <c r="Q1562" s="230"/>
      <c r="R1562" s="230"/>
      <c r="S1562" s="230"/>
      <c r="T1562" s="230"/>
      <c r="U1562" s="230"/>
      <c r="V1562" s="300"/>
    </row>
    <row r="1563" spans="2:22">
      <c r="B1563" s="300"/>
      <c r="K1563" s="300"/>
      <c r="L1563" s="155"/>
      <c r="M1563" s="300"/>
      <c r="N1563" s="300"/>
      <c r="P1563" s="300"/>
      <c r="Q1563" s="230"/>
      <c r="R1563" s="230"/>
      <c r="S1563" s="230"/>
      <c r="T1563" s="230"/>
      <c r="U1563" s="230"/>
      <c r="V1563" s="300"/>
    </row>
    <row r="1564" spans="2:22">
      <c r="B1564" s="300"/>
      <c r="K1564" s="300"/>
      <c r="L1564" s="155"/>
      <c r="M1564" s="300"/>
      <c r="N1564" s="300"/>
      <c r="P1564" s="300"/>
      <c r="Q1564" s="230"/>
      <c r="R1564" s="230"/>
      <c r="S1564" s="230"/>
      <c r="T1564" s="230"/>
      <c r="U1564" s="230"/>
      <c r="V1564" s="300"/>
    </row>
    <row r="1565" spans="2:22">
      <c r="B1565" s="300"/>
      <c r="K1565" s="300"/>
      <c r="L1565" s="155"/>
      <c r="M1565" s="300"/>
      <c r="N1565" s="300"/>
      <c r="P1565" s="300"/>
      <c r="Q1565" s="230"/>
      <c r="R1565" s="230"/>
      <c r="S1565" s="230"/>
      <c r="T1565" s="230"/>
      <c r="U1565" s="230"/>
      <c r="V1565" s="300"/>
    </row>
    <row r="1566" spans="2:22">
      <c r="B1566" s="300"/>
      <c r="K1566" s="300"/>
      <c r="L1566" s="155"/>
      <c r="M1566" s="300"/>
      <c r="N1566" s="300"/>
      <c r="P1566" s="300"/>
      <c r="Q1566" s="230"/>
      <c r="R1566" s="230"/>
      <c r="S1566" s="230"/>
      <c r="T1566" s="230"/>
      <c r="U1566" s="230"/>
      <c r="V1566" s="300"/>
    </row>
    <row r="1567" spans="2:22">
      <c r="B1567" s="300"/>
      <c r="K1567" s="300"/>
      <c r="L1567" s="155"/>
      <c r="M1567" s="300"/>
      <c r="N1567" s="300"/>
      <c r="P1567" s="300"/>
      <c r="Q1567" s="230"/>
      <c r="R1567" s="230"/>
      <c r="S1567" s="230"/>
      <c r="T1567" s="230"/>
      <c r="U1567" s="230"/>
      <c r="V1567" s="300"/>
    </row>
    <row r="1568" spans="2:22">
      <c r="B1568" s="300"/>
      <c r="K1568" s="300"/>
      <c r="L1568" s="155"/>
      <c r="M1568" s="300"/>
      <c r="N1568" s="300"/>
      <c r="P1568" s="300"/>
      <c r="Q1568" s="230"/>
      <c r="R1568" s="230"/>
      <c r="S1568" s="230"/>
      <c r="T1568" s="230"/>
      <c r="U1568" s="230"/>
      <c r="V1568" s="300"/>
    </row>
    <row r="1569" spans="2:22">
      <c r="B1569" s="300"/>
      <c r="K1569" s="300"/>
      <c r="L1569" s="155"/>
      <c r="M1569" s="300"/>
      <c r="N1569" s="300"/>
      <c r="P1569" s="300"/>
      <c r="Q1569" s="230"/>
      <c r="R1569" s="230"/>
      <c r="S1569" s="230"/>
      <c r="T1569" s="230"/>
      <c r="U1569" s="230"/>
      <c r="V1569" s="300"/>
    </row>
    <row r="1570" spans="2:22">
      <c r="B1570" s="300"/>
      <c r="K1570" s="300"/>
      <c r="L1570" s="155"/>
      <c r="M1570" s="300"/>
      <c r="N1570" s="300"/>
      <c r="P1570" s="300"/>
      <c r="Q1570" s="230"/>
      <c r="R1570" s="230"/>
      <c r="S1570" s="230"/>
      <c r="T1570" s="230"/>
      <c r="U1570" s="230"/>
      <c r="V1570" s="300"/>
    </row>
    <row r="1571" spans="2:22">
      <c r="B1571" s="300"/>
      <c r="K1571" s="300"/>
      <c r="L1571" s="155"/>
      <c r="M1571" s="300"/>
      <c r="N1571" s="300"/>
      <c r="P1571" s="300"/>
      <c r="Q1571" s="230"/>
      <c r="R1571" s="230"/>
      <c r="S1571" s="230"/>
      <c r="T1571" s="230"/>
      <c r="U1571" s="230"/>
      <c r="V1571" s="300"/>
    </row>
    <row r="1572" spans="2:22">
      <c r="B1572" s="300"/>
      <c r="K1572" s="300"/>
      <c r="L1572" s="155"/>
      <c r="M1572" s="300"/>
      <c r="N1572" s="300"/>
      <c r="P1572" s="300"/>
      <c r="Q1572" s="230"/>
      <c r="R1572" s="230"/>
      <c r="S1572" s="230"/>
      <c r="T1572" s="230"/>
      <c r="U1572" s="230"/>
      <c r="V1572" s="300"/>
    </row>
    <row r="1573" spans="2:22">
      <c r="B1573" s="300"/>
      <c r="K1573" s="300"/>
      <c r="L1573" s="155"/>
      <c r="M1573" s="300"/>
      <c r="N1573" s="300"/>
      <c r="P1573" s="300"/>
      <c r="Q1573" s="230"/>
      <c r="R1573" s="230"/>
      <c r="S1573" s="230"/>
      <c r="T1573" s="230"/>
      <c r="U1573" s="230"/>
      <c r="V1573" s="300"/>
    </row>
    <row r="1574" spans="2:22">
      <c r="B1574" s="300"/>
      <c r="K1574" s="300"/>
      <c r="L1574" s="155"/>
      <c r="M1574" s="300"/>
      <c r="N1574" s="300"/>
      <c r="P1574" s="300"/>
      <c r="Q1574" s="230"/>
      <c r="R1574" s="230"/>
      <c r="S1574" s="230"/>
      <c r="T1574" s="230"/>
      <c r="U1574" s="230"/>
      <c r="V1574" s="300"/>
    </row>
    <row r="1575" spans="2:22">
      <c r="B1575" s="300"/>
      <c r="K1575" s="300"/>
      <c r="L1575" s="155"/>
      <c r="M1575" s="300"/>
      <c r="N1575" s="300"/>
      <c r="P1575" s="300"/>
      <c r="Q1575" s="230"/>
      <c r="R1575" s="230"/>
      <c r="S1575" s="230"/>
      <c r="T1575" s="230"/>
      <c r="U1575" s="230"/>
      <c r="V1575" s="300"/>
    </row>
    <row r="1576" spans="2:22">
      <c r="B1576" s="300"/>
      <c r="K1576" s="300"/>
      <c r="L1576" s="155"/>
      <c r="M1576" s="300"/>
      <c r="N1576" s="300"/>
      <c r="P1576" s="300"/>
      <c r="Q1576" s="230"/>
      <c r="R1576" s="230"/>
      <c r="S1576" s="230"/>
      <c r="T1576" s="230"/>
      <c r="U1576" s="230"/>
      <c r="V1576" s="300"/>
    </row>
    <row r="1577" spans="2:22">
      <c r="B1577" s="300"/>
      <c r="K1577" s="300"/>
      <c r="L1577" s="155"/>
      <c r="M1577" s="300"/>
      <c r="N1577" s="300"/>
      <c r="P1577" s="300"/>
      <c r="Q1577" s="230"/>
      <c r="R1577" s="230"/>
      <c r="S1577" s="230"/>
      <c r="T1577" s="230"/>
      <c r="U1577" s="230"/>
      <c r="V1577" s="300"/>
    </row>
    <row r="1578" spans="2:22">
      <c r="B1578" s="300"/>
      <c r="K1578" s="300"/>
      <c r="L1578" s="155"/>
      <c r="M1578" s="300"/>
      <c r="N1578" s="300"/>
      <c r="P1578" s="300"/>
      <c r="Q1578" s="230"/>
      <c r="R1578" s="230"/>
      <c r="S1578" s="230"/>
      <c r="T1578" s="230"/>
      <c r="U1578" s="230"/>
      <c r="V1578" s="300"/>
    </row>
    <row r="1579" spans="2:22">
      <c r="B1579" s="300"/>
      <c r="K1579" s="300"/>
      <c r="L1579" s="155"/>
      <c r="M1579" s="300"/>
      <c r="N1579" s="300"/>
      <c r="P1579" s="300"/>
      <c r="Q1579" s="230"/>
      <c r="R1579" s="230"/>
      <c r="S1579" s="230"/>
      <c r="T1579" s="230"/>
      <c r="U1579" s="230"/>
      <c r="V1579" s="300"/>
    </row>
    <row r="1580" spans="2:22">
      <c r="B1580" s="300"/>
      <c r="K1580" s="300"/>
      <c r="L1580" s="155"/>
      <c r="M1580" s="300"/>
      <c r="N1580" s="300"/>
      <c r="P1580" s="300"/>
      <c r="Q1580" s="230"/>
      <c r="R1580" s="230"/>
      <c r="S1580" s="230"/>
      <c r="T1580" s="230"/>
      <c r="U1580" s="230"/>
      <c r="V1580" s="300"/>
    </row>
    <row r="1581" spans="2:22">
      <c r="B1581" s="300"/>
      <c r="K1581" s="300"/>
      <c r="L1581" s="155"/>
      <c r="M1581" s="300"/>
      <c r="N1581" s="300"/>
      <c r="P1581" s="300"/>
      <c r="Q1581" s="230"/>
      <c r="R1581" s="230"/>
      <c r="S1581" s="230"/>
      <c r="T1581" s="230"/>
      <c r="U1581" s="230"/>
      <c r="V1581" s="300"/>
    </row>
    <row r="1582" spans="2:22">
      <c r="B1582" s="300"/>
      <c r="K1582" s="300"/>
      <c r="L1582" s="155"/>
      <c r="M1582" s="300"/>
      <c r="N1582" s="300"/>
      <c r="P1582" s="300"/>
      <c r="Q1582" s="230"/>
      <c r="R1582" s="230"/>
      <c r="S1582" s="230"/>
      <c r="T1582" s="230"/>
      <c r="U1582" s="230"/>
      <c r="V1582" s="300"/>
    </row>
    <row r="1583" spans="2:22">
      <c r="B1583" s="300"/>
      <c r="K1583" s="300"/>
      <c r="L1583" s="155"/>
      <c r="M1583" s="300"/>
      <c r="N1583" s="300"/>
      <c r="P1583" s="300"/>
      <c r="Q1583" s="230"/>
      <c r="R1583" s="230"/>
      <c r="S1583" s="230"/>
      <c r="T1583" s="230"/>
      <c r="U1583" s="230"/>
      <c r="V1583" s="300"/>
    </row>
    <row r="1584" spans="2:22">
      <c r="B1584" s="300"/>
      <c r="K1584" s="300"/>
      <c r="L1584" s="155"/>
      <c r="M1584" s="300"/>
      <c r="N1584" s="300"/>
      <c r="P1584" s="300"/>
      <c r="Q1584" s="230"/>
      <c r="R1584" s="230"/>
      <c r="S1584" s="230"/>
      <c r="T1584" s="230"/>
      <c r="U1584" s="230"/>
      <c r="V1584" s="300"/>
    </row>
    <row r="1585" spans="2:22">
      <c r="B1585" s="300"/>
      <c r="K1585" s="300"/>
      <c r="L1585" s="155"/>
      <c r="M1585" s="300"/>
      <c r="N1585" s="300"/>
      <c r="P1585" s="300"/>
      <c r="Q1585" s="230"/>
      <c r="R1585" s="230"/>
      <c r="S1585" s="230"/>
      <c r="T1585" s="230"/>
      <c r="U1585" s="230"/>
      <c r="V1585" s="300"/>
    </row>
    <row r="1586" spans="2:22">
      <c r="B1586" s="300"/>
      <c r="K1586" s="300"/>
      <c r="L1586" s="155"/>
      <c r="M1586" s="300"/>
      <c r="N1586" s="300"/>
      <c r="P1586" s="300"/>
      <c r="Q1586" s="230"/>
      <c r="R1586" s="230"/>
      <c r="S1586" s="230"/>
      <c r="T1586" s="230"/>
      <c r="U1586" s="230"/>
      <c r="V1586" s="300"/>
    </row>
    <row r="1587" spans="2:22">
      <c r="B1587" s="300"/>
      <c r="K1587" s="300"/>
      <c r="L1587" s="155"/>
      <c r="M1587" s="300"/>
      <c r="N1587" s="300"/>
      <c r="P1587" s="300"/>
      <c r="Q1587" s="230"/>
      <c r="R1587" s="230"/>
      <c r="S1587" s="230"/>
      <c r="T1587" s="230"/>
      <c r="U1587" s="230"/>
      <c r="V1587" s="300"/>
    </row>
    <row r="1588" spans="2:22">
      <c r="B1588" s="300"/>
      <c r="K1588" s="300"/>
      <c r="L1588" s="155"/>
      <c r="M1588" s="300"/>
      <c r="N1588" s="300"/>
      <c r="P1588" s="300"/>
      <c r="Q1588" s="230"/>
      <c r="R1588" s="230"/>
      <c r="S1588" s="230"/>
      <c r="T1588" s="230"/>
      <c r="U1588" s="230"/>
      <c r="V1588" s="300"/>
    </row>
    <row r="1589" spans="2:22">
      <c r="B1589" s="300"/>
      <c r="K1589" s="300"/>
      <c r="L1589" s="155"/>
      <c r="M1589" s="300"/>
      <c r="N1589" s="300"/>
      <c r="P1589" s="300"/>
      <c r="Q1589" s="230"/>
      <c r="R1589" s="230"/>
      <c r="S1589" s="230"/>
      <c r="T1589" s="230"/>
      <c r="U1589" s="230"/>
      <c r="V1589" s="300"/>
    </row>
    <row r="1590" spans="2:22">
      <c r="B1590" s="300"/>
      <c r="K1590" s="300"/>
      <c r="L1590" s="155"/>
      <c r="M1590" s="300"/>
      <c r="N1590" s="300"/>
      <c r="P1590" s="300"/>
      <c r="Q1590" s="230"/>
      <c r="R1590" s="230"/>
      <c r="S1590" s="230"/>
      <c r="T1590" s="230"/>
      <c r="U1590" s="230"/>
      <c r="V1590" s="300"/>
    </row>
    <row r="1591" spans="2:22">
      <c r="B1591" s="300"/>
      <c r="K1591" s="300"/>
      <c r="L1591" s="155"/>
      <c r="M1591" s="300"/>
      <c r="N1591" s="300"/>
      <c r="P1591" s="300"/>
      <c r="Q1591" s="230"/>
      <c r="R1591" s="230"/>
      <c r="S1591" s="230"/>
      <c r="T1591" s="230"/>
      <c r="U1591" s="230"/>
      <c r="V1591" s="300"/>
    </row>
    <row r="1592" spans="2:22">
      <c r="B1592" s="300"/>
      <c r="K1592" s="300"/>
      <c r="L1592" s="155"/>
      <c r="M1592" s="300"/>
      <c r="N1592" s="300"/>
      <c r="P1592" s="300"/>
      <c r="Q1592" s="230"/>
      <c r="R1592" s="230"/>
      <c r="S1592" s="230"/>
      <c r="T1592" s="230"/>
      <c r="U1592" s="230"/>
      <c r="V1592" s="300"/>
    </row>
    <row r="1593" spans="2:22">
      <c r="B1593" s="300"/>
      <c r="K1593" s="300"/>
      <c r="L1593" s="155"/>
      <c r="M1593" s="300"/>
      <c r="N1593" s="300"/>
      <c r="P1593" s="300"/>
      <c r="Q1593" s="230"/>
      <c r="R1593" s="230"/>
      <c r="S1593" s="230"/>
      <c r="T1593" s="230"/>
      <c r="U1593" s="230"/>
      <c r="V1593" s="300"/>
    </row>
    <row r="1594" spans="2:22">
      <c r="B1594" s="300"/>
      <c r="K1594" s="300"/>
      <c r="L1594" s="155"/>
      <c r="M1594" s="300"/>
      <c r="N1594" s="300"/>
      <c r="P1594" s="300"/>
      <c r="Q1594" s="230"/>
      <c r="R1594" s="230"/>
      <c r="S1594" s="230"/>
      <c r="T1594" s="230"/>
      <c r="U1594" s="230"/>
      <c r="V1594" s="300"/>
    </row>
    <row r="1595" spans="2:22">
      <c r="B1595" s="300"/>
      <c r="K1595" s="300"/>
      <c r="L1595" s="155"/>
      <c r="M1595" s="300"/>
      <c r="N1595" s="300"/>
      <c r="P1595" s="300"/>
      <c r="Q1595" s="230"/>
      <c r="R1595" s="230"/>
      <c r="S1595" s="230"/>
      <c r="T1595" s="230"/>
      <c r="U1595" s="230"/>
      <c r="V1595" s="300"/>
    </row>
    <row r="1596" spans="2:22">
      <c r="B1596" s="300"/>
      <c r="K1596" s="300"/>
      <c r="L1596" s="155"/>
      <c r="M1596" s="300"/>
      <c r="N1596" s="300"/>
      <c r="P1596" s="300"/>
      <c r="Q1596" s="230"/>
      <c r="R1596" s="230"/>
      <c r="S1596" s="230"/>
      <c r="T1596" s="230"/>
      <c r="U1596" s="230"/>
      <c r="V1596" s="300"/>
    </row>
    <row r="1597" spans="2:22">
      <c r="B1597" s="300"/>
      <c r="K1597" s="300"/>
      <c r="L1597" s="155"/>
      <c r="M1597" s="300"/>
      <c r="N1597" s="300"/>
      <c r="P1597" s="300"/>
      <c r="Q1597" s="230"/>
      <c r="R1597" s="230"/>
      <c r="S1597" s="230"/>
      <c r="T1597" s="230"/>
      <c r="U1597" s="230"/>
      <c r="V1597" s="300"/>
    </row>
    <row r="1598" spans="2:22">
      <c r="B1598" s="300"/>
      <c r="K1598" s="300"/>
      <c r="L1598" s="155"/>
      <c r="M1598" s="300"/>
      <c r="N1598" s="300"/>
      <c r="P1598" s="300"/>
      <c r="Q1598" s="230"/>
      <c r="R1598" s="230"/>
      <c r="S1598" s="230"/>
      <c r="T1598" s="230"/>
      <c r="U1598" s="230"/>
      <c r="V1598" s="300"/>
    </row>
    <row r="1599" spans="2:22">
      <c r="B1599" s="300"/>
      <c r="K1599" s="300"/>
      <c r="L1599" s="155"/>
      <c r="M1599" s="300"/>
      <c r="N1599" s="300"/>
      <c r="P1599" s="300"/>
      <c r="Q1599" s="230"/>
      <c r="R1599" s="230"/>
      <c r="S1599" s="230"/>
      <c r="T1599" s="230"/>
      <c r="U1599" s="230"/>
      <c r="V1599" s="300"/>
    </row>
    <row r="1600" spans="2:22">
      <c r="B1600" s="300"/>
      <c r="K1600" s="300"/>
      <c r="L1600" s="155"/>
      <c r="M1600" s="300"/>
      <c r="N1600" s="300"/>
      <c r="P1600" s="300"/>
      <c r="Q1600" s="230"/>
      <c r="R1600" s="230"/>
      <c r="S1600" s="230"/>
      <c r="T1600" s="230"/>
      <c r="U1600" s="230"/>
      <c r="V1600" s="300"/>
    </row>
    <row r="1601" spans="2:22">
      <c r="B1601" s="300"/>
      <c r="K1601" s="300"/>
      <c r="L1601" s="155"/>
      <c r="M1601" s="300"/>
      <c r="N1601" s="300"/>
      <c r="P1601" s="300"/>
      <c r="Q1601" s="230"/>
      <c r="R1601" s="230"/>
      <c r="S1601" s="230"/>
      <c r="T1601" s="230"/>
      <c r="U1601" s="230"/>
      <c r="V1601" s="300"/>
    </row>
    <row r="1602" spans="2:22">
      <c r="B1602" s="300"/>
      <c r="K1602" s="300"/>
      <c r="L1602" s="155"/>
      <c r="M1602" s="300"/>
      <c r="N1602" s="300"/>
      <c r="P1602" s="300"/>
      <c r="Q1602" s="230"/>
      <c r="R1602" s="230"/>
      <c r="S1602" s="230"/>
      <c r="T1602" s="230"/>
      <c r="U1602" s="230"/>
      <c r="V1602" s="300"/>
    </row>
    <row r="1603" spans="2:22">
      <c r="B1603" s="300"/>
      <c r="K1603" s="300"/>
      <c r="L1603" s="155"/>
      <c r="M1603" s="300"/>
      <c r="N1603" s="300"/>
      <c r="P1603" s="300"/>
      <c r="Q1603" s="230"/>
      <c r="R1603" s="230"/>
      <c r="S1603" s="230"/>
      <c r="T1603" s="230"/>
      <c r="U1603" s="230"/>
      <c r="V1603" s="300"/>
    </row>
    <row r="1604" spans="2:22">
      <c r="B1604" s="300"/>
      <c r="K1604" s="300"/>
      <c r="L1604" s="155"/>
      <c r="M1604" s="300"/>
      <c r="N1604" s="300"/>
      <c r="P1604" s="300"/>
      <c r="Q1604" s="230"/>
      <c r="R1604" s="230"/>
      <c r="S1604" s="230"/>
      <c r="T1604" s="230"/>
      <c r="U1604" s="230"/>
      <c r="V1604" s="300"/>
    </row>
    <row r="1605" spans="2:22">
      <c r="B1605" s="300"/>
      <c r="K1605" s="300"/>
      <c r="L1605" s="155"/>
      <c r="M1605" s="300"/>
      <c r="N1605" s="300"/>
      <c r="P1605" s="300"/>
      <c r="Q1605" s="230"/>
      <c r="R1605" s="230"/>
      <c r="S1605" s="230"/>
      <c r="T1605" s="230"/>
      <c r="U1605" s="230"/>
      <c r="V1605" s="300"/>
    </row>
    <row r="1606" spans="2:22">
      <c r="B1606" s="300"/>
      <c r="K1606" s="300"/>
      <c r="L1606" s="155"/>
      <c r="M1606" s="300"/>
      <c r="N1606" s="300"/>
      <c r="P1606" s="300"/>
      <c r="Q1606" s="230"/>
      <c r="R1606" s="230"/>
      <c r="S1606" s="230"/>
      <c r="T1606" s="230"/>
      <c r="U1606" s="230"/>
      <c r="V1606" s="300"/>
    </row>
    <row r="1607" spans="2:22">
      <c r="B1607" s="300"/>
      <c r="K1607" s="300"/>
      <c r="L1607" s="155"/>
      <c r="M1607" s="300"/>
      <c r="N1607" s="300"/>
      <c r="P1607" s="300"/>
      <c r="Q1607" s="230"/>
      <c r="R1607" s="230"/>
      <c r="S1607" s="230"/>
      <c r="T1607" s="230"/>
      <c r="U1607" s="230"/>
      <c r="V1607" s="300"/>
    </row>
    <row r="1608" spans="2:22">
      <c r="B1608" s="300"/>
      <c r="K1608" s="300"/>
      <c r="L1608" s="155"/>
      <c r="M1608" s="300"/>
      <c r="N1608" s="300"/>
      <c r="P1608" s="300"/>
      <c r="Q1608" s="230"/>
      <c r="R1608" s="230"/>
      <c r="S1608" s="230"/>
      <c r="T1608" s="230"/>
      <c r="U1608" s="230"/>
      <c r="V1608" s="300"/>
    </row>
    <row r="1609" spans="2:22">
      <c r="B1609" s="300"/>
      <c r="K1609" s="300"/>
      <c r="L1609" s="155"/>
      <c r="M1609" s="300"/>
      <c r="N1609" s="300"/>
      <c r="P1609" s="300"/>
      <c r="Q1609" s="230"/>
      <c r="R1609" s="230"/>
      <c r="S1609" s="230"/>
      <c r="T1609" s="230"/>
      <c r="U1609" s="230"/>
      <c r="V1609" s="300"/>
    </row>
    <row r="1610" spans="2:22">
      <c r="B1610" s="300"/>
      <c r="K1610" s="300"/>
      <c r="L1610" s="155"/>
      <c r="M1610" s="300"/>
      <c r="N1610" s="300"/>
      <c r="P1610" s="300"/>
      <c r="Q1610" s="230"/>
      <c r="R1610" s="230"/>
      <c r="S1610" s="230"/>
      <c r="T1610" s="230"/>
      <c r="U1610" s="230"/>
      <c r="V1610" s="300"/>
    </row>
    <row r="1611" spans="2:22">
      <c r="B1611" s="300"/>
      <c r="K1611" s="300"/>
      <c r="L1611" s="155"/>
      <c r="M1611" s="300"/>
      <c r="N1611" s="300"/>
      <c r="P1611" s="300"/>
      <c r="Q1611" s="230"/>
      <c r="R1611" s="230"/>
      <c r="S1611" s="230"/>
      <c r="T1611" s="230"/>
      <c r="U1611" s="230"/>
      <c r="V1611" s="300"/>
    </row>
    <row r="1612" spans="2:22">
      <c r="B1612" s="300"/>
      <c r="K1612" s="300"/>
      <c r="L1612" s="155"/>
      <c r="M1612" s="300"/>
      <c r="N1612" s="300"/>
      <c r="P1612" s="300"/>
      <c r="Q1612" s="230"/>
      <c r="R1612" s="230"/>
      <c r="S1612" s="230"/>
      <c r="T1612" s="230"/>
      <c r="U1612" s="230"/>
      <c r="V1612" s="300"/>
    </row>
    <row r="1613" spans="2:22">
      <c r="B1613" s="300"/>
      <c r="K1613" s="300"/>
      <c r="L1613" s="155"/>
      <c r="M1613" s="300"/>
      <c r="N1613" s="300"/>
      <c r="P1613" s="300"/>
      <c r="Q1613" s="230"/>
      <c r="R1613" s="230"/>
      <c r="S1613" s="230"/>
      <c r="T1613" s="230"/>
      <c r="U1613" s="230"/>
      <c r="V1613" s="300"/>
    </row>
    <row r="1614" spans="2:22">
      <c r="B1614" s="300"/>
      <c r="K1614" s="300"/>
      <c r="L1614" s="155"/>
      <c r="M1614" s="300"/>
      <c r="N1614" s="300"/>
      <c r="P1614" s="300"/>
      <c r="Q1614" s="230"/>
      <c r="R1614" s="230"/>
      <c r="S1614" s="230"/>
      <c r="T1614" s="230"/>
      <c r="U1614" s="230"/>
      <c r="V1614" s="300"/>
    </row>
    <row r="1615" spans="2:22">
      <c r="B1615" s="300"/>
      <c r="K1615" s="300"/>
      <c r="L1615" s="155"/>
      <c r="M1615" s="300"/>
      <c r="N1615" s="300"/>
      <c r="P1615" s="300"/>
      <c r="Q1615" s="230"/>
      <c r="R1615" s="230"/>
      <c r="S1615" s="230"/>
      <c r="T1615" s="230"/>
      <c r="U1615" s="230"/>
      <c r="V1615" s="300"/>
    </row>
    <row r="1616" spans="2:22">
      <c r="B1616" s="300"/>
      <c r="K1616" s="300"/>
      <c r="L1616" s="155"/>
      <c r="M1616" s="300"/>
      <c r="N1616" s="300"/>
      <c r="P1616" s="300"/>
      <c r="Q1616" s="230"/>
      <c r="R1616" s="230"/>
      <c r="S1616" s="230"/>
      <c r="T1616" s="230"/>
      <c r="U1616" s="230"/>
      <c r="V1616" s="300"/>
    </row>
    <row r="1617" spans="2:22">
      <c r="B1617" s="300"/>
      <c r="K1617" s="300"/>
      <c r="L1617" s="155"/>
      <c r="M1617" s="300"/>
      <c r="N1617" s="300"/>
      <c r="P1617" s="300"/>
      <c r="Q1617" s="230"/>
      <c r="R1617" s="230"/>
      <c r="S1617" s="230"/>
      <c r="T1617" s="230"/>
      <c r="U1617" s="230"/>
      <c r="V1617" s="300"/>
    </row>
    <row r="1618" spans="2:22">
      <c r="B1618" s="300"/>
      <c r="K1618" s="300"/>
      <c r="L1618" s="155"/>
      <c r="M1618" s="300"/>
      <c r="N1618" s="300"/>
      <c r="P1618" s="300"/>
      <c r="Q1618" s="230"/>
      <c r="R1618" s="230"/>
      <c r="S1618" s="230"/>
      <c r="T1618" s="230"/>
      <c r="U1618" s="230"/>
      <c r="V1618" s="300"/>
    </row>
    <row r="1619" spans="2:22">
      <c r="B1619" s="300"/>
      <c r="K1619" s="300"/>
      <c r="L1619" s="155"/>
      <c r="M1619" s="300"/>
      <c r="N1619" s="300"/>
      <c r="P1619" s="300"/>
      <c r="Q1619" s="230"/>
      <c r="R1619" s="230"/>
      <c r="S1619" s="230"/>
      <c r="T1619" s="230"/>
      <c r="U1619" s="230"/>
      <c r="V1619" s="300"/>
    </row>
    <row r="1620" spans="2:22">
      <c r="B1620" s="300"/>
      <c r="K1620" s="300"/>
      <c r="L1620" s="155"/>
      <c r="M1620" s="300"/>
      <c r="N1620" s="300"/>
      <c r="P1620" s="300"/>
      <c r="Q1620" s="230"/>
      <c r="R1620" s="230"/>
      <c r="S1620" s="230"/>
      <c r="T1620" s="230"/>
      <c r="U1620" s="230"/>
      <c r="V1620" s="300"/>
    </row>
    <row r="1621" spans="2:22">
      <c r="B1621" s="300"/>
      <c r="K1621" s="300"/>
      <c r="L1621" s="155"/>
      <c r="M1621" s="300"/>
      <c r="N1621" s="300"/>
      <c r="P1621" s="300"/>
      <c r="Q1621" s="230"/>
      <c r="R1621" s="230"/>
      <c r="S1621" s="230"/>
      <c r="T1621" s="230"/>
      <c r="U1621" s="230"/>
      <c r="V1621" s="300"/>
    </row>
    <row r="1622" spans="2:22">
      <c r="B1622" s="300"/>
      <c r="K1622" s="300"/>
      <c r="L1622" s="155"/>
      <c r="M1622" s="300"/>
      <c r="N1622" s="300"/>
      <c r="P1622" s="300"/>
      <c r="Q1622" s="230"/>
      <c r="R1622" s="230"/>
      <c r="S1622" s="230"/>
      <c r="T1622" s="230"/>
      <c r="U1622" s="230"/>
      <c r="V1622" s="300"/>
    </row>
    <row r="1623" spans="2:22">
      <c r="B1623" s="300"/>
      <c r="K1623" s="300"/>
      <c r="L1623" s="155"/>
      <c r="M1623" s="300"/>
      <c r="N1623" s="300"/>
      <c r="P1623" s="300"/>
      <c r="Q1623" s="230"/>
      <c r="R1623" s="230"/>
      <c r="S1623" s="230"/>
      <c r="T1623" s="230"/>
      <c r="U1623" s="230"/>
      <c r="V1623" s="300"/>
    </row>
    <row r="1624" spans="2:22">
      <c r="B1624" s="300"/>
      <c r="K1624" s="300"/>
      <c r="L1624" s="155"/>
      <c r="M1624" s="300"/>
      <c r="N1624" s="300"/>
      <c r="P1624" s="300"/>
      <c r="Q1624" s="230"/>
      <c r="R1624" s="230"/>
      <c r="S1624" s="230"/>
      <c r="T1624" s="230"/>
      <c r="U1624" s="230"/>
      <c r="V1624" s="300"/>
    </row>
    <row r="1625" spans="2:22">
      <c r="B1625" s="300"/>
      <c r="K1625" s="300"/>
      <c r="L1625" s="155"/>
      <c r="M1625" s="300"/>
      <c r="N1625" s="300"/>
      <c r="P1625" s="300"/>
      <c r="Q1625" s="230"/>
      <c r="R1625" s="230"/>
      <c r="S1625" s="230"/>
      <c r="T1625" s="230"/>
      <c r="U1625" s="230"/>
      <c r="V1625" s="300"/>
    </row>
    <row r="1626" spans="2:22">
      <c r="B1626" s="300"/>
      <c r="K1626" s="300"/>
      <c r="L1626" s="155"/>
      <c r="M1626" s="300"/>
      <c r="N1626" s="300"/>
      <c r="P1626" s="300"/>
      <c r="Q1626" s="230"/>
      <c r="R1626" s="230"/>
      <c r="S1626" s="230"/>
      <c r="T1626" s="230"/>
      <c r="U1626" s="230"/>
      <c r="V1626" s="300"/>
    </row>
    <row r="1627" spans="2:22">
      <c r="B1627" s="300"/>
      <c r="K1627" s="300"/>
      <c r="L1627" s="155"/>
      <c r="M1627" s="300"/>
      <c r="N1627" s="300"/>
      <c r="P1627" s="300"/>
      <c r="Q1627" s="230"/>
      <c r="R1627" s="230"/>
      <c r="S1627" s="230"/>
      <c r="T1627" s="230"/>
      <c r="U1627" s="230"/>
      <c r="V1627" s="300"/>
    </row>
    <row r="1628" spans="2:22">
      <c r="B1628" s="300"/>
      <c r="K1628" s="300"/>
      <c r="L1628" s="155"/>
      <c r="M1628" s="300"/>
      <c r="N1628" s="300"/>
      <c r="P1628" s="300"/>
      <c r="Q1628" s="230"/>
      <c r="R1628" s="230"/>
      <c r="S1628" s="230"/>
      <c r="T1628" s="230"/>
      <c r="U1628" s="230"/>
      <c r="V1628" s="300"/>
    </row>
    <row r="1629" spans="2:22">
      <c r="B1629" s="300"/>
      <c r="K1629" s="300"/>
      <c r="L1629" s="155"/>
      <c r="M1629" s="300"/>
      <c r="N1629" s="300"/>
      <c r="P1629" s="300"/>
      <c r="Q1629" s="230"/>
      <c r="R1629" s="230"/>
      <c r="S1629" s="230"/>
      <c r="T1629" s="230"/>
      <c r="U1629" s="230"/>
      <c r="V1629" s="300"/>
    </row>
    <row r="1630" spans="2:22">
      <c r="B1630" s="300"/>
      <c r="K1630" s="300"/>
      <c r="L1630" s="155"/>
      <c r="M1630" s="300"/>
      <c r="N1630" s="300"/>
      <c r="P1630" s="300"/>
      <c r="Q1630" s="230"/>
      <c r="R1630" s="230"/>
      <c r="S1630" s="230"/>
      <c r="T1630" s="230"/>
      <c r="U1630" s="230"/>
      <c r="V1630" s="300"/>
    </row>
    <row r="1631" spans="2:22">
      <c r="B1631" s="300"/>
      <c r="K1631" s="300"/>
      <c r="L1631" s="155"/>
      <c r="M1631" s="300"/>
      <c r="N1631" s="300"/>
      <c r="P1631" s="300"/>
      <c r="Q1631" s="230"/>
      <c r="R1631" s="230"/>
      <c r="S1631" s="230"/>
      <c r="T1631" s="230"/>
      <c r="U1631" s="230"/>
      <c r="V1631" s="300"/>
    </row>
    <row r="1632" spans="2:22">
      <c r="B1632" s="300"/>
      <c r="K1632" s="300"/>
      <c r="L1632" s="155"/>
      <c r="M1632" s="300"/>
      <c r="N1632" s="300"/>
      <c r="P1632" s="300"/>
      <c r="Q1632" s="230"/>
      <c r="R1632" s="230"/>
      <c r="S1632" s="230"/>
      <c r="T1632" s="230"/>
      <c r="U1632" s="230"/>
      <c r="V1632" s="300"/>
    </row>
    <row r="1633" spans="2:22">
      <c r="B1633" s="300"/>
      <c r="K1633" s="300"/>
      <c r="L1633" s="155"/>
      <c r="M1633" s="300"/>
      <c r="N1633" s="300"/>
      <c r="P1633" s="300"/>
      <c r="Q1633" s="230"/>
      <c r="R1633" s="230"/>
      <c r="S1633" s="230"/>
      <c r="T1633" s="230"/>
      <c r="U1633" s="230"/>
      <c r="V1633" s="300"/>
    </row>
    <row r="1634" spans="2:22">
      <c r="B1634" s="300"/>
      <c r="K1634" s="300"/>
      <c r="L1634" s="155"/>
      <c r="M1634" s="300"/>
      <c r="N1634" s="300"/>
      <c r="P1634" s="300"/>
      <c r="Q1634" s="230"/>
      <c r="R1634" s="230"/>
      <c r="S1634" s="230"/>
      <c r="T1634" s="230"/>
      <c r="U1634" s="230"/>
      <c r="V1634" s="300"/>
    </row>
    <row r="1635" spans="2:22">
      <c r="B1635" s="300"/>
      <c r="K1635" s="300"/>
      <c r="L1635" s="155"/>
      <c r="M1635" s="300"/>
      <c r="N1635" s="300"/>
      <c r="P1635" s="300"/>
      <c r="Q1635" s="230"/>
      <c r="R1635" s="230"/>
      <c r="S1635" s="230"/>
      <c r="T1635" s="230"/>
      <c r="U1635" s="230"/>
      <c r="V1635" s="300"/>
    </row>
    <row r="1636" spans="2:22">
      <c r="B1636" s="300"/>
      <c r="K1636" s="300"/>
      <c r="L1636" s="155"/>
      <c r="M1636" s="300"/>
      <c r="N1636" s="300"/>
      <c r="P1636" s="300"/>
      <c r="Q1636" s="230"/>
      <c r="R1636" s="230"/>
      <c r="S1636" s="230"/>
      <c r="T1636" s="230"/>
      <c r="U1636" s="230"/>
      <c r="V1636" s="300"/>
    </row>
    <row r="1637" spans="2:22">
      <c r="B1637" s="300"/>
      <c r="K1637" s="300"/>
      <c r="L1637" s="155"/>
      <c r="M1637" s="300"/>
      <c r="N1637" s="300"/>
      <c r="P1637" s="300"/>
      <c r="Q1637" s="230"/>
      <c r="R1637" s="230"/>
      <c r="S1637" s="230"/>
      <c r="T1637" s="230"/>
      <c r="U1637" s="230"/>
      <c r="V1637" s="300"/>
    </row>
    <row r="1638" spans="2:22">
      <c r="B1638" s="300"/>
      <c r="K1638" s="300"/>
      <c r="L1638" s="155"/>
      <c r="M1638" s="300"/>
      <c r="N1638" s="300"/>
      <c r="P1638" s="300"/>
      <c r="Q1638" s="230"/>
      <c r="R1638" s="230"/>
      <c r="S1638" s="230"/>
      <c r="T1638" s="230"/>
      <c r="U1638" s="230"/>
      <c r="V1638" s="300"/>
    </row>
    <row r="1639" spans="2:22">
      <c r="B1639" s="300"/>
      <c r="K1639" s="300"/>
      <c r="L1639" s="155"/>
      <c r="M1639" s="300"/>
      <c r="N1639" s="300"/>
      <c r="P1639" s="300"/>
      <c r="Q1639" s="230"/>
      <c r="R1639" s="230"/>
      <c r="S1639" s="230"/>
      <c r="T1639" s="230"/>
      <c r="U1639" s="230"/>
      <c r="V1639" s="300"/>
    </row>
    <row r="1640" spans="2:22">
      <c r="B1640" s="300"/>
      <c r="K1640" s="300"/>
      <c r="L1640" s="155"/>
      <c r="M1640" s="300"/>
      <c r="N1640" s="300"/>
      <c r="P1640" s="300"/>
      <c r="Q1640" s="230"/>
      <c r="R1640" s="230"/>
      <c r="S1640" s="230"/>
      <c r="T1640" s="230"/>
      <c r="U1640" s="230"/>
      <c r="V1640" s="300"/>
    </row>
    <row r="1641" spans="2:22">
      <c r="B1641" s="300"/>
      <c r="K1641" s="300"/>
      <c r="L1641" s="155"/>
      <c r="M1641" s="300"/>
      <c r="N1641" s="300"/>
      <c r="P1641" s="300"/>
      <c r="Q1641" s="230"/>
      <c r="R1641" s="230"/>
      <c r="S1641" s="230"/>
      <c r="T1641" s="230"/>
      <c r="U1641" s="230"/>
      <c r="V1641" s="300"/>
    </row>
    <row r="1642" spans="2:22">
      <c r="B1642" s="300"/>
      <c r="K1642" s="300"/>
      <c r="L1642" s="155"/>
      <c r="M1642" s="300"/>
      <c r="N1642" s="300"/>
      <c r="P1642" s="300"/>
      <c r="Q1642" s="230"/>
      <c r="R1642" s="230"/>
      <c r="S1642" s="230"/>
      <c r="T1642" s="230"/>
      <c r="U1642" s="230"/>
      <c r="V1642" s="300"/>
    </row>
    <row r="1643" spans="2:22">
      <c r="B1643" s="300"/>
      <c r="K1643" s="300"/>
      <c r="L1643" s="155"/>
      <c r="M1643" s="300"/>
      <c r="N1643" s="300"/>
      <c r="P1643" s="300"/>
      <c r="Q1643" s="230"/>
      <c r="R1643" s="230"/>
      <c r="S1643" s="230"/>
      <c r="T1643" s="230"/>
      <c r="U1643" s="230"/>
      <c r="V1643" s="300"/>
    </row>
    <row r="1644" spans="2:22">
      <c r="B1644" s="300"/>
      <c r="K1644" s="300"/>
      <c r="L1644" s="155"/>
      <c r="M1644" s="300"/>
      <c r="N1644" s="300"/>
      <c r="P1644" s="300"/>
      <c r="Q1644" s="230"/>
      <c r="R1644" s="230"/>
      <c r="S1644" s="230"/>
      <c r="T1644" s="230"/>
      <c r="U1644" s="230"/>
      <c r="V1644" s="300"/>
    </row>
    <row r="1645" spans="2:22">
      <c r="B1645" s="300"/>
      <c r="K1645" s="300"/>
      <c r="L1645" s="155"/>
      <c r="M1645" s="300"/>
      <c r="N1645" s="300"/>
      <c r="P1645" s="300"/>
      <c r="Q1645" s="230"/>
      <c r="R1645" s="230"/>
      <c r="S1645" s="230"/>
      <c r="T1645" s="230"/>
      <c r="U1645" s="230"/>
      <c r="V1645" s="300"/>
    </row>
    <row r="1646" spans="2:22">
      <c r="B1646" s="300"/>
      <c r="K1646" s="300"/>
      <c r="L1646" s="155"/>
      <c r="M1646" s="300"/>
      <c r="N1646" s="300"/>
      <c r="P1646" s="300"/>
      <c r="Q1646" s="230"/>
      <c r="R1646" s="230"/>
      <c r="S1646" s="230"/>
      <c r="T1646" s="230"/>
      <c r="U1646" s="230"/>
      <c r="V1646" s="300"/>
    </row>
    <row r="1647" spans="2:22">
      <c r="B1647" s="300"/>
      <c r="K1647" s="300"/>
      <c r="L1647" s="155"/>
      <c r="M1647" s="300"/>
      <c r="N1647" s="300"/>
      <c r="P1647" s="300"/>
      <c r="Q1647" s="230"/>
      <c r="R1647" s="230"/>
      <c r="S1647" s="230"/>
      <c r="T1647" s="230"/>
      <c r="U1647" s="230"/>
      <c r="V1647" s="300"/>
    </row>
    <row r="1648" spans="2:22">
      <c r="B1648" s="300"/>
      <c r="K1648" s="300"/>
      <c r="L1648" s="155"/>
      <c r="M1648" s="300"/>
      <c r="N1648" s="300"/>
      <c r="P1648" s="300"/>
      <c r="Q1648" s="230"/>
      <c r="R1648" s="230"/>
      <c r="S1648" s="230"/>
      <c r="T1648" s="230"/>
      <c r="U1648" s="230"/>
      <c r="V1648" s="300"/>
    </row>
    <row r="1649" spans="2:22">
      <c r="B1649" s="300"/>
      <c r="K1649" s="300"/>
      <c r="L1649" s="155"/>
      <c r="M1649" s="300"/>
      <c r="N1649" s="300"/>
      <c r="P1649" s="300"/>
      <c r="Q1649" s="230"/>
      <c r="R1649" s="230"/>
      <c r="S1649" s="230"/>
      <c r="T1649" s="230"/>
      <c r="U1649" s="230"/>
      <c r="V1649" s="300"/>
    </row>
    <row r="1650" spans="2:22">
      <c r="B1650" s="300"/>
      <c r="K1650" s="300"/>
      <c r="L1650" s="155"/>
      <c r="M1650" s="300"/>
      <c r="N1650" s="300"/>
      <c r="P1650" s="300"/>
      <c r="Q1650" s="230"/>
      <c r="R1650" s="230"/>
      <c r="S1650" s="230"/>
      <c r="T1650" s="230"/>
      <c r="U1650" s="230"/>
      <c r="V1650" s="300"/>
    </row>
    <row r="1651" spans="2:22">
      <c r="B1651" s="300"/>
      <c r="K1651" s="300"/>
      <c r="L1651" s="155"/>
      <c r="M1651" s="300"/>
      <c r="N1651" s="300"/>
      <c r="P1651" s="300"/>
      <c r="Q1651" s="230"/>
      <c r="R1651" s="230"/>
      <c r="S1651" s="230"/>
      <c r="T1651" s="230"/>
      <c r="U1651" s="230"/>
      <c r="V1651" s="300"/>
    </row>
    <row r="1652" spans="2:22">
      <c r="B1652" s="300"/>
      <c r="K1652" s="300"/>
      <c r="L1652" s="155"/>
      <c r="M1652" s="300"/>
      <c r="N1652" s="300"/>
      <c r="P1652" s="300"/>
      <c r="Q1652" s="230"/>
      <c r="R1652" s="230"/>
      <c r="S1652" s="230"/>
      <c r="T1652" s="230"/>
      <c r="U1652" s="230"/>
      <c r="V1652" s="300"/>
    </row>
    <row r="1653" spans="2:22">
      <c r="B1653" s="300"/>
      <c r="K1653" s="300"/>
      <c r="L1653" s="155"/>
      <c r="M1653" s="300"/>
      <c r="N1653" s="300"/>
      <c r="P1653" s="300"/>
      <c r="Q1653" s="230"/>
      <c r="R1653" s="230"/>
      <c r="S1653" s="230"/>
      <c r="T1653" s="230"/>
      <c r="U1653" s="230"/>
      <c r="V1653" s="300"/>
    </row>
    <row r="1654" spans="2:22">
      <c r="B1654" s="300"/>
      <c r="K1654" s="300"/>
      <c r="L1654" s="155"/>
      <c r="M1654" s="300"/>
      <c r="N1654" s="300"/>
      <c r="P1654" s="300"/>
      <c r="Q1654" s="230"/>
      <c r="R1654" s="230"/>
      <c r="S1654" s="230"/>
      <c r="T1654" s="230"/>
      <c r="U1654" s="230"/>
      <c r="V1654" s="300"/>
    </row>
    <row r="1655" spans="2:22">
      <c r="B1655" s="300"/>
      <c r="K1655" s="300"/>
      <c r="L1655" s="155"/>
      <c r="M1655" s="300"/>
      <c r="N1655" s="300"/>
      <c r="P1655" s="300"/>
      <c r="Q1655" s="230"/>
      <c r="R1655" s="230"/>
      <c r="S1655" s="230"/>
      <c r="T1655" s="230"/>
      <c r="U1655" s="230"/>
      <c r="V1655" s="300"/>
    </row>
    <row r="1656" spans="2:22">
      <c r="B1656" s="300"/>
      <c r="K1656" s="300"/>
      <c r="L1656" s="155"/>
      <c r="M1656" s="300"/>
      <c r="N1656" s="300"/>
      <c r="P1656" s="300"/>
      <c r="Q1656" s="230"/>
      <c r="R1656" s="230"/>
      <c r="S1656" s="230"/>
      <c r="T1656" s="230"/>
      <c r="U1656" s="230"/>
      <c r="V1656" s="300"/>
    </row>
    <row r="1657" spans="2:22">
      <c r="B1657" s="300"/>
      <c r="K1657" s="300"/>
      <c r="L1657" s="155"/>
      <c r="M1657" s="300"/>
      <c r="N1657" s="300"/>
      <c r="P1657" s="300"/>
      <c r="Q1657" s="230"/>
      <c r="R1657" s="230"/>
      <c r="S1657" s="230"/>
      <c r="T1657" s="230"/>
      <c r="U1657" s="230"/>
      <c r="V1657" s="300"/>
    </row>
    <row r="1658" spans="2:22">
      <c r="B1658" s="300"/>
      <c r="K1658" s="300"/>
      <c r="L1658" s="155"/>
      <c r="M1658" s="300"/>
      <c r="N1658" s="300"/>
      <c r="P1658" s="300"/>
      <c r="Q1658" s="230"/>
      <c r="R1658" s="230"/>
      <c r="S1658" s="230"/>
      <c r="T1658" s="230"/>
      <c r="U1658" s="230"/>
      <c r="V1658" s="300"/>
    </row>
    <row r="1659" spans="2:22">
      <c r="B1659" s="300"/>
      <c r="K1659" s="300"/>
      <c r="L1659" s="155"/>
      <c r="M1659" s="300"/>
      <c r="N1659" s="300"/>
      <c r="P1659" s="300"/>
      <c r="Q1659" s="230"/>
      <c r="R1659" s="230"/>
      <c r="S1659" s="230"/>
      <c r="T1659" s="230"/>
      <c r="U1659" s="230"/>
      <c r="V1659" s="300"/>
    </row>
    <row r="1660" spans="2:22">
      <c r="B1660" s="300"/>
      <c r="K1660" s="300"/>
      <c r="L1660" s="155"/>
      <c r="M1660" s="300"/>
      <c r="N1660" s="300"/>
      <c r="P1660" s="300"/>
      <c r="Q1660" s="230"/>
      <c r="R1660" s="230"/>
      <c r="S1660" s="230"/>
      <c r="T1660" s="230"/>
      <c r="U1660" s="230"/>
      <c r="V1660" s="300"/>
    </row>
    <row r="1661" spans="2:22">
      <c r="B1661" s="300"/>
      <c r="K1661" s="300"/>
      <c r="L1661" s="155"/>
      <c r="M1661" s="300"/>
      <c r="N1661" s="300"/>
      <c r="P1661" s="300"/>
      <c r="Q1661" s="230"/>
      <c r="R1661" s="230"/>
      <c r="S1661" s="230"/>
      <c r="T1661" s="230"/>
      <c r="U1661" s="230"/>
      <c r="V1661" s="300"/>
    </row>
    <row r="1662" spans="2:22">
      <c r="B1662" s="300"/>
      <c r="K1662" s="300"/>
      <c r="L1662" s="155"/>
      <c r="M1662" s="300"/>
      <c r="N1662" s="300"/>
      <c r="P1662" s="300"/>
      <c r="Q1662" s="230"/>
      <c r="R1662" s="230"/>
      <c r="S1662" s="230"/>
      <c r="T1662" s="230"/>
      <c r="U1662" s="230"/>
      <c r="V1662" s="300"/>
    </row>
    <row r="1663" spans="2:22">
      <c r="B1663" s="300"/>
      <c r="K1663" s="300"/>
      <c r="L1663" s="155"/>
      <c r="M1663" s="300"/>
      <c r="N1663" s="300"/>
      <c r="P1663" s="300"/>
      <c r="Q1663" s="230"/>
      <c r="R1663" s="230"/>
      <c r="S1663" s="230"/>
      <c r="T1663" s="230"/>
      <c r="U1663" s="230"/>
      <c r="V1663" s="300"/>
    </row>
    <row r="1664" spans="2:22">
      <c r="B1664" s="300"/>
      <c r="K1664" s="300"/>
      <c r="L1664" s="155"/>
      <c r="M1664" s="300"/>
      <c r="N1664" s="300"/>
      <c r="P1664" s="300"/>
      <c r="Q1664" s="230"/>
      <c r="R1664" s="230"/>
      <c r="S1664" s="230"/>
      <c r="T1664" s="230"/>
      <c r="U1664" s="230"/>
      <c r="V1664" s="300"/>
    </row>
    <row r="1665" spans="2:22">
      <c r="B1665" s="300"/>
      <c r="K1665" s="300"/>
      <c r="L1665" s="155"/>
      <c r="M1665" s="300"/>
      <c r="N1665" s="300"/>
      <c r="P1665" s="300"/>
      <c r="Q1665" s="230"/>
      <c r="R1665" s="230"/>
      <c r="S1665" s="230"/>
      <c r="T1665" s="230"/>
      <c r="U1665" s="230"/>
      <c r="V1665" s="300"/>
    </row>
    <row r="1666" spans="2:22">
      <c r="B1666" s="300"/>
      <c r="K1666" s="300"/>
      <c r="L1666" s="155"/>
      <c r="M1666" s="300"/>
      <c r="N1666" s="300"/>
      <c r="P1666" s="300"/>
      <c r="Q1666" s="230"/>
      <c r="R1666" s="230"/>
      <c r="S1666" s="230"/>
      <c r="T1666" s="230"/>
      <c r="U1666" s="230"/>
      <c r="V1666" s="300"/>
    </row>
    <row r="1667" spans="2:22">
      <c r="B1667" s="300"/>
      <c r="K1667" s="300"/>
      <c r="L1667" s="155"/>
      <c r="M1667" s="300"/>
      <c r="N1667" s="300"/>
      <c r="P1667" s="300"/>
      <c r="Q1667" s="230"/>
      <c r="R1667" s="230"/>
      <c r="S1667" s="230"/>
      <c r="T1667" s="230"/>
      <c r="U1667" s="230"/>
      <c r="V1667" s="300"/>
    </row>
    <row r="1668" spans="2:22">
      <c r="B1668" s="300"/>
      <c r="K1668" s="300"/>
      <c r="L1668" s="155"/>
      <c r="M1668" s="300"/>
      <c r="N1668" s="300"/>
      <c r="P1668" s="300"/>
      <c r="Q1668" s="230"/>
      <c r="R1668" s="230"/>
      <c r="S1668" s="230"/>
      <c r="T1668" s="230"/>
      <c r="U1668" s="230"/>
      <c r="V1668" s="300"/>
    </row>
    <row r="1669" spans="2:22">
      <c r="B1669" s="300"/>
      <c r="K1669" s="300"/>
      <c r="L1669" s="155"/>
      <c r="M1669" s="300"/>
      <c r="N1669" s="300"/>
      <c r="P1669" s="300"/>
      <c r="Q1669" s="230"/>
      <c r="R1669" s="230"/>
      <c r="S1669" s="230"/>
      <c r="T1669" s="230"/>
      <c r="U1669" s="230"/>
      <c r="V1669" s="300"/>
    </row>
    <row r="1670" spans="2:22">
      <c r="B1670" s="300"/>
      <c r="K1670" s="300"/>
      <c r="L1670" s="155"/>
      <c r="M1670" s="300"/>
      <c r="N1670" s="300"/>
      <c r="P1670" s="300"/>
      <c r="Q1670" s="230"/>
      <c r="R1670" s="230"/>
      <c r="S1670" s="230"/>
      <c r="T1670" s="230"/>
      <c r="U1670" s="230"/>
      <c r="V1670" s="300"/>
    </row>
    <row r="1671" spans="2:22">
      <c r="B1671" s="300"/>
      <c r="K1671" s="300"/>
      <c r="L1671" s="155"/>
      <c r="M1671" s="300"/>
      <c r="N1671" s="300"/>
      <c r="P1671" s="300"/>
      <c r="Q1671" s="230"/>
      <c r="R1671" s="230"/>
      <c r="S1671" s="230"/>
      <c r="T1671" s="230"/>
      <c r="U1671" s="230"/>
      <c r="V1671" s="300"/>
    </row>
    <row r="1672" spans="2:22">
      <c r="B1672" s="300"/>
      <c r="K1672" s="300"/>
      <c r="L1672" s="155"/>
      <c r="M1672" s="300"/>
      <c r="N1672" s="300"/>
      <c r="P1672" s="300"/>
      <c r="Q1672" s="230"/>
      <c r="R1672" s="230"/>
      <c r="S1672" s="230"/>
      <c r="T1672" s="230"/>
      <c r="U1672" s="230"/>
      <c r="V1672" s="300"/>
    </row>
    <row r="1673" spans="2:22">
      <c r="B1673" s="300"/>
      <c r="K1673" s="300"/>
      <c r="L1673" s="155"/>
      <c r="M1673" s="300"/>
      <c r="N1673" s="300"/>
      <c r="P1673" s="300"/>
      <c r="Q1673" s="230"/>
      <c r="R1673" s="230"/>
      <c r="S1673" s="230"/>
      <c r="T1673" s="230"/>
      <c r="U1673" s="230"/>
      <c r="V1673" s="300"/>
    </row>
    <row r="1674" spans="2:22">
      <c r="B1674" s="300"/>
      <c r="K1674" s="300"/>
      <c r="L1674" s="155"/>
      <c r="M1674" s="300"/>
      <c r="N1674" s="300"/>
      <c r="P1674" s="300"/>
      <c r="Q1674" s="230"/>
      <c r="R1674" s="230"/>
      <c r="S1674" s="230"/>
      <c r="T1674" s="230"/>
      <c r="U1674" s="230"/>
      <c r="V1674" s="300"/>
    </row>
    <row r="1675" spans="2:22">
      <c r="B1675" s="300"/>
      <c r="K1675" s="300"/>
      <c r="L1675" s="155"/>
      <c r="M1675" s="300"/>
      <c r="N1675" s="300"/>
      <c r="P1675" s="300"/>
      <c r="Q1675" s="230"/>
      <c r="R1675" s="230"/>
      <c r="S1675" s="230"/>
      <c r="T1675" s="230"/>
      <c r="U1675" s="230"/>
      <c r="V1675" s="300"/>
    </row>
    <row r="1676" spans="2:22">
      <c r="B1676" s="300"/>
      <c r="K1676" s="300"/>
      <c r="L1676" s="155"/>
      <c r="M1676" s="300"/>
      <c r="N1676" s="300"/>
      <c r="P1676" s="300"/>
      <c r="Q1676" s="230"/>
      <c r="R1676" s="230"/>
      <c r="S1676" s="230"/>
      <c r="T1676" s="230"/>
      <c r="U1676" s="230"/>
      <c r="V1676" s="300"/>
    </row>
    <row r="1677" spans="2:22">
      <c r="B1677" s="300"/>
      <c r="K1677" s="300"/>
      <c r="L1677" s="155"/>
      <c r="M1677" s="300"/>
      <c r="N1677" s="300"/>
      <c r="P1677" s="300"/>
      <c r="Q1677" s="230"/>
      <c r="R1677" s="230"/>
      <c r="S1677" s="230"/>
      <c r="T1677" s="230"/>
      <c r="U1677" s="230"/>
      <c r="V1677" s="300"/>
    </row>
    <row r="1678" spans="2:22">
      <c r="B1678" s="300"/>
      <c r="K1678" s="300"/>
      <c r="L1678" s="155"/>
      <c r="M1678" s="300"/>
      <c r="N1678" s="300"/>
      <c r="P1678" s="300"/>
      <c r="Q1678" s="230"/>
      <c r="R1678" s="230"/>
      <c r="S1678" s="230"/>
      <c r="T1678" s="230"/>
      <c r="U1678" s="230"/>
      <c r="V1678" s="300"/>
    </row>
    <row r="1679" spans="2:22">
      <c r="B1679" s="300"/>
      <c r="K1679" s="300"/>
      <c r="L1679" s="155"/>
      <c r="M1679" s="300"/>
      <c r="N1679" s="300"/>
      <c r="P1679" s="300"/>
      <c r="Q1679" s="230"/>
      <c r="R1679" s="230"/>
      <c r="S1679" s="230"/>
      <c r="T1679" s="230"/>
      <c r="U1679" s="230"/>
      <c r="V1679" s="300"/>
    </row>
    <row r="1680" spans="2:22">
      <c r="B1680" s="300"/>
      <c r="K1680" s="300"/>
      <c r="L1680" s="155"/>
      <c r="M1680" s="300"/>
      <c r="N1680" s="300"/>
      <c r="P1680" s="300"/>
      <c r="Q1680" s="230"/>
      <c r="R1680" s="230"/>
      <c r="S1680" s="230"/>
      <c r="T1680" s="230"/>
      <c r="U1680" s="230"/>
      <c r="V1680" s="300"/>
    </row>
    <row r="1681" spans="2:22">
      <c r="B1681" s="300"/>
      <c r="K1681" s="300"/>
      <c r="L1681" s="155"/>
      <c r="M1681" s="300"/>
      <c r="N1681" s="300"/>
      <c r="P1681" s="300"/>
      <c r="Q1681" s="230"/>
      <c r="R1681" s="230"/>
      <c r="S1681" s="230"/>
      <c r="T1681" s="230"/>
      <c r="U1681" s="230"/>
      <c r="V1681" s="300"/>
    </row>
    <row r="1682" spans="2:22">
      <c r="B1682" s="300"/>
      <c r="K1682" s="300"/>
      <c r="L1682" s="155"/>
      <c r="M1682" s="300"/>
      <c r="N1682" s="300"/>
      <c r="P1682" s="300"/>
      <c r="Q1682" s="230"/>
      <c r="R1682" s="230"/>
      <c r="S1682" s="230"/>
      <c r="T1682" s="230"/>
      <c r="U1682" s="230"/>
      <c r="V1682" s="300"/>
    </row>
    <row r="1683" spans="2:22">
      <c r="B1683" s="300"/>
      <c r="K1683" s="300"/>
      <c r="L1683" s="155"/>
      <c r="M1683" s="300"/>
      <c r="N1683" s="300"/>
      <c r="P1683" s="300"/>
      <c r="Q1683" s="230"/>
      <c r="R1683" s="230"/>
      <c r="S1683" s="230"/>
      <c r="T1683" s="230"/>
      <c r="U1683" s="230"/>
      <c r="V1683" s="300"/>
    </row>
    <row r="1684" spans="2:22">
      <c r="B1684" s="300"/>
      <c r="K1684" s="300"/>
      <c r="L1684" s="155"/>
      <c r="M1684" s="300"/>
      <c r="N1684" s="300"/>
      <c r="P1684" s="300"/>
      <c r="Q1684" s="230"/>
      <c r="R1684" s="230"/>
      <c r="S1684" s="230"/>
      <c r="T1684" s="230"/>
      <c r="U1684" s="230"/>
      <c r="V1684" s="300"/>
    </row>
    <row r="1685" spans="2:22">
      <c r="B1685" s="300"/>
      <c r="K1685" s="300"/>
      <c r="L1685" s="155"/>
      <c r="M1685" s="300"/>
      <c r="N1685" s="300"/>
      <c r="P1685" s="300"/>
      <c r="Q1685" s="230"/>
      <c r="R1685" s="230"/>
      <c r="S1685" s="230"/>
      <c r="T1685" s="230"/>
      <c r="U1685" s="230"/>
      <c r="V1685" s="300"/>
    </row>
    <row r="1686" spans="2:22">
      <c r="B1686" s="300"/>
      <c r="K1686" s="300"/>
      <c r="L1686" s="155"/>
      <c r="M1686" s="300"/>
      <c r="N1686" s="300"/>
      <c r="P1686" s="300"/>
      <c r="Q1686" s="230"/>
      <c r="R1686" s="230"/>
      <c r="S1686" s="230"/>
      <c r="T1686" s="230"/>
      <c r="U1686" s="230"/>
      <c r="V1686" s="300"/>
    </row>
    <row r="1687" spans="2:22">
      <c r="B1687" s="300"/>
      <c r="K1687" s="300"/>
      <c r="L1687" s="155"/>
      <c r="M1687" s="300"/>
      <c r="N1687" s="300"/>
      <c r="P1687" s="300"/>
      <c r="Q1687" s="230"/>
      <c r="R1687" s="230"/>
      <c r="S1687" s="230"/>
      <c r="T1687" s="230"/>
      <c r="U1687" s="230"/>
      <c r="V1687" s="300"/>
    </row>
    <row r="1688" spans="2:22">
      <c r="B1688" s="300"/>
      <c r="K1688" s="300"/>
      <c r="L1688" s="155"/>
      <c r="M1688" s="300"/>
      <c r="N1688" s="300"/>
      <c r="P1688" s="300"/>
      <c r="Q1688" s="230"/>
      <c r="R1688" s="230"/>
      <c r="S1688" s="230"/>
      <c r="T1688" s="230"/>
      <c r="U1688" s="230"/>
      <c r="V1688" s="300"/>
    </row>
    <row r="1689" spans="2:22">
      <c r="B1689" s="300"/>
      <c r="K1689" s="300"/>
      <c r="L1689" s="155"/>
      <c r="M1689" s="300"/>
      <c r="N1689" s="300"/>
      <c r="P1689" s="300"/>
      <c r="Q1689" s="230"/>
      <c r="R1689" s="230"/>
      <c r="S1689" s="230"/>
      <c r="T1689" s="230"/>
      <c r="U1689" s="230"/>
      <c r="V1689" s="300"/>
    </row>
    <row r="1690" spans="2:22">
      <c r="B1690" s="300"/>
      <c r="K1690" s="300"/>
      <c r="L1690" s="155"/>
      <c r="M1690" s="300"/>
      <c r="N1690" s="300"/>
      <c r="P1690" s="300"/>
      <c r="Q1690" s="230"/>
      <c r="R1690" s="230"/>
      <c r="S1690" s="230"/>
      <c r="T1690" s="230"/>
      <c r="U1690" s="230"/>
      <c r="V1690" s="300"/>
    </row>
    <row r="1691" spans="2:22">
      <c r="B1691" s="300"/>
      <c r="K1691" s="300"/>
      <c r="L1691" s="155"/>
      <c r="M1691" s="300"/>
      <c r="N1691" s="300"/>
      <c r="P1691" s="300"/>
      <c r="Q1691" s="230"/>
      <c r="R1691" s="230"/>
      <c r="S1691" s="230"/>
      <c r="T1691" s="230"/>
      <c r="U1691" s="230"/>
      <c r="V1691" s="300"/>
    </row>
    <row r="1692" spans="2:22">
      <c r="B1692" s="300"/>
      <c r="K1692" s="300"/>
      <c r="L1692" s="155"/>
      <c r="M1692" s="300"/>
      <c r="N1692" s="300"/>
      <c r="P1692" s="300"/>
      <c r="Q1692" s="230"/>
      <c r="R1692" s="230"/>
      <c r="S1692" s="230"/>
      <c r="T1692" s="230"/>
      <c r="U1692" s="230"/>
      <c r="V1692" s="300"/>
    </row>
    <row r="1693" spans="2:22">
      <c r="B1693" s="300"/>
      <c r="K1693" s="300"/>
      <c r="L1693" s="155"/>
      <c r="M1693" s="300"/>
      <c r="N1693" s="300"/>
      <c r="P1693" s="300"/>
      <c r="Q1693" s="230"/>
      <c r="R1693" s="230"/>
      <c r="S1693" s="230"/>
      <c r="T1693" s="230"/>
      <c r="U1693" s="230"/>
      <c r="V1693" s="300"/>
    </row>
    <row r="1694" spans="2:22">
      <c r="B1694" s="300"/>
      <c r="K1694" s="300"/>
      <c r="L1694" s="155"/>
      <c r="M1694" s="300"/>
      <c r="N1694" s="300"/>
      <c r="P1694" s="300"/>
      <c r="Q1694" s="230"/>
      <c r="R1694" s="230"/>
      <c r="S1694" s="230"/>
      <c r="T1694" s="230"/>
      <c r="U1694" s="230"/>
      <c r="V1694" s="300"/>
    </row>
    <row r="1695" spans="2:22">
      <c r="B1695" s="300"/>
      <c r="K1695" s="300"/>
      <c r="L1695" s="155"/>
      <c r="M1695" s="300"/>
      <c r="N1695" s="300"/>
      <c r="P1695" s="300"/>
      <c r="Q1695" s="230"/>
      <c r="R1695" s="230"/>
      <c r="S1695" s="230"/>
      <c r="T1695" s="230"/>
      <c r="U1695" s="230"/>
      <c r="V1695" s="300"/>
    </row>
    <row r="1696" spans="2:22">
      <c r="B1696" s="300"/>
      <c r="K1696" s="300"/>
      <c r="L1696" s="155"/>
      <c r="M1696" s="300"/>
      <c r="N1696" s="300"/>
      <c r="P1696" s="300"/>
      <c r="Q1696" s="230"/>
      <c r="R1696" s="230"/>
      <c r="S1696" s="230"/>
      <c r="T1696" s="230"/>
      <c r="U1696" s="230"/>
      <c r="V1696" s="300"/>
    </row>
    <row r="1697" spans="2:22">
      <c r="B1697" s="300"/>
      <c r="K1697" s="300"/>
      <c r="L1697" s="155"/>
      <c r="M1697" s="300"/>
      <c r="N1697" s="300"/>
      <c r="P1697" s="300"/>
      <c r="Q1697" s="230"/>
      <c r="R1697" s="230"/>
      <c r="S1697" s="230"/>
      <c r="T1697" s="230"/>
      <c r="U1697" s="230"/>
      <c r="V1697" s="300"/>
    </row>
    <row r="1698" spans="2:22">
      <c r="B1698" s="300"/>
      <c r="K1698" s="300"/>
      <c r="L1698" s="155"/>
      <c r="M1698" s="300"/>
      <c r="N1698" s="300"/>
      <c r="P1698" s="300"/>
      <c r="Q1698" s="230"/>
      <c r="R1698" s="230"/>
      <c r="S1698" s="230"/>
      <c r="T1698" s="230"/>
      <c r="U1698" s="230"/>
      <c r="V1698" s="300"/>
    </row>
    <row r="1699" spans="2:22">
      <c r="B1699" s="300"/>
      <c r="K1699" s="300"/>
      <c r="L1699" s="155"/>
      <c r="M1699" s="300"/>
      <c r="N1699" s="300"/>
      <c r="P1699" s="300"/>
      <c r="Q1699" s="230"/>
      <c r="R1699" s="230"/>
      <c r="S1699" s="230"/>
      <c r="T1699" s="230"/>
      <c r="U1699" s="230"/>
      <c r="V1699" s="300"/>
    </row>
    <row r="1700" spans="2:22">
      <c r="B1700" s="300"/>
      <c r="K1700" s="300"/>
      <c r="L1700" s="155"/>
      <c r="M1700" s="300"/>
      <c r="N1700" s="300"/>
      <c r="P1700" s="300"/>
      <c r="Q1700" s="230"/>
      <c r="R1700" s="230"/>
      <c r="S1700" s="230"/>
      <c r="T1700" s="230"/>
      <c r="U1700" s="230"/>
      <c r="V1700" s="300"/>
    </row>
    <row r="1701" spans="2:22">
      <c r="B1701" s="300"/>
      <c r="K1701" s="300"/>
      <c r="L1701" s="155"/>
      <c r="M1701" s="300"/>
      <c r="N1701" s="300"/>
      <c r="P1701" s="300"/>
      <c r="Q1701" s="230"/>
      <c r="R1701" s="230"/>
      <c r="S1701" s="230"/>
      <c r="T1701" s="230"/>
      <c r="U1701" s="230"/>
      <c r="V1701" s="300"/>
    </row>
    <row r="1702" spans="2:22">
      <c r="B1702" s="300"/>
      <c r="K1702" s="300"/>
      <c r="L1702" s="155"/>
      <c r="M1702" s="300"/>
      <c r="N1702" s="300"/>
      <c r="P1702" s="300"/>
      <c r="Q1702" s="230"/>
      <c r="R1702" s="230"/>
      <c r="S1702" s="230"/>
      <c r="T1702" s="230"/>
      <c r="U1702" s="230"/>
      <c r="V1702" s="300"/>
    </row>
    <row r="1703" spans="2:22">
      <c r="B1703" s="300"/>
      <c r="K1703" s="300"/>
      <c r="L1703" s="155"/>
      <c r="M1703" s="300"/>
      <c r="N1703" s="300"/>
      <c r="P1703" s="300"/>
      <c r="Q1703" s="230"/>
      <c r="R1703" s="230"/>
      <c r="S1703" s="230"/>
      <c r="T1703" s="230"/>
      <c r="U1703" s="230"/>
      <c r="V1703" s="300"/>
    </row>
    <row r="1704" spans="2:22">
      <c r="B1704" s="300"/>
      <c r="K1704" s="300"/>
      <c r="L1704" s="155"/>
      <c r="M1704" s="300"/>
      <c r="N1704" s="300"/>
      <c r="P1704" s="300"/>
      <c r="Q1704" s="230"/>
      <c r="R1704" s="230"/>
      <c r="S1704" s="230"/>
      <c r="T1704" s="230"/>
      <c r="U1704" s="230"/>
      <c r="V1704" s="300"/>
    </row>
    <row r="1705" spans="2:22">
      <c r="B1705" s="300"/>
      <c r="K1705" s="300"/>
      <c r="L1705" s="155"/>
      <c r="M1705" s="300"/>
      <c r="N1705" s="300"/>
      <c r="P1705" s="300"/>
      <c r="Q1705" s="230"/>
      <c r="R1705" s="230"/>
      <c r="S1705" s="230"/>
      <c r="T1705" s="230"/>
      <c r="U1705" s="230"/>
      <c r="V1705" s="300"/>
    </row>
    <row r="1706" spans="2:22">
      <c r="B1706" s="300"/>
      <c r="K1706" s="300"/>
      <c r="L1706" s="155"/>
      <c r="M1706" s="300"/>
      <c r="N1706" s="300"/>
      <c r="P1706" s="300"/>
      <c r="Q1706" s="230"/>
      <c r="R1706" s="230"/>
      <c r="S1706" s="230"/>
      <c r="T1706" s="230"/>
      <c r="U1706" s="230"/>
      <c r="V1706" s="300"/>
    </row>
    <row r="1707" spans="2:22">
      <c r="B1707" s="300"/>
      <c r="K1707" s="300"/>
      <c r="L1707" s="155"/>
      <c r="M1707" s="300"/>
      <c r="N1707" s="300"/>
      <c r="P1707" s="300"/>
      <c r="Q1707" s="230"/>
      <c r="R1707" s="230"/>
      <c r="S1707" s="230"/>
      <c r="T1707" s="230"/>
      <c r="U1707" s="230"/>
      <c r="V1707" s="300"/>
    </row>
    <row r="1708" spans="2:22">
      <c r="B1708" s="300"/>
      <c r="K1708" s="300"/>
      <c r="L1708" s="155"/>
      <c r="M1708" s="300"/>
      <c r="N1708" s="300"/>
      <c r="P1708" s="300"/>
      <c r="Q1708" s="230"/>
      <c r="R1708" s="230"/>
      <c r="S1708" s="230"/>
      <c r="T1708" s="230"/>
      <c r="U1708" s="230"/>
      <c r="V1708" s="300"/>
    </row>
    <row r="1709" spans="2:22">
      <c r="B1709" s="300"/>
      <c r="K1709" s="300"/>
      <c r="L1709" s="155"/>
      <c r="M1709" s="300"/>
      <c r="N1709" s="300"/>
      <c r="P1709" s="300"/>
      <c r="Q1709" s="230"/>
      <c r="R1709" s="230"/>
      <c r="S1709" s="230"/>
      <c r="T1709" s="230"/>
      <c r="U1709" s="230"/>
      <c r="V1709" s="300"/>
    </row>
    <row r="1710" spans="2:22">
      <c r="B1710" s="300"/>
      <c r="K1710" s="300"/>
      <c r="L1710" s="155"/>
      <c r="M1710" s="300"/>
      <c r="N1710" s="300"/>
      <c r="P1710" s="300"/>
      <c r="Q1710" s="230"/>
      <c r="R1710" s="230"/>
      <c r="S1710" s="230"/>
      <c r="T1710" s="230"/>
      <c r="U1710" s="230"/>
      <c r="V1710" s="300"/>
    </row>
    <row r="1711" spans="2:22">
      <c r="B1711" s="300"/>
      <c r="K1711" s="300"/>
      <c r="L1711" s="155"/>
      <c r="M1711" s="300"/>
      <c r="N1711" s="300"/>
      <c r="P1711" s="300"/>
      <c r="Q1711" s="230"/>
      <c r="R1711" s="230"/>
      <c r="S1711" s="230"/>
      <c r="T1711" s="230"/>
      <c r="U1711" s="230"/>
      <c r="V1711" s="300"/>
    </row>
    <row r="1712" spans="2:22">
      <c r="B1712" s="300"/>
      <c r="K1712" s="300"/>
      <c r="L1712" s="155"/>
      <c r="M1712" s="300"/>
      <c r="N1712" s="300"/>
      <c r="P1712" s="300"/>
      <c r="Q1712" s="230"/>
      <c r="R1712" s="230"/>
      <c r="S1712" s="230"/>
      <c r="T1712" s="230"/>
      <c r="U1712" s="230"/>
      <c r="V1712" s="300"/>
    </row>
    <row r="1713" spans="2:22">
      <c r="B1713" s="300"/>
      <c r="K1713" s="300"/>
      <c r="L1713" s="155"/>
      <c r="M1713" s="300"/>
      <c r="N1713" s="300"/>
      <c r="P1713" s="300"/>
      <c r="Q1713" s="230"/>
      <c r="R1713" s="230"/>
      <c r="S1713" s="230"/>
      <c r="T1713" s="230"/>
      <c r="U1713" s="230"/>
      <c r="V1713" s="300"/>
    </row>
    <row r="1714" spans="2:22">
      <c r="B1714" s="300"/>
      <c r="K1714" s="300"/>
      <c r="L1714" s="155"/>
      <c r="M1714" s="300"/>
      <c r="N1714" s="300"/>
      <c r="P1714" s="300"/>
      <c r="Q1714" s="230"/>
      <c r="R1714" s="230"/>
      <c r="S1714" s="230"/>
      <c r="T1714" s="230"/>
      <c r="U1714" s="230"/>
      <c r="V1714" s="300"/>
    </row>
    <row r="1715" spans="2:22">
      <c r="B1715" s="300"/>
      <c r="K1715" s="300"/>
      <c r="L1715" s="155"/>
      <c r="M1715" s="300"/>
      <c r="N1715" s="300"/>
      <c r="P1715" s="300"/>
      <c r="Q1715" s="230"/>
      <c r="R1715" s="230"/>
      <c r="S1715" s="230"/>
      <c r="T1715" s="230"/>
      <c r="U1715" s="230"/>
      <c r="V1715" s="300"/>
    </row>
    <row r="1716" spans="2:22">
      <c r="B1716" s="300"/>
      <c r="K1716" s="300"/>
      <c r="L1716" s="155"/>
      <c r="M1716" s="300"/>
      <c r="N1716" s="300"/>
      <c r="P1716" s="300"/>
      <c r="Q1716" s="230"/>
      <c r="R1716" s="230"/>
      <c r="S1716" s="230"/>
      <c r="T1716" s="230"/>
      <c r="U1716" s="230"/>
      <c r="V1716" s="300"/>
    </row>
    <row r="1717" spans="2:22">
      <c r="B1717" s="300"/>
      <c r="K1717" s="300"/>
      <c r="L1717" s="155"/>
      <c r="M1717" s="300"/>
      <c r="N1717" s="300"/>
      <c r="P1717" s="300"/>
      <c r="Q1717" s="230"/>
      <c r="R1717" s="230"/>
      <c r="S1717" s="230"/>
      <c r="T1717" s="230"/>
      <c r="U1717" s="230"/>
      <c r="V1717" s="300"/>
    </row>
    <row r="1718" spans="2:22">
      <c r="B1718" s="300"/>
      <c r="K1718" s="300"/>
      <c r="L1718" s="155"/>
      <c r="M1718" s="300"/>
      <c r="N1718" s="300"/>
      <c r="P1718" s="300"/>
      <c r="Q1718" s="230"/>
      <c r="R1718" s="230"/>
      <c r="S1718" s="230"/>
      <c r="T1718" s="230"/>
      <c r="U1718" s="230"/>
      <c r="V1718" s="300"/>
    </row>
    <row r="1719" spans="2:22">
      <c r="B1719" s="300"/>
      <c r="K1719" s="300"/>
      <c r="L1719" s="155"/>
      <c r="M1719" s="300"/>
      <c r="N1719" s="300"/>
      <c r="P1719" s="300"/>
      <c r="Q1719" s="230"/>
      <c r="R1719" s="230"/>
      <c r="S1719" s="230"/>
      <c r="T1719" s="230"/>
      <c r="U1719" s="230"/>
      <c r="V1719" s="300"/>
    </row>
    <row r="1720" spans="2:22">
      <c r="B1720" s="300"/>
      <c r="K1720" s="300"/>
      <c r="L1720" s="155"/>
      <c r="M1720" s="300"/>
      <c r="N1720" s="300"/>
      <c r="P1720" s="300"/>
      <c r="Q1720" s="230"/>
      <c r="R1720" s="230"/>
      <c r="S1720" s="230"/>
      <c r="T1720" s="230"/>
      <c r="U1720" s="230"/>
      <c r="V1720" s="300"/>
    </row>
    <row r="1721" spans="2:22">
      <c r="B1721" s="300"/>
      <c r="K1721" s="300"/>
      <c r="L1721" s="155"/>
      <c r="M1721" s="300"/>
      <c r="N1721" s="300"/>
      <c r="P1721" s="300"/>
      <c r="Q1721" s="230"/>
      <c r="R1721" s="230"/>
      <c r="S1721" s="230"/>
      <c r="T1721" s="230"/>
      <c r="U1721" s="230"/>
      <c r="V1721" s="300"/>
    </row>
    <row r="1722" spans="2:22">
      <c r="B1722" s="300"/>
      <c r="K1722" s="300"/>
      <c r="L1722" s="155"/>
      <c r="M1722" s="300"/>
      <c r="N1722" s="300"/>
      <c r="P1722" s="300"/>
      <c r="Q1722" s="230"/>
      <c r="R1722" s="230"/>
      <c r="S1722" s="230"/>
      <c r="T1722" s="230"/>
      <c r="U1722" s="230"/>
      <c r="V1722" s="300"/>
    </row>
    <row r="1723" spans="2:22">
      <c r="B1723" s="300"/>
      <c r="K1723" s="300"/>
      <c r="L1723" s="155"/>
      <c r="M1723" s="300"/>
      <c r="N1723" s="300"/>
      <c r="P1723" s="300"/>
      <c r="Q1723" s="230"/>
      <c r="R1723" s="230"/>
      <c r="S1723" s="230"/>
      <c r="T1723" s="230"/>
      <c r="U1723" s="230"/>
      <c r="V1723" s="300"/>
    </row>
    <row r="1724" spans="2:22">
      <c r="B1724" s="300"/>
      <c r="K1724" s="300"/>
      <c r="L1724" s="155"/>
      <c r="M1724" s="300"/>
      <c r="N1724" s="300"/>
      <c r="P1724" s="300"/>
      <c r="Q1724" s="230"/>
      <c r="R1724" s="230"/>
      <c r="S1724" s="230"/>
      <c r="T1724" s="230"/>
      <c r="U1724" s="230"/>
      <c r="V1724" s="300"/>
    </row>
    <row r="1725" spans="2:22">
      <c r="B1725" s="300"/>
      <c r="K1725" s="300"/>
      <c r="L1725" s="155"/>
      <c r="M1725" s="300"/>
      <c r="N1725" s="300"/>
      <c r="P1725" s="300"/>
      <c r="Q1725" s="230"/>
      <c r="R1725" s="230"/>
      <c r="S1725" s="230"/>
      <c r="T1725" s="230"/>
      <c r="U1725" s="230"/>
      <c r="V1725" s="300"/>
    </row>
    <row r="1726" spans="2:22">
      <c r="B1726" s="300"/>
      <c r="K1726" s="300"/>
      <c r="L1726" s="155"/>
      <c r="M1726" s="300"/>
      <c r="N1726" s="300"/>
      <c r="P1726" s="300"/>
      <c r="Q1726" s="230"/>
      <c r="R1726" s="230"/>
      <c r="S1726" s="230"/>
      <c r="T1726" s="230"/>
      <c r="U1726" s="230"/>
      <c r="V1726" s="300"/>
    </row>
    <row r="1727" spans="2:22">
      <c r="B1727" s="300"/>
      <c r="K1727" s="300"/>
      <c r="L1727" s="155"/>
      <c r="M1727" s="300"/>
      <c r="N1727" s="300"/>
      <c r="P1727" s="300"/>
      <c r="Q1727" s="230"/>
      <c r="R1727" s="230"/>
      <c r="S1727" s="230"/>
      <c r="T1727" s="230"/>
      <c r="U1727" s="230"/>
      <c r="V1727" s="300"/>
    </row>
    <row r="1728" spans="2:22">
      <c r="B1728" s="300"/>
      <c r="K1728" s="300"/>
      <c r="L1728" s="155"/>
      <c r="M1728" s="300"/>
      <c r="N1728" s="300"/>
      <c r="P1728" s="300"/>
      <c r="Q1728" s="230"/>
      <c r="R1728" s="230"/>
      <c r="S1728" s="230"/>
      <c r="T1728" s="230"/>
      <c r="U1728" s="230"/>
      <c r="V1728" s="300"/>
    </row>
    <row r="1729" spans="2:22">
      <c r="B1729" s="300"/>
      <c r="K1729" s="300"/>
      <c r="L1729" s="155"/>
      <c r="M1729" s="300"/>
      <c r="N1729" s="300"/>
      <c r="P1729" s="300"/>
      <c r="Q1729" s="230"/>
      <c r="R1729" s="230"/>
      <c r="S1729" s="230"/>
      <c r="T1729" s="230"/>
      <c r="U1729" s="230"/>
      <c r="V1729" s="300"/>
    </row>
    <row r="1730" spans="2:22">
      <c r="B1730" s="300"/>
      <c r="K1730" s="300"/>
      <c r="L1730" s="155"/>
      <c r="M1730" s="300"/>
      <c r="N1730" s="300"/>
      <c r="P1730" s="300"/>
      <c r="Q1730" s="230"/>
      <c r="R1730" s="230"/>
      <c r="S1730" s="230"/>
      <c r="T1730" s="230"/>
      <c r="U1730" s="230"/>
      <c r="V1730" s="300"/>
    </row>
    <row r="1731" spans="2:22">
      <c r="B1731" s="300"/>
      <c r="K1731" s="300"/>
      <c r="L1731" s="155"/>
      <c r="M1731" s="300"/>
      <c r="N1731" s="300"/>
      <c r="P1731" s="300"/>
      <c r="Q1731" s="230"/>
      <c r="R1731" s="230"/>
      <c r="S1731" s="230"/>
      <c r="T1731" s="230"/>
      <c r="U1731" s="230"/>
      <c r="V1731" s="300"/>
    </row>
    <row r="1732" spans="2:22">
      <c r="B1732" s="300"/>
      <c r="K1732" s="300"/>
      <c r="L1732" s="155"/>
      <c r="M1732" s="300"/>
      <c r="N1732" s="300"/>
      <c r="P1732" s="300"/>
      <c r="Q1732" s="230"/>
      <c r="R1732" s="230"/>
      <c r="S1732" s="230"/>
      <c r="T1732" s="230"/>
      <c r="U1732" s="230"/>
      <c r="V1732" s="300"/>
    </row>
    <row r="1733" spans="2:22">
      <c r="B1733" s="300"/>
      <c r="K1733" s="300"/>
      <c r="L1733" s="155"/>
      <c r="M1733" s="300"/>
      <c r="N1733" s="300"/>
      <c r="P1733" s="300"/>
      <c r="Q1733" s="230"/>
      <c r="R1733" s="230"/>
      <c r="S1733" s="230"/>
      <c r="T1733" s="230"/>
      <c r="U1733" s="230"/>
      <c r="V1733" s="300"/>
    </row>
    <row r="1734" spans="2:22">
      <c r="B1734" s="300"/>
      <c r="K1734" s="300"/>
      <c r="L1734" s="155"/>
      <c r="M1734" s="300"/>
      <c r="N1734" s="300"/>
      <c r="P1734" s="300"/>
      <c r="Q1734" s="230"/>
      <c r="R1734" s="230"/>
      <c r="S1734" s="230"/>
      <c r="T1734" s="230"/>
      <c r="U1734" s="230"/>
      <c r="V1734" s="300"/>
    </row>
    <row r="1735" spans="2:22">
      <c r="B1735" s="300"/>
      <c r="K1735" s="300"/>
      <c r="L1735" s="155"/>
      <c r="M1735" s="300"/>
      <c r="N1735" s="300"/>
      <c r="P1735" s="300"/>
      <c r="Q1735" s="230"/>
      <c r="R1735" s="230"/>
      <c r="S1735" s="230"/>
      <c r="T1735" s="230"/>
      <c r="U1735" s="230"/>
      <c r="V1735" s="300"/>
    </row>
    <row r="1736" spans="2:22">
      <c r="B1736" s="300"/>
      <c r="K1736" s="300"/>
      <c r="L1736" s="155"/>
      <c r="M1736" s="300"/>
      <c r="N1736" s="300"/>
      <c r="P1736" s="300"/>
      <c r="Q1736" s="230"/>
      <c r="R1736" s="230"/>
      <c r="S1736" s="230"/>
      <c r="T1736" s="230"/>
      <c r="U1736" s="230"/>
      <c r="V1736" s="300"/>
    </row>
    <row r="1737" spans="2:22">
      <c r="B1737" s="300"/>
      <c r="K1737" s="300"/>
      <c r="L1737" s="155"/>
      <c r="M1737" s="300"/>
      <c r="N1737" s="300"/>
      <c r="P1737" s="300"/>
      <c r="Q1737" s="230"/>
      <c r="R1737" s="230"/>
      <c r="S1737" s="230"/>
      <c r="T1737" s="230"/>
      <c r="U1737" s="230"/>
      <c r="V1737" s="300"/>
    </row>
    <row r="1738" spans="2:22">
      <c r="B1738" s="300"/>
      <c r="K1738" s="300"/>
      <c r="L1738" s="155"/>
      <c r="M1738" s="300"/>
      <c r="N1738" s="300"/>
      <c r="P1738" s="300"/>
      <c r="Q1738" s="230"/>
      <c r="R1738" s="230"/>
      <c r="S1738" s="230"/>
      <c r="T1738" s="230"/>
      <c r="U1738" s="230"/>
      <c r="V1738" s="300"/>
    </row>
    <row r="1739" spans="2:22">
      <c r="B1739" s="300"/>
      <c r="K1739" s="300"/>
      <c r="L1739" s="155"/>
      <c r="M1739" s="300"/>
      <c r="N1739" s="300"/>
      <c r="P1739" s="300"/>
      <c r="Q1739" s="230"/>
      <c r="R1739" s="230"/>
      <c r="S1739" s="230"/>
      <c r="T1739" s="230"/>
      <c r="U1739" s="230"/>
      <c r="V1739" s="300"/>
    </row>
    <row r="1740" spans="2:22">
      <c r="B1740" s="300"/>
      <c r="K1740" s="300"/>
      <c r="L1740" s="155"/>
      <c r="M1740" s="300"/>
      <c r="N1740" s="300"/>
      <c r="P1740" s="300"/>
      <c r="Q1740" s="230"/>
      <c r="R1740" s="230"/>
      <c r="S1740" s="230"/>
      <c r="T1740" s="230"/>
      <c r="U1740" s="230"/>
      <c r="V1740" s="300"/>
    </row>
    <row r="1741" spans="2:22">
      <c r="B1741" s="300"/>
      <c r="K1741" s="300"/>
      <c r="L1741" s="155"/>
      <c r="M1741" s="300"/>
      <c r="N1741" s="300"/>
      <c r="P1741" s="300"/>
      <c r="Q1741" s="230"/>
      <c r="R1741" s="230"/>
      <c r="S1741" s="230"/>
      <c r="T1741" s="230"/>
      <c r="U1741" s="230"/>
      <c r="V1741" s="300"/>
    </row>
    <row r="1742" spans="2:22">
      <c r="B1742" s="300"/>
      <c r="K1742" s="300"/>
      <c r="L1742" s="155"/>
      <c r="M1742" s="300"/>
      <c r="N1742" s="300"/>
      <c r="P1742" s="300"/>
      <c r="Q1742" s="230"/>
      <c r="R1742" s="230"/>
      <c r="S1742" s="230"/>
      <c r="T1742" s="230"/>
      <c r="U1742" s="230"/>
      <c r="V1742" s="300"/>
    </row>
    <row r="1743" spans="2:22">
      <c r="B1743" s="300"/>
      <c r="K1743" s="300"/>
      <c r="L1743" s="155"/>
      <c r="M1743" s="300"/>
      <c r="N1743" s="300"/>
      <c r="P1743" s="300"/>
      <c r="Q1743" s="230"/>
      <c r="R1743" s="230"/>
      <c r="S1743" s="230"/>
      <c r="T1743" s="230"/>
      <c r="U1743" s="230"/>
      <c r="V1743" s="300"/>
    </row>
    <row r="1744" spans="2:22">
      <c r="B1744" s="300"/>
      <c r="K1744" s="300"/>
      <c r="L1744" s="155"/>
      <c r="M1744" s="300"/>
      <c r="N1744" s="300"/>
      <c r="P1744" s="300"/>
      <c r="Q1744" s="230"/>
      <c r="R1744" s="230"/>
      <c r="S1744" s="230"/>
      <c r="T1744" s="230"/>
      <c r="U1744" s="230"/>
      <c r="V1744" s="300"/>
    </row>
    <row r="1745" spans="2:22">
      <c r="B1745" s="300"/>
      <c r="K1745" s="300"/>
      <c r="L1745" s="155"/>
      <c r="M1745" s="300"/>
      <c r="N1745" s="300"/>
      <c r="P1745" s="300"/>
      <c r="Q1745" s="230"/>
      <c r="R1745" s="230"/>
      <c r="S1745" s="230"/>
      <c r="T1745" s="230"/>
      <c r="U1745" s="230"/>
      <c r="V1745" s="300"/>
    </row>
    <row r="1746" spans="2:22">
      <c r="B1746" s="300"/>
      <c r="K1746" s="300"/>
      <c r="L1746" s="155"/>
      <c r="M1746" s="300"/>
      <c r="N1746" s="300"/>
      <c r="P1746" s="300"/>
      <c r="Q1746" s="230"/>
      <c r="R1746" s="230"/>
      <c r="S1746" s="230"/>
      <c r="T1746" s="230"/>
      <c r="U1746" s="230"/>
      <c r="V1746" s="300"/>
    </row>
    <row r="1747" spans="2:22">
      <c r="B1747" s="300"/>
      <c r="K1747" s="300"/>
      <c r="L1747" s="155"/>
      <c r="M1747" s="300"/>
      <c r="N1747" s="300"/>
      <c r="P1747" s="300"/>
      <c r="Q1747" s="230"/>
      <c r="R1747" s="230"/>
      <c r="S1747" s="230"/>
      <c r="T1747" s="230"/>
      <c r="U1747" s="230"/>
      <c r="V1747" s="300"/>
    </row>
    <row r="1748" spans="2:22">
      <c r="B1748" s="300"/>
      <c r="K1748" s="300"/>
      <c r="L1748" s="155"/>
      <c r="M1748" s="300"/>
      <c r="N1748" s="300"/>
      <c r="P1748" s="300"/>
      <c r="Q1748" s="230"/>
      <c r="R1748" s="230"/>
      <c r="S1748" s="230"/>
      <c r="T1748" s="230"/>
      <c r="U1748" s="230"/>
      <c r="V1748" s="300"/>
    </row>
    <row r="1749" spans="2:22">
      <c r="B1749" s="300"/>
      <c r="K1749" s="300"/>
      <c r="L1749" s="155"/>
      <c r="M1749" s="300"/>
      <c r="N1749" s="300"/>
      <c r="P1749" s="300"/>
      <c r="Q1749" s="230"/>
      <c r="R1749" s="230"/>
      <c r="S1749" s="230"/>
      <c r="T1749" s="230"/>
      <c r="U1749" s="230"/>
      <c r="V1749" s="300"/>
    </row>
    <row r="1750" spans="2:22">
      <c r="B1750" s="300"/>
      <c r="K1750" s="300"/>
      <c r="L1750" s="155"/>
      <c r="M1750" s="300"/>
      <c r="N1750" s="300"/>
      <c r="P1750" s="300"/>
      <c r="Q1750" s="230"/>
      <c r="R1750" s="230"/>
      <c r="S1750" s="230"/>
      <c r="T1750" s="230"/>
      <c r="U1750" s="230"/>
      <c r="V1750" s="300"/>
    </row>
    <row r="1751" spans="2:22">
      <c r="B1751" s="300"/>
      <c r="K1751" s="300"/>
      <c r="L1751" s="155"/>
      <c r="M1751" s="300"/>
      <c r="N1751" s="300"/>
      <c r="P1751" s="300"/>
      <c r="Q1751" s="230"/>
      <c r="R1751" s="230"/>
      <c r="S1751" s="230"/>
      <c r="T1751" s="230"/>
      <c r="U1751" s="230"/>
      <c r="V1751" s="300"/>
    </row>
    <row r="1752" spans="2:22">
      <c r="B1752" s="300"/>
      <c r="K1752" s="300"/>
      <c r="L1752" s="155"/>
      <c r="M1752" s="300"/>
      <c r="N1752" s="300"/>
      <c r="P1752" s="300"/>
      <c r="Q1752" s="230"/>
      <c r="R1752" s="230"/>
      <c r="S1752" s="230"/>
      <c r="T1752" s="230"/>
      <c r="U1752" s="230"/>
      <c r="V1752" s="300"/>
    </row>
    <row r="1753" spans="2:22">
      <c r="B1753" s="300"/>
      <c r="K1753" s="300"/>
      <c r="L1753" s="155"/>
      <c r="M1753" s="300"/>
      <c r="N1753" s="300"/>
      <c r="P1753" s="300"/>
      <c r="Q1753" s="230"/>
      <c r="R1753" s="230"/>
      <c r="S1753" s="230"/>
      <c r="T1753" s="230"/>
      <c r="U1753" s="230"/>
      <c r="V1753" s="300"/>
    </row>
    <row r="1754" spans="2:22">
      <c r="B1754" s="300"/>
      <c r="K1754" s="300"/>
      <c r="L1754" s="155"/>
      <c r="M1754" s="300"/>
      <c r="N1754" s="300"/>
      <c r="P1754" s="300"/>
      <c r="Q1754" s="230"/>
      <c r="R1754" s="230"/>
      <c r="S1754" s="230"/>
      <c r="T1754" s="230"/>
      <c r="U1754" s="230"/>
      <c r="V1754" s="300"/>
    </row>
    <row r="1755" spans="2:22">
      <c r="B1755" s="300"/>
      <c r="K1755" s="300"/>
      <c r="L1755" s="155"/>
      <c r="M1755" s="300"/>
      <c r="N1755" s="300"/>
      <c r="P1755" s="300"/>
      <c r="Q1755" s="230"/>
      <c r="R1755" s="230"/>
      <c r="S1755" s="230"/>
      <c r="T1755" s="230"/>
      <c r="U1755" s="230"/>
      <c r="V1755" s="300"/>
    </row>
    <row r="1756" spans="2:22">
      <c r="B1756" s="300"/>
      <c r="K1756" s="300"/>
      <c r="L1756" s="155"/>
      <c r="M1756" s="300"/>
      <c r="N1756" s="300"/>
      <c r="P1756" s="300"/>
      <c r="Q1756" s="230"/>
      <c r="R1756" s="230"/>
      <c r="S1756" s="230"/>
      <c r="T1756" s="230"/>
      <c r="U1756" s="230"/>
      <c r="V1756" s="300"/>
    </row>
    <row r="1757" spans="2:22">
      <c r="B1757" s="300"/>
      <c r="K1757" s="300"/>
      <c r="L1757" s="155"/>
      <c r="M1757" s="300"/>
      <c r="N1757" s="300"/>
      <c r="P1757" s="300"/>
      <c r="Q1757" s="230"/>
      <c r="R1757" s="230"/>
      <c r="S1757" s="230"/>
      <c r="T1757" s="230"/>
      <c r="U1757" s="230"/>
      <c r="V1757" s="300"/>
    </row>
    <row r="1758" spans="2:22">
      <c r="B1758" s="300"/>
      <c r="K1758" s="300"/>
      <c r="L1758" s="155"/>
      <c r="M1758" s="300"/>
      <c r="N1758" s="300"/>
      <c r="P1758" s="300"/>
      <c r="Q1758" s="230"/>
      <c r="R1758" s="230"/>
      <c r="S1758" s="230"/>
      <c r="T1758" s="230"/>
      <c r="U1758" s="230"/>
      <c r="V1758" s="300"/>
    </row>
    <row r="1759" spans="2:22">
      <c r="B1759" s="300"/>
      <c r="K1759" s="300"/>
      <c r="L1759" s="155"/>
      <c r="M1759" s="300"/>
      <c r="N1759" s="300"/>
      <c r="P1759" s="300"/>
      <c r="Q1759" s="230"/>
      <c r="R1759" s="230"/>
      <c r="S1759" s="230"/>
      <c r="T1759" s="230"/>
      <c r="U1759" s="230"/>
      <c r="V1759" s="300"/>
    </row>
    <row r="1760" spans="2:22">
      <c r="B1760" s="300"/>
      <c r="K1760" s="300"/>
      <c r="L1760" s="155"/>
      <c r="M1760" s="300"/>
      <c r="N1760" s="300"/>
      <c r="P1760" s="300"/>
      <c r="Q1760" s="230"/>
      <c r="R1760" s="230"/>
      <c r="S1760" s="230"/>
      <c r="T1760" s="230"/>
      <c r="U1760" s="230"/>
      <c r="V1760" s="300"/>
    </row>
    <row r="1761" spans="2:22">
      <c r="B1761" s="300"/>
      <c r="K1761" s="300"/>
      <c r="L1761" s="155"/>
      <c r="M1761" s="300"/>
      <c r="N1761" s="300"/>
      <c r="P1761" s="300"/>
      <c r="Q1761" s="230"/>
      <c r="R1761" s="230"/>
      <c r="S1761" s="230"/>
      <c r="T1761" s="230"/>
      <c r="U1761" s="230"/>
      <c r="V1761" s="300"/>
    </row>
    <row r="1762" spans="2:22">
      <c r="B1762" s="300"/>
      <c r="K1762" s="300"/>
      <c r="L1762" s="155"/>
      <c r="M1762" s="300"/>
      <c r="N1762" s="300"/>
      <c r="P1762" s="300"/>
      <c r="Q1762" s="230"/>
      <c r="R1762" s="230"/>
      <c r="S1762" s="230"/>
      <c r="T1762" s="230"/>
      <c r="U1762" s="230"/>
      <c r="V1762" s="300"/>
    </row>
    <row r="1763" spans="2:22">
      <c r="B1763" s="300"/>
      <c r="K1763" s="300"/>
      <c r="L1763" s="155"/>
      <c r="M1763" s="300"/>
      <c r="N1763" s="300"/>
      <c r="P1763" s="300"/>
      <c r="Q1763" s="230"/>
      <c r="R1763" s="230"/>
      <c r="S1763" s="230"/>
      <c r="T1763" s="230"/>
      <c r="U1763" s="230"/>
      <c r="V1763" s="300"/>
    </row>
    <row r="1764" spans="2:22">
      <c r="B1764" s="300"/>
      <c r="K1764" s="300"/>
      <c r="L1764" s="155"/>
      <c r="M1764" s="300"/>
      <c r="N1764" s="300"/>
      <c r="P1764" s="300"/>
      <c r="Q1764" s="230"/>
      <c r="R1764" s="230"/>
      <c r="S1764" s="230"/>
      <c r="T1764" s="230"/>
      <c r="U1764" s="230"/>
      <c r="V1764" s="300"/>
    </row>
    <row r="1765" spans="2:22">
      <c r="B1765" s="300"/>
      <c r="K1765" s="300"/>
      <c r="L1765" s="155"/>
      <c r="M1765" s="300"/>
      <c r="N1765" s="300"/>
      <c r="P1765" s="300"/>
      <c r="Q1765" s="230"/>
      <c r="R1765" s="230"/>
      <c r="S1765" s="230"/>
      <c r="T1765" s="230"/>
      <c r="U1765" s="230"/>
      <c r="V1765" s="300"/>
    </row>
    <row r="1766" spans="2:22">
      <c r="B1766" s="300"/>
      <c r="K1766" s="300"/>
      <c r="L1766" s="155"/>
      <c r="M1766" s="300"/>
      <c r="N1766" s="300"/>
      <c r="P1766" s="300"/>
      <c r="Q1766" s="230"/>
      <c r="R1766" s="230"/>
      <c r="S1766" s="230"/>
      <c r="T1766" s="230"/>
      <c r="U1766" s="230"/>
      <c r="V1766" s="300"/>
    </row>
    <row r="1767" spans="2:22">
      <c r="B1767" s="300"/>
      <c r="K1767" s="300"/>
      <c r="L1767" s="155"/>
      <c r="M1767" s="300"/>
      <c r="N1767" s="300"/>
      <c r="P1767" s="300"/>
      <c r="Q1767" s="230"/>
      <c r="R1767" s="230"/>
      <c r="S1767" s="230"/>
      <c r="T1767" s="230"/>
      <c r="U1767" s="230"/>
      <c r="V1767" s="300"/>
    </row>
    <row r="1768" spans="2:22">
      <c r="B1768" s="300"/>
      <c r="K1768" s="300"/>
      <c r="L1768" s="155"/>
      <c r="M1768" s="300"/>
      <c r="N1768" s="300"/>
      <c r="P1768" s="300"/>
      <c r="Q1768" s="230"/>
      <c r="R1768" s="230"/>
      <c r="S1768" s="230"/>
      <c r="T1768" s="230"/>
      <c r="U1768" s="230"/>
      <c r="V1768" s="300"/>
    </row>
    <row r="1769" spans="2:22">
      <c r="B1769" s="300"/>
      <c r="K1769" s="300"/>
      <c r="L1769" s="155"/>
      <c r="M1769" s="300"/>
      <c r="N1769" s="300"/>
      <c r="P1769" s="300"/>
      <c r="Q1769" s="230"/>
      <c r="R1769" s="230"/>
      <c r="S1769" s="230"/>
      <c r="T1769" s="230"/>
      <c r="U1769" s="230"/>
      <c r="V1769" s="300"/>
    </row>
    <row r="1770" spans="2:22">
      <c r="B1770" s="300"/>
      <c r="K1770" s="300"/>
      <c r="L1770" s="155"/>
      <c r="M1770" s="300"/>
      <c r="N1770" s="300"/>
      <c r="P1770" s="300"/>
      <c r="Q1770" s="230"/>
      <c r="R1770" s="230"/>
      <c r="S1770" s="230"/>
      <c r="T1770" s="230"/>
      <c r="U1770" s="230"/>
      <c r="V1770" s="300"/>
    </row>
    <row r="1771" spans="2:22">
      <c r="B1771" s="300"/>
      <c r="K1771" s="300"/>
      <c r="L1771" s="155"/>
      <c r="M1771" s="300"/>
      <c r="N1771" s="300"/>
      <c r="P1771" s="300"/>
      <c r="Q1771" s="230"/>
      <c r="R1771" s="230"/>
      <c r="S1771" s="230"/>
      <c r="T1771" s="230"/>
      <c r="U1771" s="230"/>
      <c r="V1771" s="300"/>
    </row>
    <row r="1772" spans="2:22">
      <c r="B1772" s="300"/>
      <c r="K1772" s="300"/>
      <c r="L1772" s="155"/>
      <c r="M1772" s="300"/>
      <c r="N1772" s="300"/>
      <c r="P1772" s="300"/>
      <c r="Q1772" s="230"/>
      <c r="R1772" s="230"/>
      <c r="S1772" s="230"/>
      <c r="T1772" s="230"/>
      <c r="U1772" s="230"/>
      <c r="V1772" s="300"/>
    </row>
    <row r="1773" spans="2:22">
      <c r="B1773" s="300"/>
      <c r="K1773" s="300"/>
      <c r="L1773" s="155"/>
      <c r="M1773" s="300"/>
      <c r="N1773" s="300"/>
      <c r="P1773" s="300"/>
      <c r="Q1773" s="230"/>
      <c r="R1773" s="230"/>
      <c r="S1773" s="230"/>
      <c r="T1773" s="230"/>
      <c r="U1773" s="230"/>
      <c r="V1773" s="300"/>
    </row>
    <row r="1774" spans="2:22">
      <c r="B1774" s="300"/>
      <c r="K1774" s="300"/>
      <c r="L1774" s="155"/>
      <c r="M1774" s="300"/>
      <c r="N1774" s="300"/>
      <c r="P1774" s="300"/>
      <c r="Q1774" s="230"/>
      <c r="R1774" s="230"/>
      <c r="S1774" s="230"/>
      <c r="T1774" s="230"/>
      <c r="U1774" s="230"/>
      <c r="V1774" s="300"/>
    </row>
    <row r="1775" spans="2:22">
      <c r="B1775" s="300"/>
      <c r="K1775" s="300"/>
      <c r="L1775" s="155"/>
      <c r="M1775" s="300"/>
      <c r="N1775" s="300"/>
      <c r="P1775" s="300"/>
      <c r="Q1775" s="230"/>
      <c r="R1775" s="230"/>
      <c r="S1775" s="230"/>
      <c r="T1775" s="230"/>
      <c r="U1775" s="230"/>
      <c r="V1775" s="300"/>
    </row>
    <row r="1776" spans="2:22">
      <c r="B1776" s="300"/>
      <c r="K1776" s="300"/>
      <c r="L1776" s="155"/>
      <c r="M1776" s="300"/>
      <c r="N1776" s="300"/>
      <c r="P1776" s="300"/>
      <c r="Q1776" s="230"/>
      <c r="R1776" s="230"/>
      <c r="S1776" s="230"/>
      <c r="T1776" s="230"/>
      <c r="U1776" s="230"/>
      <c r="V1776" s="300"/>
    </row>
    <row r="1777" spans="2:22">
      <c r="B1777" s="300"/>
      <c r="K1777" s="300"/>
      <c r="L1777" s="155"/>
      <c r="M1777" s="300"/>
      <c r="N1777" s="300"/>
      <c r="P1777" s="300"/>
      <c r="Q1777" s="230"/>
      <c r="R1777" s="230"/>
      <c r="S1777" s="230"/>
      <c r="T1777" s="230"/>
      <c r="U1777" s="230"/>
      <c r="V1777" s="300"/>
    </row>
    <row r="1778" spans="2:22">
      <c r="B1778" s="300"/>
      <c r="K1778" s="300"/>
      <c r="L1778" s="155"/>
      <c r="M1778" s="300"/>
      <c r="N1778" s="300"/>
      <c r="P1778" s="300"/>
      <c r="Q1778" s="230"/>
      <c r="R1778" s="230"/>
      <c r="S1778" s="230"/>
      <c r="T1778" s="230"/>
      <c r="U1778" s="230"/>
      <c r="V1778" s="300"/>
    </row>
    <row r="1779" spans="2:22">
      <c r="B1779" s="300"/>
      <c r="K1779" s="300"/>
      <c r="L1779" s="155"/>
      <c r="M1779" s="300"/>
      <c r="N1779" s="300"/>
      <c r="P1779" s="300"/>
      <c r="Q1779" s="230"/>
      <c r="R1779" s="230"/>
      <c r="S1779" s="230"/>
      <c r="T1779" s="230"/>
      <c r="U1779" s="230"/>
      <c r="V1779" s="300"/>
    </row>
    <row r="1780" spans="2:22">
      <c r="B1780" s="300"/>
      <c r="K1780" s="300"/>
      <c r="L1780" s="155"/>
      <c r="M1780" s="300"/>
      <c r="N1780" s="300"/>
      <c r="P1780" s="300"/>
      <c r="Q1780" s="230"/>
      <c r="R1780" s="230"/>
      <c r="S1780" s="230"/>
      <c r="T1780" s="230"/>
      <c r="U1780" s="230"/>
      <c r="V1780" s="300"/>
    </row>
    <row r="1781" spans="2:22">
      <c r="B1781" s="300"/>
      <c r="K1781" s="300"/>
      <c r="L1781" s="155"/>
      <c r="M1781" s="300"/>
      <c r="N1781" s="300"/>
      <c r="P1781" s="300"/>
      <c r="Q1781" s="230"/>
      <c r="R1781" s="230"/>
      <c r="S1781" s="230"/>
      <c r="T1781" s="230"/>
      <c r="U1781" s="230"/>
      <c r="V1781" s="300"/>
    </row>
    <row r="1782" spans="2:22">
      <c r="B1782" s="300"/>
      <c r="K1782" s="300"/>
      <c r="L1782" s="155"/>
      <c r="M1782" s="300"/>
      <c r="N1782" s="300"/>
      <c r="P1782" s="300"/>
      <c r="Q1782" s="230"/>
      <c r="R1782" s="230"/>
      <c r="S1782" s="230"/>
      <c r="T1782" s="230"/>
      <c r="U1782" s="230"/>
      <c r="V1782" s="300"/>
    </row>
    <row r="1783" spans="2:22">
      <c r="B1783" s="300"/>
      <c r="K1783" s="300"/>
      <c r="L1783" s="155"/>
      <c r="M1783" s="300"/>
      <c r="N1783" s="300"/>
      <c r="P1783" s="300"/>
      <c r="Q1783" s="230"/>
      <c r="R1783" s="230"/>
      <c r="S1783" s="230"/>
      <c r="T1783" s="230"/>
      <c r="U1783" s="230"/>
      <c r="V1783" s="300"/>
    </row>
    <row r="1784" spans="2:22">
      <c r="B1784" s="300"/>
      <c r="K1784" s="300"/>
      <c r="L1784" s="155"/>
      <c r="M1784" s="300"/>
      <c r="N1784" s="300"/>
      <c r="P1784" s="300"/>
      <c r="Q1784" s="230"/>
      <c r="R1784" s="230"/>
      <c r="S1784" s="230"/>
      <c r="T1784" s="230"/>
      <c r="U1784" s="230"/>
      <c r="V1784" s="300"/>
    </row>
    <row r="1785" spans="2:22">
      <c r="B1785" s="300"/>
      <c r="K1785" s="300"/>
      <c r="L1785" s="155"/>
      <c r="M1785" s="300"/>
      <c r="N1785" s="300"/>
      <c r="P1785" s="300"/>
      <c r="Q1785" s="230"/>
      <c r="R1785" s="230"/>
      <c r="S1785" s="230"/>
      <c r="T1785" s="230"/>
      <c r="U1785" s="230"/>
      <c r="V1785" s="300"/>
    </row>
    <row r="1786" spans="2:22">
      <c r="B1786" s="300"/>
      <c r="K1786" s="300"/>
      <c r="L1786" s="155"/>
      <c r="M1786" s="300"/>
      <c r="N1786" s="300"/>
      <c r="P1786" s="300"/>
      <c r="Q1786" s="230"/>
      <c r="R1786" s="230"/>
      <c r="S1786" s="230"/>
      <c r="T1786" s="230"/>
      <c r="U1786" s="230"/>
      <c r="V1786" s="300"/>
    </row>
    <row r="1787" spans="2:22">
      <c r="B1787" s="300"/>
      <c r="K1787" s="300"/>
      <c r="L1787" s="155"/>
      <c r="M1787" s="300"/>
      <c r="N1787" s="300"/>
      <c r="P1787" s="300"/>
      <c r="Q1787" s="230"/>
      <c r="R1787" s="230"/>
      <c r="S1787" s="230"/>
      <c r="T1787" s="230"/>
      <c r="U1787" s="230"/>
      <c r="V1787" s="300"/>
    </row>
    <row r="1788" spans="2:22">
      <c r="B1788" s="300"/>
      <c r="K1788" s="300"/>
      <c r="L1788" s="155"/>
      <c r="M1788" s="300"/>
      <c r="N1788" s="300"/>
      <c r="P1788" s="300"/>
      <c r="Q1788" s="230"/>
      <c r="R1788" s="230"/>
      <c r="S1788" s="230"/>
      <c r="T1788" s="230"/>
      <c r="U1788" s="230"/>
      <c r="V1788" s="300"/>
    </row>
    <row r="1789" spans="2:22">
      <c r="B1789" s="300"/>
      <c r="K1789" s="300"/>
      <c r="L1789" s="155"/>
      <c r="M1789" s="300"/>
      <c r="N1789" s="300"/>
      <c r="P1789" s="300"/>
      <c r="Q1789" s="230"/>
      <c r="R1789" s="230"/>
      <c r="S1789" s="230"/>
      <c r="T1789" s="230"/>
      <c r="U1789" s="230"/>
      <c r="V1789" s="300"/>
    </row>
    <row r="1790" spans="2:22">
      <c r="B1790" s="300"/>
      <c r="K1790" s="300"/>
      <c r="L1790" s="155"/>
      <c r="M1790" s="300"/>
      <c r="N1790" s="300"/>
      <c r="P1790" s="300"/>
      <c r="Q1790" s="230"/>
      <c r="R1790" s="230"/>
      <c r="S1790" s="230"/>
      <c r="T1790" s="230"/>
      <c r="U1790" s="230"/>
      <c r="V1790" s="300"/>
    </row>
    <row r="1791" spans="2:22">
      <c r="B1791" s="300"/>
      <c r="K1791" s="300"/>
      <c r="L1791" s="155"/>
      <c r="M1791" s="300"/>
      <c r="N1791" s="300"/>
      <c r="P1791" s="300"/>
      <c r="Q1791" s="230"/>
      <c r="R1791" s="230"/>
      <c r="S1791" s="230"/>
      <c r="T1791" s="230"/>
      <c r="U1791" s="230"/>
      <c r="V1791" s="300"/>
    </row>
    <row r="1792" spans="2:22">
      <c r="B1792" s="300"/>
      <c r="K1792" s="300"/>
      <c r="L1792" s="155"/>
      <c r="M1792" s="300"/>
      <c r="N1792" s="300"/>
      <c r="P1792" s="300"/>
      <c r="Q1792" s="230"/>
      <c r="R1792" s="230"/>
      <c r="S1792" s="230"/>
      <c r="T1792" s="230"/>
      <c r="U1792" s="230"/>
      <c r="V1792" s="300"/>
    </row>
    <row r="1793" spans="2:22">
      <c r="B1793" s="300"/>
      <c r="K1793" s="300"/>
      <c r="L1793" s="155"/>
      <c r="M1793" s="300"/>
      <c r="N1793" s="300"/>
      <c r="P1793" s="300"/>
      <c r="Q1793" s="230"/>
      <c r="R1793" s="230"/>
      <c r="S1793" s="230"/>
      <c r="T1793" s="230"/>
      <c r="U1793" s="230"/>
      <c r="V1793" s="300"/>
    </row>
    <row r="1794" spans="2:22">
      <c r="B1794" s="300"/>
      <c r="K1794" s="300"/>
      <c r="L1794" s="155"/>
      <c r="M1794" s="300"/>
      <c r="N1794" s="300"/>
      <c r="P1794" s="300"/>
      <c r="Q1794" s="230"/>
      <c r="R1794" s="230"/>
      <c r="S1794" s="230"/>
      <c r="T1794" s="230"/>
      <c r="U1794" s="230"/>
      <c r="V1794" s="300"/>
    </row>
    <row r="1795" spans="2:22">
      <c r="B1795" s="300"/>
      <c r="K1795" s="300"/>
      <c r="L1795" s="155"/>
      <c r="M1795" s="300"/>
      <c r="N1795" s="300"/>
      <c r="P1795" s="300"/>
      <c r="Q1795" s="230"/>
      <c r="R1795" s="230"/>
      <c r="S1795" s="230"/>
      <c r="T1795" s="230"/>
      <c r="U1795" s="230"/>
      <c r="V1795" s="300"/>
    </row>
    <row r="1796" spans="2:22">
      <c r="B1796" s="300"/>
      <c r="K1796" s="300"/>
      <c r="L1796" s="155"/>
      <c r="M1796" s="300"/>
      <c r="N1796" s="300"/>
      <c r="P1796" s="300"/>
      <c r="Q1796" s="230"/>
      <c r="R1796" s="230"/>
      <c r="S1796" s="230"/>
      <c r="T1796" s="230"/>
      <c r="U1796" s="230"/>
      <c r="V1796" s="300"/>
    </row>
    <row r="1797" spans="2:22">
      <c r="B1797" s="300"/>
      <c r="K1797" s="300"/>
      <c r="L1797" s="155"/>
      <c r="M1797" s="300"/>
      <c r="N1797" s="300"/>
      <c r="P1797" s="300"/>
      <c r="Q1797" s="230"/>
      <c r="R1797" s="230"/>
      <c r="S1797" s="230"/>
      <c r="T1797" s="230"/>
      <c r="U1797" s="230"/>
      <c r="V1797" s="300"/>
    </row>
    <row r="1798" spans="2:22">
      <c r="B1798" s="300"/>
      <c r="K1798" s="300"/>
      <c r="L1798" s="155"/>
      <c r="M1798" s="300"/>
      <c r="N1798" s="300"/>
      <c r="P1798" s="300"/>
      <c r="Q1798" s="230"/>
      <c r="R1798" s="230"/>
      <c r="S1798" s="230"/>
      <c r="T1798" s="230"/>
      <c r="U1798" s="230"/>
      <c r="V1798" s="300"/>
    </row>
    <row r="1799" spans="2:22">
      <c r="B1799" s="300"/>
      <c r="K1799" s="300"/>
      <c r="L1799" s="155"/>
      <c r="M1799" s="300"/>
      <c r="N1799" s="300"/>
      <c r="P1799" s="300"/>
      <c r="Q1799" s="230"/>
      <c r="R1799" s="230"/>
      <c r="S1799" s="230"/>
      <c r="T1799" s="230"/>
      <c r="U1799" s="230"/>
      <c r="V1799" s="300"/>
    </row>
    <row r="1800" spans="2:22">
      <c r="B1800" s="300"/>
      <c r="K1800" s="300"/>
      <c r="L1800" s="155"/>
      <c r="M1800" s="300"/>
      <c r="N1800" s="300"/>
      <c r="P1800" s="300"/>
      <c r="Q1800" s="230"/>
      <c r="R1800" s="230"/>
      <c r="S1800" s="230"/>
      <c r="T1800" s="230"/>
      <c r="U1800" s="230"/>
      <c r="V1800" s="300"/>
    </row>
    <row r="1801" spans="2:22">
      <c r="B1801" s="300"/>
      <c r="K1801" s="300"/>
      <c r="L1801" s="155"/>
      <c r="M1801" s="300"/>
      <c r="N1801" s="300"/>
      <c r="P1801" s="300"/>
      <c r="Q1801" s="230"/>
      <c r="R1801" s="230"/>
      <c r="S1801" s="230"/>
      <c r="T1801" s="230"/>
      <c r="U1801" s="230"/>
      <c r="V1801" s="300"/>
    </row>
    <row r="1802" spans="2:22">
      <c r="B1802" s="300"/>
      <c r="K1802" s="300"/>
      <c r="L1802" s="155"/>
      <c r="M1802" s="300"/>
      <c r="N1802" s="300"/>
      <c r="P1802" s="300"/>
      <c r="Q1802" s="230"/>
      <c r="R1802" s="230"/>
      <c r="S1802" s="230"/>
      <c r="T1802" s="230"/>
      <c r="U1802" s="230"/>
      <c r="V1802" s="300"/>
    </row>
    <row r="1803" spans="2:22">
      <c r="B1803" s="300"/>
      <c r="K1803" s="300"/>
      <c r="L1803" s="155"/>
      <c r="M1803" s="300"/>
      <c r="N1803" s="300"/>
      <c r="P1803" s="300"/>
      <c r="Q1803" s="230"/>
      <c r="R1803" s="230"/>
      <c r="S1803" s="230"/>
      <c r="T1803" s="230"/>
      <c r="U1803" s="230"/>
      <c r="V1803" s="300"/>
    </row>
    <row r="1804" spans="2:22">
      <c r="B1804" s="300"/>
      <c r="K1804" s="300"/>
      <c r="L1804" s="155"/>
      <c r="M1804" s="300"/>
      <c r="N1804" s="300"/>
      <c r="P1804" s="300"/>
      <c r="Q1804" s="230"/>
      <c r="R1804" s="230"/>
      <c r="S1804" s="230"/>
      <c r="T1804" s="230"/>
      <c r="U1804" s="230"/>
      <c r="V1804" s="300"/>
    </row>
    <row r="1805" spans="2:22">
      <c r="B1805" s="300"/>
      <c r="K1805" s="300"/>
      <c r="L1805" s="155"/>
      <c r="M1805" s="300"/>
      <c r="N1805" s="300"/>
      <c r="P1805" s="300"/>
      <c r="Q1805" s="230"/>
      <c r="R1805" s="230"/>
      <c r="S1805" s="230"/>
      <c r="T1805" s="230"/>
      <c r="U1805" s="230"/>
      <c r="V1805" s="300"/>
    </row>
    <row r="1806" spans="2:22">
      <c r="B1806" s="300"/>
      <c r="K1806" s="300"/>
      <c r="L1806" s="155"/>
      <c r="M1806" s="300"/>
      <c r="N1806" s="300"/>
      <c r="P1806" s="300"/>
      <c r="Q1806" s="230"/>
      <c r="R1806" s="230"/>
      <c r="S1806" s="230"/>
      <c r="T1806" s="230"/>
      <c r="U1806" s="230"/>
      <c r="V1806" s="300"/>
    </row>
    <row r="1807" spans="2:22">
      <c r="B1807" s="300"/>
      <c r="K1807" s="300"/>
      <c r="L1807" s="155"/>
      <c r="M1807" s="300"/>
      <c r="N1807" s="300"/>
      <c r="P1807" s="300"/>
      <c r="Q1807" s="230"/>
      <c r="R1807" s="230"/>
      <c r="S1807" s="230"/>
      <c r="T1807" s="230"/>
      <c r="U1807" s="230"/>
      <c r="V1807" s="300"/>
    </row>
    <row r="1808" spans="2:22">
      <c r="B1808" s="300"/>
      <c r="K1808" s="300"/>
      <c r="L1808" s="155"/>
      <c r="M1808" s="300"/>
      <c r="N1808" s="300"/>
      <c r="P1808" s="300"/>
      <c r="Q1808" s="230"/>
      <c r="R1808" s="230"/>
      <c r="S1808" s="230"/>
      <c r="T1808" s="230"/>
      <c r="U1808" s="230"/>
      <c r="V1808" s="300"/>
    </row>
    <row r="1809" spans="2:22">
      <c r="B1809" s="300"/>
      <c r="K1809" s="300"/>
      <c r="L1809" s="155"/>
      <c r="M1809" s="300"/>
      <c r="N1809" s="300"/>
      <c r="P1809" s="300"/>
      <c r="Q1809" s="230"/>
      <c r="R1809" s="230"/>
      <c r="S1809" s="230"/>
      <c r="T1809" s="230"/>
      <c r="U1809" s="230"/>
      <c r="V1809" s="300"/>
    </row>
    <row r="1810" spans="2:22">
      <c r="B1810" s="300"/>
      <c r="K1810" s="300"/>
      <c r="L1810" s="155"/>
      <c r="M1810" s="300"/>
      <c r="N1810" s="300"/>
      <c r="P1810" s="300"/>
      <c r="Q1810" s="230"/>
      <c r="R1810" s="230"/>
      <c r="S1810" s="230"/>
      <c r="T1810" s="230"/>
      <c r="U1810" s="230"/>
      <c r="V1810" s="300"/>
    </row>
    <row r="1811" spans="2:22">
      <c r="B1811" s="300"/>
      <c r="K1811" s="300"/>
      <c r="L1811" s="155"/>
      <c r="M1811" s="300"/>
      <c r="N1811" s="300"/>
      <c r="P1811" s="300"/>
      <c r="Q1811" s="230"/>
      <c r="R1811" s="230"/>
      <c r="S1811" s="230"/>
      <c r="T1811" s="230"/>
      <c r="U1811" s="230"/>
      <c r="V1811" s="300"/>
    </row>
    <row r="1812" spans="2:22">
      <c r="B1812" s="300"/>
      <c r="K1812" s="300"/>
      <c r="L1812" s="155"/>
      <c r="M1812" s="300"/>
      <c r="N1812" s="300"/>
      <c r="P1812" s="300"/>
      <c r="Q1812" s="230"/>
      <c r="R1812" s="230"/>
      <c r="S1812" s="230"/>
      <c r="T1812" s="230"/>
      <c r="U1812" s="230"/>
      <c r="V1812" s="300"/>
    </row>
    <row r="1813" spans="2:22">
      <c r="B1813" s="300"/>
      <c r="K1813" s="300"/>
      <c r="L1813" s="155"/>
      <c r="M1813" s="300"/>
      <c r="N1813" s="300"/>
      <c r="P1813" s="300"/>
      <c r="Q1813" s="230"/>
      <c r="R1813" s="230"/>
      <c r="S1813" s="230"/>
      <c r="T1813" s="230"/>
      <c r="U1813" s="230"/>
      <c r="V1813" s="300"/>
    </row>
    <row r="1814" spans="2:22">
      <c r="B1814" s="300"/>
      <c r="K1814" s="300"/>
      <c r="L1814" s="155"/>
      <c r="M1814" s="300"/>
      <c r="N1814" s="300"/>
      <c r="P1814" s="300"/>
      <c r="Q1814" s="230"/>
      <c r="R1814" s="230"/>
      <c r="S1814" s="230"/>
      <c r="T1814" s="230"/>
      <c r="U1814" s="230"/>
      <c r="V1814" s="300"/>
    </row>
    <row r="1815" spans="2:22">
      <c r="B1815" s="300"/>
      <c r="K1815" s="300"/>
      <c r="L1815" s="155"/>
      <c r="M1815" s="300"/>
      <c r="N1815" s="300"/>
      <c r="P1815" s="300"/>
      <c r="Q1815" s="230"/>
      <c r="R1815" s="230"/>
      <c r="S1815" s="230"/>
      <c r="T1815" s="230"/>
      <c r="U1815" s="230"/>
      <c r="V1815" s="300"/>
    </row>
    <row r="1816" spans="2:22">
      <c r="B1816" s="300"/>
      <c r="K1816" s="300"/>
      <c r="L1816" s="155"/>
      <c r="M1816" s="300"/>
      <c r="N1816" s="300"/>
      <c r="P1816" s="300"/>
      <c r="Q1816" s="230"/>
      <c r="R1816" s="230"/>
      <c r="S1816" s="230"/>
      <c r="T1816" s="230"/>
      <c r="U1816" s="230"/>
      <c r="V1816" s="300"/>
    </row>
    <row r="1817" spans="2:22">
      <c r="B1817" s="300"/>
      <c r="K1817" s="300"/>
      <c r="L1817" s="155"/>
      <c r="M1817" s="300"/>
      <c r="N1817" s="300"/>
      <c r="P1817" s="300"/>
      <c r="Q1817" s="230"/>
      <c r="R1817" s="230"/>
      <c r="S1817" s="230"/>
      <c r="T1817" s="230"/>
      <c r="U1817" s="230"/>
      <c r="V1817" s="300"/>
    </row>
    <row r="1818" spans="2:22">
      <c r="B1818" s="300"/>
      <c r="K1818" s="300"/>
      <c r="L1818" s="155"/>
      <c r="M1818" s="300"/>
      <c r="N1818" s="300"/>
      <c r="P1818" s="300"/>
      <c r="Q1818" s="230"/>
      <c r="R1818" s="230"/>
      <c r="S1818" s="230"/>
      <c r="T1818" s="230"/>
      <c r="U1818" s="230"/>
      <c r="V1818" s="300"/>
    </row>
    <row r="1819" spans="2:22">
      <c r="B1819" s="300"/>
      <c r="K1819" s="300"/>
      <c r="L1819" s="155"/>
      <c r="M1819" s="300"/>
      <c r="N1819" s="300"/>
      <c r="P1819" s="300"/>
      <c r="Q1819" s="230"/>
      <c r="R1819" s="230"/>
      <c r="S1819" s="230"/>
      <c r="T1819" s="230"/>
      <c r="U1819" s="230"/>
      <c r="V1819" s="300"/>
    </row>
    <row r="1820" spans="2:22">
      <c r="B1820" s="300"/>
      <c r="K1820" s="300"/>
      <c r="L1820" s="155"/>
      <c r="M1820" s="300"/>
      <c r="N1820" s="300"/>
      <c r="P1820" s="300"/>
      <c r="Q1820" s="230"/>
      <c r="R1820" s="230"/>
      <c r="S1820" s="230"/>
      <c r="T1820" s="230"/>
      <c r="U1820" s="230"/>
      <c r="V1820" s="300"/>
    </row>
    <row r="1821" spans="2:22">
      <c r="B1821" s="300"/>
      <c r="K1821" s="300"/>
      <c r="L1821" s="155"/>
      <c r="M1821" s="300"/>
      <c r="N1821" s="300"/>
      <c r="P1821" s="300"/>
      <c r="Q1821" s="230"/>
      <c r="R1821" s="230"/>
      <c r="S1821" s="230"/>
      <c r="T1821" s="230"/>
      <c r="U1821" s="230"/>
      <c r="V1821" s="300"/>
    </row>
    <row r="1822" spans="2:22">
      <c r="B1822" s="300"/>
      <c r="K1822" s="300"/>
      <c r="L1822" s="155"/>
      <c r="M1822" s="300"/>
      <c r="N1822" s="300"/>
      <c r="P1822" s="300"/>
      <c r="Q1822" s="230"/>
      <c r="R1822" s="230"/>
      <c r="S1822" s="230"/>
      <c r="T1822" s="230"/>
      <c r="U1822" s="230"/>
      <c r="V1822" s="300"/>
    </row>
    <row r="1823" spans="2:22">
      <c r="B1823" s="300"/>
      <c r="K1823" s="300"/>
      <c r="L1823" s="155"/>
      <c r="M1823" s="300"/>
      <c r="N1823" s="300"/>
      <c r="P1823" s="300"/>
      <c r="Q1823" s="230"/>
      <c r="R1823" s="230"/>
      <c r="S1823" s="230"/>
      <c r="T1823" s="230"/>
      <c r="U1823" s="230"/>
      <c r="V1823" s="300"/>
    </row>
    <row r="1824" spans="2:22">
      <c r="B1824" s="300"/>
      <c r="K1824" s="300"/>
      <c r="L1824" s="155"/>
      <c r="M1824" s="300"/>
      <c r="N1824" s="300"/>
      <c r="P1824" s="300"/>
      <c r="Q1824" s="230"/>
      <c r="R1824" s="230"/>
      <c r="S1824" s="230"/>
      <c r="T1824" s="230"/>
      <c r="U1824" s="230"/>
      <c r="V1824" s="300"/>
    </row>
    <row r="1825" spans="2:22">
      <c r="B1825" s="300"/>
      <c r="K1825" s="300"/>
      <c r="L1825" s="155"/>
      <c r="M1825" s="300"/>
      <c r="N1825" s="300"/>
      <c r="P1825" s="300"/>
      <c r="Q1825" s="230"/>
      <c r="R1825" s="230"/>
      <c r="S1825" s="230"/>
      <c r="T1825" s="230"/>
      <c r="U1825" s="230"/>
      <c r="V1825" s="300"/>
    </row>
    <row r="1826" spans="2:22">
      <c r="B1826" s="300"/>
      <c r="K1826" s="300"/>
      <c r="L1826" s="155"/>
      <c r="M1826" s="300"/>
      <c r="N1826" s="300"/>
      <c r="P1826" s="300"/>
      <c r="Q1826" s="230"/>
      <c r="R1826" s="230"/>
      <c r="S1826" s="230"/>
      <c r="T1826" s="230"/>
      <c r="U1826" s="230"/>
      <c r="V1826" s="300"/>
    </row>
    <row r="1827" spans="2:22">
      <c r="B1827" s="300"/>
      <c r="K1827" s="300"/>
      <c r="L1827" s="155"/>
      <c r="M1827" s="300"/>
      <c r="N1827" s="300"/>
      <c r="P1827" s="300"/>
      <c r="Q1827" s="230"/>
      <c r="R1827" s="230"/>
      <c r="S1827" s="230"/>
      <c r="T1827" s="230"/>
      <c r="U1827" s="230"/>
      <c r="V1827" s="300"/>
    </row>
    <row r="1828" spans="2:22">
      <c r="B1828" s="300"/>
      <c r="K1828" s="300"/>
      <c r="L1828" s="155"/>
      <c r="M1828" s="300"/>
      <c r="N1828" s="300"/>
      <c r="P1828" s="300"/>
      <c r="Q1828" s="230"/>
      <c r="R1828" s="230"/>
      <c r="S1828" s="230"/>
      <c r="T1828" s="230"/>
      <c r="U1828" s="230"/>
      <c r="V1828" s="300"/>
    </row>
    <row r="1829" spans="2:22">
      <c r="B1829" s="300"/>
      <c r="K1829" s="300"/>
      <c r="L1829" s="155"/>
      <c r="M1829" s="300"/>
      <c r="N1829" s="300"/>
      <c r="P1829" s="300"/>
      <c r="Q1829" s="230"/>
      <c r="R1829" s="230"/>
      <c r="S1829" s="230"/>
      <c r="T1829" s="230"/>
      <c r="U1829" s="230"/>
      <c r="V1829" s="300"/>
    </row>
    <row r="1830" spans="2:22">
      <c r="B1830" s="300"/>
      <c r="K1830" s="300"/>
      <c r="L1830" s="155"/>
      <c r="M1830" s="300"/>
      <c r="N1830" s="300"/>
      <c r="P1830" s="300"/>
      <c r="Q1830" s="230"/>
      <c r="R1830" s="230"/>
      <c r="S1830" s="230"/>
      <c r="T1830" s="230"/>
      <c r="U1830" s="230"/>
      <c r="V1830" s="300"/>
    </row>
    <row r="1831" spans="2:22">
      <c r="B1831" s="300"/>
      <c r="K1831" s="300"/>
      <c r="L1831" s="155"/>
      <c r="M1831" s="300"/>
      <c r="N1831" s="300"/>
      <c r="P1831" s="300"/>
      <c r="Q1831" s="230"/>
      <c r="R1831" s="230"/>
      <c r="S1831" s="230"/>
      <c r="T1831" s="230"/>
      <c r="U1831" s="230"/>
      <c r="V1831" s="300"/>
    </row>
    <row r="1832" spans="2:22">
      <c r="B1832" s="300"/>
      <c r="K1832" s="300"/>
      <c r="L1832" s="155"/>
      <c r="M1832" s="300"/>
      <c r="N1832" s="300"/>
      <c r="P1832" s="300"/>
      <c r="Q1832" s="230"/>
      <c r="R1832" s="230"/>
      <c r="S1832" s="230"/>
      <c r="T1832" s="230"/>
      <c r="U1832" s="230"/>
      <c r="V1832" s="300"/>
    </row>
    <row r="1833" spans="2:22">
      <c r="B1833" s="300"/>
      <c r="K1833" s="300"/>
      <c r="L1833" s="155"/>
      <c r="M1833" s="300"/>
      <c r="N1833" s="300"/>
      <c r="P1833" s="300"/>
      <c r="Q1833" s="230"/>
      <c r="R1833" s="230"/>
      <c r="S1833" s="230"/>
      <c r="T1833" s="230"/>
      <c r="U1833" s="230"/>
      <c r="V1833" s="300"/>
    </row>
    <row r="1834" spans="2:22">
      <c r="B1834" s="300"/>
      <c r="K1834" s="300"/>
      <c r="L1834" s="155"/>
      <c r="M1834" s="300"/>
      <c r="N1834" s="300"/>
      <c r="P1834" s="300"/>
      <c r="Q1834" s="230"/>
      <c r="R1834" s="230"/>
      <c r="S1834" s="230"/>
      <c r="T1834" s="230"/>
      <c r="U1834" s="230"/>
      <c r="V1834" s="300"/>
    </row>
    <row r="1835" spans="2:22">
      <c r="B1835" s="300"/>
      <c r="K1835" s="300"/>
      <c r="L1835" s="155"/>
      <c r="M1835" s="300"/>
      <c r="N1835" s="300"/>
      <c r="P1835" s="300"/>
      <c r="Q1835" s="230"/>
      <c r="R1835" s="230"/>
      <c r="S1835" s="230"/>
      <c r="T1835" s="230"/>
      <c r="U1835" s="230"/>
      <c r="V1835" s="300"/>
    </row>
    <row r="1836" spans="2:22">
      <c r="B1836" s="300"/>
      <c r="K1836" s="300"/>
      <c r="L1836" s="155"/>
      <c r="M1836" s="300"/>
      <c r="N1836" s="300"/>
      <c r="P1836" s="300"/>
      <c r="Q1836" s="230"/>
      <c r="R1836" s="230"/>
      <c r="S1836" s="230"/>
      <c r="T1836" s="230"/>
      <c r="U1836" s="230"/>
      <c r="V1836" s="300"/>
    </row>
    <row r="1837" spans="2:22">
      <c r="B1837" s="300"/>
      <c r="K1837" s="300"/>
      <c r="L1837" s="155"/>
      <c r="M1837" s="300"/>
      <c r="N1837" s="300"/>
      <c r="P1837" s="300"/>
      <c r="Q1837" s="230"/>
      <c r="R1837" s="230"/>
      <c r="S1837" s="230"/>
      <c r="T1837" s="230"/>
      <c r="U1837" s="230"/>
      <c r="V1837" s="300"/>
    </row>
    <row r="1838" spans="2:22">
      <c r="B1838" s="300"/>
      <c r="K1838" s="300"/>
      <c r="L1838" s="155"/>
      <c r="M1838" s="300"/>
      <c r="N1838" s="300"/>
      <c r="P1838" s="300"/>
      <c r="Q1838" s="230"/>
      <c r="R1838" s="230"/>
      <c r="S1838" s="230"/>
      <c r="T1838" s="230"/>
      <c r="U1838" s="230"/>
      <c r="V1838" s="300"/>
    </row>
    <row r="1839" spans="2:22">
      <c r="B1839" s="300"/>
      <c r="K1839" s="300"/>
      <c r="L1839" s="155"/>
      <c r="M1839" s="300"/>
      <c r="N1839" s="300"/>
      <c r="P1839" s="300"/>
      <c r="Q1839" s="230"/>
      <c r="R1839" s="230"/>
      <c r="S1839" s="230"/>
      <c r="T1839" s="230"/>
      <c r="U1839" s="230"/>
      <c r="V1839" s="300"/>
    </row>
    <row r="1840" spans="2:22">
      <c r="B1840" s="300"/>
      <c r="K1840" s="300"/>
      <c r="L1840" s="155"/>
      <c r="M1840" s="300"/>
      <c r="N1840" s="300"/>
      <c r="P1840" s="300"/>
      <c r="Q1840" s="230"/>
      <c r="R1840" s="230"/>
      <c r="S1840" s="230"/>
      <c r="T1840" s="230"/>
      <c r="U1840" s="230"/>
      <c r="V1840" s="300"/>
    </row>
    <row r="1841" spans="2:22">
      <c r="B1841" s="300"/>
      <c r="K1841" s="300"/>
      <c r="L1841" s="155"/>
      <c r="M1841" s="300"/>
      <c r="N1841" s="300"/>
      <c r="P1841" s="300"/>
      <c r="Q1841" s="230"/>
      <c r="R1841" s="230"/>
      <c r="S1841" s="230"/>
      <c r="T1841" s="230"/>
      <c r="U1841" s="230"/>
      <c r="V1841" s="300"/>
    </row>
    <row r="1842" spans="2:22">
      <c r="B1842" s="300"/>
      <c r="K1842" s="300"/>
      <c r="L1842" s="155"/>
      <c r="M1842" s="300"/>
      <c r="N1842" s="300"/>
      <c r="P1842" s="300"/>
      <c r="Q1842" s="230"/>
      <c r="R1842" s="230"/>
      <c r="S1842" s="230"/>
      <c r="T1842" s="230"/>
      <c r="U1842" s="230"/>
      <c r="V1842" s="300"/>
    </row>
    <row r="1843" spans="2:22">
      <c r="B1843" s="300"/>
      <c r="K1843" s="300"/>
      <c r="L1843" s="155"/>
      <c r="M1843" s="300"/>
      <c r="N1843" s="300"/>
      <c r="P1843" s="300"/>
      <c r="Q1843" s="230"/>
      <c r="R1843" s="230"/>
      <c r="S1843" s="230"/>
      <c r="T1843" s="230"/>
      <c r="U1843" s="230"/>
      <c r="V1843" s="300"/>
    </row>
    <row r="1844" spans="2:22">
      <c r="B1844" s="300"/>
      <c r="K1844" s="300"/>
      <c r="L1844" s="155"/>
      <c r="M1844" s="300"/>
      <c r="N1844" s="300"/>
      <c r="P1844" s="300"/>
      <c r="Q1844" s="230"/>
      <c r="R1844" s="230"/>
      <c r="S1844" s="230"/>
      <c r="T1844" s="230"/>
      <c r="U1844" s="230"/>
      <c r="V1844" s="300"/>
    </row>
    <row r="1845" spans="2:22">
      <c r="B1845" s="300"/>
      <c r="K1845" s="300"/>
      <c r="L1845" s="155"/>
      <c r="M1845" s="300"/>
      <c r="N1845" s="300"/>
      <c r="P1845" s="300"/>
      <c r="Q1845" s="230"/>
      <c r="R1845" s="230"/>
      <c r="S1845" s="230"/>
      <c r="T1845" s="230"/>
      <c r="U1845" s="230"/>
      <c r="V1845" s="300"/>
    </row>
    <row r="1846" spans="2:22">
      <c r="B1846" s="300"/>
      <c r="K1846" s="300"/>
      <c r="L1846" s="155"/>
      <c r="M1846" s="300"/>
      <c r="N1846" s="300"/>
      <c r="P1846" s="300"/>
      <c r="Q1846" s="230"/>
      <c r="R1846" s="230"/>
      <c r="S1846" s="230"/>
      <c r="T1846" s="230"/>
      <c r="U1846" s="230"/>
      <c r="V1846" s="300"/>
    </row>
    <row r="1847" spans="2:22">
      <c r="B1847" s="300"/>
      <c r="K1847" s="300"/>
      <c r="L1847" s="155"/>
      <c r="M1847" s="300"/>
      <c r="N1847" s="300"/>
      <c r="P1847" s="300"/>
      <c r="Q1847" s="230"/>
      <c r="R1847" s="230"/>
      <c r="S1847" s="230"/>
      <c r="T1847" s="230"/>
      <c r="U1847" s="230"/>
      <c r="V1847" s="300"/>
    </row>
    <row r="1848" spans="2:22">
      <c r="B1848" s="300"/>
      <c r="K1848" s="300"/>
      <c r="L1848" s="155"/>
      <c r="M1848" s="300"/>
      <c r="N1848" s="300"/>
      <c r="P1848" s="300"/>
      <c r="Q1848" s="230"/>
      <c r="R1848" s="230"/>
      <c r="S1848" s="230"/>
      <c r="T1848" s="230"/>
      <c r="U1848" s="230"/>
      <c r="V1848" s="300"/>
    </row>
    <row r="1849" spans="2:22">
      <c r="B1849" s="300"/>
      <c r="K1849" s="300"/>
      <c r="L1849" s="155"/>
      <c r="M1849" s="300"/>
      <c r="N1849" s="300"/>
      <c r="P1849" s="300"/>
      <c r="Q1849" s="230"/>
      <c r="R1849" s="230"/>
      <c r="S1849" s="230"/>
      <c r="T1849" s="230"/>
      <c r="U1849" s="230"/>
      <c r="V1849" s="300"/>
    </row>
    <row r="1850" spans="2:22">
      <c r="B1850" s="300"/>
      <c r="K1850" s="300"/>
      <c r="L1850" s="155"/>
      <c r="M1850" s="300"/>
      <c r="N1850" s="300"/>
      <c r="P1850" s="300"/>
      <c r="Q1850" s="230"/>
      <c r="R1850" s="230"/>
      <c r="S1850" s="230"/>
      <c r="T1850" s="230"/>
      <c r="U1850" s="230"/>
      <c r="V1850" s="300"/>
    </row>
    <row r="1851" spans="2:22">
      <c r="B1851" s="300"/>
      <c r="K1851" s="300"/>
      <c r="L1851" s="155"/>
      <c r="M1851" s="300"/>
      <c r="N1851" s="300"/>
      <c r="P1851" s="300"/>
      <c r="Q1851" s="230"/>
      <c r="R1851" s="230"/>
      <c r="S1851" s="230"/>
      <c r="T1851" s="230"/>
      <c r="U1851" s="230"/>
      <c r="V1851" s="300"/>
    </row>
    <row r="1852" spans="2:22">
      <c r="B1852" s="300"/>
      <c r="K1852" s="300"/>
      <c r="L1852" s="155"/>
      <c r="M1852" s="300"/>
      <c r="N1852" s="300"/>
      <c r="P1852" s="300"/>
      <c r="Q1852" s="230"/>
      <c r="R1852" s="230"/>
      <c r="S1852" s="230"/>
      <c r="T1852" s="230"/>
      <c r="U1852" s="230"/>
      <c r="V1852" s="300"/>
    </row>
    <row r="1853" spans="2:22">
      <c r="B1853" s="300"/>
      <c r="K1853" s="300"/>
      <c r="L1853" s="155"/>
      <c r="M1853" s="300"/>
      <c r="N1853" s="300"/>
      <c r="P1853" s="300"/>
      <c r="Q1853" s="230"/>
      <c r="R1853" s="230"/>
      <c r="S1853" s="230"/>
      <c r="T1853" s="230"/>
      <c r="U1853" s="230"/>
      <c r="V1853" s="300"/>
    </row>
    <row r="1854" spans="2:22">
      <c r="B1854" s="300"/>
      <c r="K1854" s="300"/>
      <c r="L1854" s="155"/>
      <c r="M1854" s="300"/>
      <c r="N1854" s="300"/>
      <c r="P1854" s="300"/>
      <c r="Q1854" s="230"/>
      <c r="R1854" s="230"/>
      <c r="S1854" s="230"/>
      <c r="T1854" s="230"/>
      <c r="U1854" s="230"/>
      <c r="V1854" s="300"/>
    </row>
    <row r="1855" spans="2:22">
      <c r="B1855" s="300"/>
      <c r="K1855" s="300"/>
      <c r="L1855" s="155"/>
      <c r="M1855" s="300"/>
      <c r="N1855" s="300"/>
      <c r="P1855" s="300"/>
      <c r="Q1855" s="230"/>
      <c r="R1855" s="230"/>
      <c r="S1855" s="230"/>
      <c r="T1855" s="230"/>
      <c r="U1855" s="230"/>
      <c r="V1855" s="300"/>
    </row>
    <row r="1856" spans="2:22">
      <c r="B1856" s="300"/>
      <c r="K1856" s="300"/>
      <c r="L1856" s="155"/>
      <c r="M1856" s="300"/>
      <c r="N1856" s="300"/>
      <c r="P1856" s="300"/>
      <c r="Q1856" s="230"/>
      <c r="R1856" s="230"/>
      <c r="S1856" s="230"/>
      <c r="T1856" s="230"/>
      <c r="U1856" s="230"/>
      <c r="V1856" s="300"/>
    </row>
    <row r="1857" spans="2:22">
      <c r="B1857" s="300"/>
      <c r="K1857" s="300"/>
      <c r="L1857" s="155"/>
      <c r="M1857" s="300"/>
      <c r="N1857" s="300"/>
      <c r="P1857" s="300"/>
      <c r="Q1857" s="230"/>
      <c r="R1857" s="230"/>
      <c r="S1857" s="230"/>
      <c r="T1857" s="230"/>
      <c r="U1857" s="230"/>
      <c r="V1857" s="300"/>
    </row>
    <row r="1858" spans="2:22">
      <c r="B1858" s="300"/>
      <c r="K1858" s="300"/>
      <c r="L1858" s="155"/>
      <c r="M1858" s="300"/>
      <c r="N1858" s="300"/>
      <c r="P1858" s="300"/>
      <c r="Q1858" s="230"/>
      <c r="R1858" s="230"/>
      <c r="S1858" s="230"/>
      <c r="T1858" s="230"/>
      <c r="U1858" s="230"/>
      <c r="V1858" s="300"/>
    </row>
    <row r="1859" spans="2:22">
      <c r="B1859" s="300"/>
      <c r="K1859" s="300"/>
      <c r="L1859" s="155"/>
      <c r="M1859" s="300"/>
      <c r="N1859" s="300"/>
      <c r="P1859" s="300"/>
      <c r="Q1859" s="230"/>
      <c r="R1859" s="230"/>
      <c r="S1859" s="230"/>
      <c r="T1859" s="230"/>
      <c r="U1859" s="230"/>
      <c r="V1859" s="300"/>
    </row>
    <row r="1860" spans="2:22">
      <c r="B1860" s="300"/>
      <c r="K1860" s="300"/>
      <c r="L1860" s="155"/>
      <c r="M1860" s="300"/>
      <c r="N1860" s="300"/>
      <c r="P1860" s="300"/>
      <c r="Q1860" s="230"/>
      <c r="R1860" s="230"/>
      <c r="S1860" s="230"/>
      <c r="T1860" s="230"/>
      <c r="U1860" s="230"/>
      <c r="V1860" s="300"/>
    </row>
    <row r="1861" spans="2:22">
      <c r="B1861" s="300"/>
      <c r="K1861" s="300"/>
      <c r="L1861" s="155"/>
      <c r="M1861" s="300"/>
      <c r="N1861" s="300"/>
      <c r="P1861" s="300"/>
      <c r="Q1861" s="230"/>
      <c r="R1861" s="230"/>
      <c r="S1861" s="230"/>
      <c r="T1861" s="230"/>
      <c r="U1861" s="230"/>
      <c r="V1861" s="300"/>
    </row>
    <row r="1862" spans="2:22">
      <c r="B1862" s="300"/>
      <c r="K1862" s="300"/>
      <c r="L1862" s="155"/>
      <c r="M1862" s="300"/>
      <c r="N1862" s="300"/>
      <c r="P1862" s="300"/>
      <c r="Q1862" s="230"/>
      <c r="R1862" s="230"/>
      <c r="S1862" s="230"/>
      <c r="T1862" s="230"/>
      <c r="U1862" s="230"/>
      <c r="V1862" s="300"/>
    </row>
    <row r="1863" spans="2:22">
      <c r="B1863" s="300"/>
      <c r="K1863" s="300"/>
      <c r="L1863" s="155"/>
      <c r="M1863" s="300"/>
      <c r="N1863" s="300"/>
      <c r="P1863" s="300"/>
      <c r="Q1863" s="230"/>
      <c r="R1863" s="230"/>
      <c r="S1863" s="230"/>
      <c r="T1863" s="230"/>
      <c r="U1863" s="230"/>
      <c r="V1863" s="300"/>
    </row>
    <row r="1864" spans="2:22">
      <c r="B1864" s="300"/>
      <c r="K1864" s="300"/>
      <c r="L1864" s="155"/>
      <c r="M1864" s="300"/>
      <c r="N1864" s="300"/>
      <c r="P1864" s="300"/>
      <c r="Q1864" s="230"/>
      <c r="R1864" s="230"/>
      <c r="S1864" s="230"/>
      <c r="T1864" s="230"/>
      <c r="U1864" s="230"/>
      <c r="V1864" s="300"/>
    </row>
    <row r="1865" spans="2:22">
      <c r="B1865" s="300"/>
      <c r="K1865" s="300"/>
      <c r="L1865" s="155"/>
      <c r="M1865" s="300"/>
      <c r="N1865" s="300"/>
      <c r="P1865" s="300"/>
      <c r="Q1865" s="230"/>
      <c r="R1865" s="230"/>
      <c r="S1865" s="230"/>
      <c r="T1865" s="230"/>
      <c r="U1865" s="230"/>
      <c r="V1865" s="300"/>
    </row>
    <row r="1866" spans="2:22">
      <c r="B1866" s="300"/>
      <c r="K1866" s="300"/>
      <c r="L1866" s="155"/>
      <c r="M1866" s="300"/>
      <c r="N1866" s="300"/>
      <c r="P1866" s="300"/>
      <c r="Q1866" s="230"/>
      <c r="R1866" s="230"/>
      <c r="S1866" s="230"/>
      <c r="T1866" s="230"/>
      <c r="U1866" s="230"/>
      <c r="V1866" s="300"/>
    </row>
    <row r="1867" spans="2:22">
      <c r="B1867" s="300"/>
      <c r="K1867" s="300"/>
      <c r="L1867" s="155"/>
      <c r="M1867" s="300"/>
      <c r="N1867" s="300"/>
      <c r="P1867" s="300"/>
      <c r="Q1867" s="230"/>
      <c r="R1867" s="230"/>
      <c r="S1867" s="230"/>
      <c r="T1867" s="230"/>
      <c r="U1867" s="230"/>
      <c r="V1867" s="300"/>
    </row>
    <row r="1868" spans="2:22">
      <c r="B1868" s="300"/>
      <c r="K1868" s="300"/>
      <c r="L1868" s="155"/>
      <c r="M1868" s="300"/>
      <c r="N1868" s="300"/>
      <c r="P1868" s="300"/>
      <c r="Q1868" s="230"/>
      <c r="R1868" s="230"/>
      <c r="S1868" s="230"/>
      <c r="T1868" s="230"/>
      <c r="U1868" s="230"/>
      <c r="V1868" s="300"/>
    </row>
    <row r="1869" spans="2:22">
      <c r="B1869" s="300"/>
      <c r="K1869" s="300"/>
      <c r="L1869" s="155"/>
      <c r="M1869" s="300"/>
      <c r="N1869" s="300"/>
      <c r="P1869" s="300"/>
      <c r="Q1869" s="230"/>
      <c r="R1869" s="230"/>
      <c r="S1869" s="230"/>
      <c r="T1869" s="230"/>
      <c r="U1869" s="230"/>
      <c r="V1869" s="300"/>
    </row>
    <row r="1870" spans="2:22">
      <c r="B1870" s="300"/>
      <c r="K1870" s="300"/>
      <c r="L1870" s="155"/>
      <c r="M1870" s="300"/>
      <c r="N1870" s="300"/>
      <c r="P1870" s="300"/>
      <c r="Q1870" s="230"/>
      <c r="R1870" s="230"/>
      <c r="S1870" s="230"/>
      <c r="T1870" s="230"/>
      <c r="U1870" s="230"/>
      <c r="V1870" s="300"/>
    </row>
    <row r="1871" spans="2:22">
      <c r="B1871" s="300"/>
      <c r="K1871" s="300"/>
      <c r="L1871" s="155"/>
      <c r="M1871" s="300"/>
      <c r="N1871" s="300"/>
      <c r="P1871" s="300"/>
      <c r="Q1871" s="230"/>
      <c r="R1871" s="230"/>
      <c r="S1871" s="230"/>
      <c r="T1871" s="230"/>
      <c r="U1871" s="230"/>
      <c r="V1871" s="300"/>
    </row>
    <row r="1872" spans="2:22">
      <c r="B1872" s="300"/>
      <c r="K1872" s="300"/>
      <c r="L1872" s="155"/>
      <c r="M1872" s="300"/>
      <c r="N1872" s="300"/>
      <c r="P1872" s="300"/>
      <c r="Q1872" s="230"/>
      <c r="R1872" s="230"/>
      <c r="S1872" s="230"/>
      <c r="T1872" s="230"/>
      <c r="U1872" s="230"/>
      <c r="V1872" s="300"/>
    </row>
    <row r="1873" spans="2:22">
      <c r="B1873" s="300"/>
      <c r="K1873" s="300"/>
      <c r="L1873" s="155"/>
      <c r="M1873" s="300"/>
      <c r="N1873" s="300"/>
      <c r="P1873" s="300"/>
      <c r="Q1873" s="230"/>
      <c r="R1873" s="230"/>
      <c r="S1873" s="230"/>
      <c r="T1873" s="230"/>
      <c r="U1873" s="230"/>
      <c r="V1873" s="300"/>
    </row>
    <row r="1874" spans="2:22">
      <c r="B1874" s="300"/>
      <c r="K1874" s="300"/>
      <c r="L1874" s="155"/>
      <c r="M1874" s="300"/>
      <c r="N1874" s="300"/>
      <c r="P1874" s="300"/>
      <c r="Q1874" s="230"/>
      <c r="R1874" s="230"/>
      <c r="S1874" s="230"/>
      <c r="T1874" s="230"/>
      <c r="U1874" s="230"/>
      <c r="V1874" s="300"/>
    </row>
    <row r="1875" spans="2:22">
      <c r="B1875" s="300"/>
      <c r="K1875" s="300"/>
      <c r="L1875" s="155"/>
      <c r="M1875" s="300"/>
      <c r="N1875" s="300"/>
      <c r="P1875" s="300"/>
      <c r="Q1875" s="230"/>
      <c r="R1875" s="230"/>
      <c r="S1875" s="230"/>
      <c r="T1875" s="230"/>
      <c r="U1875" s="230"/>
      <c r="V1875" s="300"/>
    </row>
    <row r="1876" spans="2:22">
      <c r="B1876" s="300"/>
      <c r="K1876" s="300"/>
      <c r="L1876" s="155"/>
      <c r="M1876" s="300"/>
      <c r="N1876" s="300"/>
      <c r="P1876" s="300"/>
      <c r="Q1876" s="230"/>
      <c r="R1876" s="230"/>
      <c r="S1876" s="230"/>
      <c r="T1876" s="230"/>
      <c r="U1876" s="230"/>
      <c r="V1876" s="300"/>
    </row>
    <row r="1877" spans="2:22">
      <c r="B1877" s="300"/>
      <c r="K1877" s="300"/>
      <c r="L1877" s="155"/>
      <c r="M1877" s="300"/>
      <c r="N1877" s="300"/>
      <c r="P1877" s="300"/>
      <c r="Q1877" s="230"/>
      <c r="R1877" s="230"/>
      <c r="S1877" s="230"/>
      <c r="T1877" s="230"/>
      <c r="U1877" s="230"/>
      <c r="V1877" s="300"/>
    </row>
    <row r="1878" spans="2:22">
      <c r="B1878" s="300"/>
      <c r="K1878" s="300"/>
      <c r="L1878" s="155"/>
      <c r="M1878" s="300"/>
      <c r="N1878" s="300"/>
      <c r="P1878" s="300"/>
      <c r="Q1878" s="230"/>
      <c r="R1878" s="230"/>
      <c r="S1878" s="230"/>
      <c r="T1878" s="230"/>
      <c r="U1878" s="230"/>
      <c r="V1878" s="300"/>
    </row>
    <row r="1879" spans="2:22">
      <c r="B1879" s="300"/>
      <c r="K1879" s="300"/>
      <c r="L1879" s="155"/>
      <c r="M1879" s="300"/>
      <c r="N1879" s="300"/>
      <c r="P1879" s="300"/>
      <c r="Q1879" s="230"/>
      <c r="R1879" s="230"/>
      <c r="S1879" s="230"/>
      <c r="T1879" s="230"/>
      <c r="U1879" s="230"/>
      <c r="V1879" s="300"/>
    </row>
    <row r="1880" spans="2:22">
      <c r="B1880" s="300"/>
      <c r="K1880" s="300"/>
      <c r="L1880" s="155"/>
      <c r="M1880" s="300"/>
      <c r="N1880" s="300"/>
      <c r="P1880" s="300"/>
      <c r="Q1880" s="230"/>
      <c r="R1880" s="230"/>
      <c r="S1880" s="230"/>
      <c r="T1880" s="230"/>
      <c r="U1880" s="230"/>
      <c r="V1880" s="300"/>
    </row>
    <row r="1881" spans="2:22">
      <c r="B1881" s="300"/>
      <c r="K1881" s="300"/>
      <c r="L1881" s="155"/>
      <c r="M1881" s="300"/>
      <c r="N1881" s="300"/>
      <c r="P1881" s="300"/>
      <c r="Q1881" s="230"/>
      <c r="R1881" s="230"/>
      <c r="S1881" s="230"/>
      <c r="T1881" s="230"/>
      <c r="U1881" s="230"/>
      <c r="V1881" s="300"/>
    </row>
    <row r="1882" spans="2:22">
      <c r="B1882" s="300"/>
      <c r="K1882" s="300"/>
      <c r="L1882" s="155"/>
      <c r="M1882" s="300"/>
      <c r="N1882" s="300"/>
      <c r="P1882" s="300"/>
      <c r="Q1882" s="230"/>
      <c r="R1882" s="230"/>
      <c r="S1882" s="230"/>
      <c r="T1882" s="230"/>
      <c r="U1882" s="230"/>
      <c r="V1882" s="300"/>
    </row>
    <row r="1883" spans="2:22">
      <c r="B1883" s="300"/>
      <c r="K1883" s="300"/>
      <c r="L1883" s="155"/>
      <c r="M1883" s="300"/>
      <c r="N1883" s="300"/>
      <c r="P1883" s="300"/>
      <c r="Q1883" s="230"/>
      <c r="R1883" s="230"/>
      <c r="S1883" s="230"/>
      <c r="T1883" s="230"/>
      <c r="U1883" s="230"/>
      <c r="V1883" s="300"/>
    </row>
    <row r="1884" spans="2:22">
      <c r="B1884" s="300"/>
      <c r="K1884" s="300"/>
      <c r="L1884" s="155"/>
      <c r="M1884" s="300"/>
      <c r="N1884" s="300"/>
      <c r="P1884" s="300"/>
      <c r="Q1884" s="230"/>
      <c r="R1884" s="230"/>
      <c r="S1884" s="230"/>
      <c r="T1884" s="230"/>
      <c r="U1884" s="230"/>
      <c r="V1884" s="300"/>
    </row>
    <row r="1885" spans="2:22">
      <c r="B1885" s="300"/>
      <c r="K1885" s="300"/>
      <c r="L1885" s="155"/>
      <c r="M1885" s="300"/>
      <c r="N1885" s="300"/>
      <c r="P1885" s="300"/>
      <c r="Q1885" s="230"/>
      <c r="R1885" s="230"/>
      <c r="S1885" s="230"/>
      <c r="T1885" s="230"/>
      <c r="U1885" s="230"/>
      <c r="V1885" s="300"/>
    </row>
    <row r="1886" spans="2:22">
      <c r="B1886" s="300"/>
      <c r="K1886" s="300"/>
      <c r="L1886" s="155"/>
      <c r="M1886" s="300"/>
      <c r="N1886" s="300"/>
      <c r="P1886" s="300"/>
      <c r="Q1886" s="230"/>
      <c r="R1886" s="230"/>
      <c r="S1886" s="230"/>
      <c r="T1886" s="230"/>
      <c r="U1886" s="230"/>
      <c r="V1886" s="300"/>
    </row>
    <row r="1887" spans="2:22">
      <c r="B1887" s="300"/>
      <c r="K1887" s="300"/>
      <c r="L1887" s="155"/>
      <c r="M1887" s="300"/>
      <c r="N1887" s="300"/>
      <c r="P1887" s="300"/>
      <c r="Q1887" s="230"/>
      <c r="R1887" s="230"/>
      <c r="S1887" s="230"/>
      <c r="T1887" s="230"/>
      <c r="U1887" s="230"/>
      <c r="V1887" s="300"/>
    </row>
    <row r="1888" spans="2:22">
      <c r="B1888" s="300"/>
      <c r="K1888" s="300"/>
      <c r="L1888" s="155"/>
      <c r="M1888" s="300"/>
      <c r="N1888" s="300"/>
      <c r="P1888" s="300"/>
      <c r="Q1888" s="230"/>
      <c r="R1888" s="230"/>
      <c r="S1888" s="230"/>
      <c r="T1888" s="230"/>
      <c r="U1888" s="230"/>
      <c r="V1888" s="300"/>
    </row>
    <row r="1889" spans="2:22">
      <c r="B1889" s="300"/>
      <c r="K1889" s="300"/>
      <c r="L1889" s="155"/>
      <c r="M1889" s="300"/>
      <c r="N1889" s="300"/>
      <c r="P1889" s="300"/>
      <c r="Q1889" s="230"/>
      <c r="R1889" s="230"/>
      <c r="S1889" s="230"/>
      <c r="T1889" s="230"/>
      <c r="U1889" s="230"/>
      <c r="V1889" s="300"/>
    </row>
    <row r="1890" spans="2:22">
      <c r="B1890" s="300"/>
      <c r="K1890" s="300"/>
      <c r="L1890" s="155"/>
      <c r="M1890" s="300"/>
      <c r="N1890" s="300"/>
      <c r="P1890" s="300"/>
      <c r="Q1890" s="230"/>
      <c r="R1890" s="230"/>
      <c r="S1890" s="230"/>
      <c r="T1890" s="230"/>
      <c r="U1890" s="230"/>
      <c r="V1890" s="300"/>
    </row>
    <row r="1891" spans="2:22">
      <c r="B1891" s="300"/>
      <c r="K1891" s="300"/>
      <c r="L1891" s="155"/>
      <c r="M1891" s="300"/>
      <c r="N1891" s="300"/>
      <c r="P1891" s="300"/>
      <c r="Q1891" s="230"/>
      <c r="R1891" s="230"/>
      <c r="S1891" s="230"/>
      <c r="T1891" s="230"/>
      <c r="U1891" s="230"/>
      <c r="V1891" s="300"/>
    </row>
    <row r="1892" spans="2:22">
      <c r="B1892" s="300"/>
      <c r="K1892" s="300"/>
      <c r="L1892" s="155"/>
      <c r="M1892" s="300"/>
      <c r="N1892" s="300"/>
      <c r="P1892" s="300"/>
      <c r="Q1892" s="230"/>
      <c r="R1892" s="230"/>
      <c r="S1892" s="230"/>
      <c r="T1892" s="230"/>
      <c r="U1892" s="230"/>
      <c r="V1892" s="300"/>
    </row>
    <row r="1893" spans="2:22">
      <c r="B1893" s="300"/>
      <c r="K1893" s="300"/>
      <c r="L1893" s="155"/>
      <c r="M1893" s="300"/>
      <c r="N1893" s="300"/>
      <c r="P1893" s="300"/>
      <c r="Q1893" s="230"/>
      <c r="R1893" s="230"/>
      <c r="S1893" s="230"/>
      <c r="T1893" s="230"/>
      <c r="U1893" s="230"/>
      <c r="V1893" s="300"/>
    </row>
    <row r="1894" spans="2:22">
      <c r="B1894" s="300"/>
      <c r="K1894" s="300"/>
      <c r="L1894" s="155"/>
      <c r="M1894" s="300"/>
      <c r="N1894" s="300"/>
      <c r="P1894" s="300"/>
      <c r="Q1894" s="230"/>
      <c r="R1894" s="230"/>
      <c r="S1894" s="230"/>
      <c r="T1894" s="230"/>
      <c r="U1894" s="230"/>
      <c r="V1894" s="300"/>
    </row>
    <row r="1895" spans="2:22">
      <c r="B1895" s="300"/>
      <c r="K1895" s="300"/>
      <c r="L1895" s="155"/>
      <c r="M1895" s="300"/>
      <c r="N1895" s="300"/>
      <c r="P1895" s="300"/>
      <c r="Q1895" s="230"/>
      <c r="R1895" s="230"/>
      <c r="S1895" s="230"/>
      <c r="T1895" s="230"/>
      <c r="U1895" s="230"/>
      <c r="V1895" s="300"/>
    </row>
    <row r="1896" spans="2:22">
      <c r="B1896" s="300"/>
      <c r="K1896" s="300"/>
      <c r="L1896" s="155"/>
      <c r="M1896" s="300"/>
      <c r="N1896" s="300"/>
      <c r="P1896" s="300"/>
      <c r="Q1896" s="230"/>
      <c r="R1896" s="230"/>
      <c r="S1896" s="230"/>
      <c r="T1896" s="230"/>
      <c r="U1896" s="230"/>
      <c r="V1896" s="300"/>
    </row>
    <row r="1897" spans="2:22">
      <c r="B1897" s="300"/>
      <c r="K1897" s="300"/>
      <c r="L1897" s="155"/>
      <c r="M1897" s="300"/>
      <c r="N1897" s="300"/>
      <c r="P1897" s="300"/>
      <c r="Q1897" s="230"/>
      <c r="R1897" s="230"/>
      <c r="S1897" s="230"/>
      <c r="T1897" s="230"/>
      <c r="U1897" s="230"/>
      <c r="V1897" s="300"/>
    </row>
    <row r="1898" spans="2:22">
      <c r="B1898" s="300"/>
      <c r="K1898" s="300"/>
      <c r="L1898" s="155"/>
      <c r="M1898" s="300"/>
      <c r="N1898" s="300"/>
      <c r="P1898" s="300"/>
      <c r="Q1898" s="230"/>
      <c r="R1898" s="230"/>
      <c r="S1898" s="230"/>
      <c r="T1898" s="230"/>
      <c r="U1898" s="230"/>
      <c r="V1898" s="300"/>
    </row>
    <row r="1899" spans="2:22">
      <c r="B1899" s="300"/>
      <c r="K1899" s="300"/>
      <c r="L1899" s="155"/>
      <c r="M1899" s="300"/>
      <c r="N1899" s="300"/>
      <c r="P1899" s="300"/>
      <c r="Q1899" s="230"/>
      <c r="R1899" s="230"/>
      <c r="S1899" s="230"/>
      <c r="T1899" s="230"/>
      <c r="U1899" s="230"/>
      <c r="V1899" s="300"/>
    </row>
    <row r="1900" spans="2:22">
      <c r="B1900" s="300"/>
      <c r="K1900" s="300"/>
      <c r="L1900" s="155"/>
      <c r="M1900" s="300"/>
      <c r="N1900" s="300"/>
      <c r="P1900" s="300"/>
      <c r="Q1900" s="230"/>
      <c r="R1900" s="230"/>
      <c r="S1900" s="230"/>
      <c r="T1900" s="230"/>
      <c r="U1900" s="230"/>
      <c r="V1900" s="300"/>
    </row>
    <row r="1901" spans="2:22">
      <c r="B1901" s="300"/>
      <c r="K1901" s="300"/>
      <c r="L1901" s="155"/>
      <c r="M1901" s="300"/>
      <c r="N1901" s="300"/>
      <c r="P1901" s="300"/>
      <c r="Q1901" s="230"/>
      <c r="R1901" s="230"/>
      <c r="S1901" s="230"/>
      <c r="T1901" s="230"/>
      <c r="U1901" s="230"/>
      <c r="V1901" s="300"/>
    </row>
    <row r="1902" spans="2:22">
      <c r="B1902" s="300"/>
      <c r="K1902" s="300"/>
      <c r="L1902" s="155"/>
      <c r="M1902" s="300"/>
      <c r="N1902" s="300"/>
      <c r="P1902" s="300"/>
      <c r="Q1902" s="230"/>
      <c r="R1902" s="230"/>
      <c r="S1902" s="230"/>
      <c r="T1902" s="230"/>
      <c r="U1902" s="230"/>
      <c r="V1902" s="300"/>
    </row>
    <row r="1903" spans="2:22">
      <c r="B1903" s="300"/>
      <c r="K1903" s="300"/>
      <c r="L1903" s="155"/>
      <c r="M1903" s="300"/>
      <c r="N1903" s="300"/>
      <c r="P1903" s="300"/>
      <c r="Q1903" s="230"/>
      <c r="R1903" s="230"/>
      <c r="S1903" s="230"/>
      <c r="T1903" s="230"/>
      <c r="U1903" s="230"/>
      <c r="V1903" s="300"/>
    </row>
    <row r="1904" spans="2:22">
      <c r="B1904" s="300"/>
      <c r="K1904" s="300"/>
      <c r="L1904" s="155"/>
      <c r="M1904" s="300"/>
      <c r="N1904" s="300"/>
      <c r="P1904" s="300"/>
      <c r="Q1904" s="230"/>
      <c r="R1904" s="230"/>
      <c r="S1904" s="230"/>
      <c r="T1904" s="230"/>
      <c r="U1904" s="230"/>
      <c r="V1904" s="300"/>
    </row>
    <row r="1905" spans="2:22">
      <c r="B1905" s="300"/>
      <c r="K1905" s="300"/>
      <c r="L1905" s="155"/>
      <c r="M1905" s="300"/>
      <c r="N1905" s="300"/>
      <c r="P1905" s="300"/>
      <c r="Q1905" s="230"/>
      <c r="R1905" s="230"/>
      <c r="S1905" s="230"/>
      <c r="T1905" s="230"/>
      <c r="U1905" s="230"/>
      <c r="V1905" s="300"/>
    </row>
    <row r="1906" spans="2:22">
      <c r="B1906" s="300"/>
      <c r="K1906" s="300"/>
      <c r="L1906" s="155"/>
      <c r="M1906" s="300"/>
      <c r="N1906" s="300"/>
      <c r="P1906" s="300"/>
      <c r="Q1906" s="230"/>
      <c r="R1906" s="230"/>
      <c r="S1906" s="230"/>
      <c r="T1906" s="230"/>
      <c r="U1906" s="230"/>
      <c r="V1906" s="300"/>
    </row>
    <row r="1907" spans="2:22">
      <c r="B1907" s="300"/>
      <c r="K1907" s="300"/>
      <c r="L1907" s="155"/>
      <c r="M1907" s="300"/>
      <c r="N1907" s="300"/>
      <c r="P1907" s="300"/>
      <c r="Q1907" s="230"/>
      <c r="R1907" s="230"/>
      <c r="S1907" s="230"/>
      <c r="T1907" s="230"/>
      <c r="U1907" s="230"/>
      <c r="V1907" s="300"/>
    </row>
    <row r="1908" spans="2:22">
      <c r="B1908" s="300"/>
      <c r="K1908" s="300"/>
      <c r="L1908" s="155"/>
      <c r="M1908" s="300"/>
      <c r="N1908" s="300"/>
      <c r="P1908" s="300"/>
      <c r="Q1908" s="230"/>
      <c r="R1908" s="230"/>
      <c r="S1908" s="230"/>
      <c r="T1908" s="230"/>
      <c r="U1908" s="230"/>
      <c r="V1908" s="300"/>
    </row>
    <row r="1909" spans="2:22">
      <c r="B1909" s="300"/>
      <c r="K1909" s="300"/>
      <c r="L1909" s="155"/>
      <c r="M1909" s="300"/>
      <c r="N1909" s="300"/>
      <c r="P1909" s="300"/>
      <c r="Q1909" s="230"/>
      <c r="R1909" s="230"/>
      <c r="S1909" s="230"/>
      <c r="T1909" s="230"/>
      <c r="U1909" s="230"/>
      <c r="V1909" s="300"/>
    </row>
    <row r="1910" spans="2:22">
      <c r="B1910" s="300"/>
      <c r="K1910" s="300"/>
      <c r="L1910" s="155"/>
      <c r="M1910" s="300"/>
      <c r="N1910" s="300"/>
      <c r="P1910" s="300"/>
      <c r="Q1910" s="230"/>
      <c r="R1910" s="230"/>
      <c r="S1910" s="230"/>
      <c r="T1910" s="230"/>
      <c r="U1910" s="230"/>
      <c r="V1910" s="300"/>
    </row>
    <row r="1911" spans="2:22">
      <c r="B1911" s="300"/>
      <c r="K1911" s="300"/>
      <c r="L1911" s="155"/>
      <c r="M1911" s="300"/>
      <c r="N1911" s="300"/>
      <c r="P1911" s="300"/>
      <c r="Q1911" s="230"/>
      <c r="R1911" s="230"/>
      <c r="S1911" s="230"/>
      <c r="T1911" s="230"/>
      <c r="U1911" s="230"/>
      <c r="V1911" s="300"/>
    </row>
    <row r="1912" spans="2:22">
      <c r="B1912" s="300"/>
      <c r="K1912" s="300"/>
      <c r="L1912" s="155"/>
      <c r="M1912" s="300"/>
      <c r="N1912" s="300"/>
      <c r="P1912" s="300"/>
      <c r="Q1912" s="230"/>
      <c r="R1912" s="230"/>
      <c r="S1912" s="230"/>
      <c r="T1912" s="230"/>
      <c r="U1912" s="230"/>
      <c r="V1912" s="300"/>
    </row>
    <row r="1913" spans="2:22">
      <c r="B1913" s="300"/>
      <c r="K1913" s="300"/>
      <c r="L1913" s="155"/>
      <c r="M1913" s="300"/>
      <c r="N1913" s="300"/>
      <c r="P1913" s="300"/>
      <c r="Q1913" s="230"/>
      <c r="R1913" s="230"/>
      <c r="S1913" s="230"/>
      <c r="T1913" s="230"/>
      <c r="U1913" s="230"/>
      <c r="V1913" s="300"/>
    </row>
    <row r="1914" spans="2:22">
      <c r="B1914" s="300"/>
      <c r="K1914" s="300"/>
      <c r="L1914" s="155"/>
      <c r="M1914" s="300"/>
      <c r="N1914" s="300"/>
      <c r="P1914" s="300"/>
      <c r="Q1914" s="230"/>
      <c r="R1914" s="230"/>
      <c r="S1914" s="230"/>
      <c r="T1914" s="230"/>
      <c r="U1914" s="230"/>
      <c r="V1914" s="300"/>
    </row>
    <row r="1915" spans="2:22">
      <c r="B1915" s="300"/>
      <c r="K1915" s="300"/>
      <c r="L1915" s="155"/>
      <c r="M1915" s="300"/>
      <c r="N1915" s="300"/>
      <c r="P1915" s="300"/>
      <c r="Q1915" s="230"/>
      <c r="R1915" s="230"/>
      <c r="S1915" s="230"/>
      <c r="T1915" s="230"/>
      <c r="U1915" s="230"/>
      <c r="V1915" s="300"/>
    </row>
    <row r="1916" spans="2:22">
      <c r="B1916" s="300"/>
      <c r="K1916" s="300"/>
      <c r="L1916" s="155"/>
      <c r="M1916" s="300"/>
      <c r="N1916" s="300"/>
      <c r="P1916" s="300"/>
      <c r="Q1916" s="230"/>
      <c r="R1916" s="230"/>
      <c r="S1916" s="230"/>
      <c r="T1916" s="230"/>
      <c r="U1916" s="230"/>
      <c r="V1916" s="300"/>
    </row>
    <row r="1917" spans="2:22">
      <c r="B1917" s="300"/>
      <c r="K1917" s="300"/>
      <c r="L1917" s="155"/>
      <c r="M1917" s="300"/>
      <c r="N1917" s="300"/>
      <c r="P1917" s="300"/>
      <c r="Q1917" s="230"/>
      <c r="R1917" s="230"/>
      <c r="S1917" s="230"/>
      <c r="T1917" s="230"/>
      <c r="U1917" s="230"/>
      <c r="V1917" s="300"/>
    </row>
    <row r="1918" spans="2:22">
      <c r="B1918" s="300"/>
      <c r="K1918" s="300"/>
      <c r="L1918" s="155"/>
      <c r="M1918" s="300"/>
      <c r="N1918" s="300"/>
      <c r="P1918" s="300"/>
      <c r="Q1918" s="230"/>
      <c r="R1918" s="230"/>
      <c r="S1918" s="230"/>
      <c r="T1918" s="230"/>
      <c r="U1918" s="230"/>
      <c r="V1918" s="300"/>
    </row>
    <row r="1919" spans="2:22">
      <c r="B1919" s="300"/>
      <c r="K1919" s="300"/>
      <c r="L1919" s="155"/>
      <c r="M1919" s="300"/>
      <c r="N1919" s="300"/>
      <c r="P1919" s="300"/>
      <c r="Q1919" s="230"/>
      <c r="R1919" s="230"/>
      <c r="S1919" s="230"/>
      <c r="T1919" s="230"/>
      <c r="U1919" s="230"/>
      <c r="V1919" s="300"/>
    </row>
    <row r="1920" spans="2:22">
      <c r="B1920" s="300"/>
      <c r="K1920" s="300"/>
      <c r="L1920" s="155"/>
      <c r="M1920" s="300"/>
      <c r="N1920" s="300"/>
      <c r="P1920" s="300"/>
      <c r="Q1920" s="230"/>
      <c r="R1920" s="230"/>
      <c r="S1920" s="230"/>
      <c r="T1920" s="230"/>
      <c r="U1920" s="230"/>
      <c r="V1920" s="300"/>
    </row>
    <row r="1921" spans="2:22">
      <c r="B1921" s="300"/>
      <c r="K1921" s="300"/>
      <c r="L1921" s="155"/>
      <c r="M1921" s="300"/>
      <c r="N1921" s="300"/>
      <c r="P1921" s="300"/>
      <c r="Q1921" s="230"/>
      <c r="R1921" s="230"/>
      <c r="S1921" s="230"/>
      <c r="T1921" s="230"/>
      <c r="U1921" s="230"/>
      <c r="V1921" s="300"/>
    </row>
    <row r="1922" spans="2:22">
      <c r="B1922" s="300"/>
      <c r="K1922" s="300"/>
      <c r="L1922" s="155"/>
      <c r="M1922" s="300"/>
      <c r="N1922" s="300"/>
      <c r="P1922" s="300"/>
      <c r="Q1922" s="230"/>
      <c r="R1922" s="230"/>
      <c r="S1922" s="230"/>
      <c r="T1922" s="230"/>
      <c r="U1922" s="230"/>
      <c r="V1922" s="300"/>
    </row>
    <row r="1923" spans="2:22">
      <c r="B1923" s="300"/>
      <c r="K1923" s="300"/>
      <c r="L1923" s="155"/>
      <c r="M1923" s="300"/>
      <c r="N1923" s="300"/>
      <c r="P1923" s="300"/>
      <c r="Q1923" s="230"/>
      <c r="R1923" s="230"/>
      <c r="S1923" s="230"/>
      <c r="T1923" s="230"/>
      <c r="U1923" s="230"/>
      <c r="V1923" s="300"/>
    </row>
    <row r="1924" spans="2:22">
      <c r="B1924" s="300"/>
      <c r="K1924" s="300"/>
      <c r="L1924" s="155"/>
      <c r="M1924" s="300"/>
      <c r="N1924" s="300"/>
      <c r="P1924" s="300"/>
      <c r="Q1924" s="230"/>
      <c r="R1924" s="230"/>
      <c r="S1924" s="230"/>
      <c r="T1924" s="230"/>
      <c r="U1924" s="230"/>
      <c r="V1924" s="300"/>
    </row>
    <row r="1925" spans="2:22">
      <c r="B1925" s="300"/>
      <c r="K1925" s="300"/>
      <c r="L1925" s="155"/>
      <c r="M1925" s="300"/>
      <c r="N1925" s="300"/>
      <c r="P1925" s="300"/>
      <c r="Q1925" s="230"/>
      <c r="R1925" s="230"/>
      <c r="S1925" s="230"/>
      <c r="T1925" s="230"/>
      <c r="U1925" s="230"/>
      <c r="V1925" s="300"/>
    </row>
    <row r="1926" spans="2:22">
      <c r="B1926" s="300"/>
      <c r="K1926" s="300"/>
      <c r="L1926" s="155"/>
      <c r="M1926" s="300"/>
      <c r="N1926" s="300"/>
      <c r="P1926" s="300"/>
      <c r="Q1926" s="230"/>
      <c r="R1926" s="230"/>
      <c r="S1926" s="230"/>
      <c r="T1926" s="230"/>
      <c r="U1926" s="230"/>
      <c r="V1926" s="300"/>
    </row>
    <row r="1927" spans="2:22">
      <c r="B1927" s="300"/>
      <c r="K1927" s="300"/>
      <c r="L1927" s="155"/>
      <c r="M1927" s="300"/>
      <c r="N1927" s="300"/>
      <c r="P1927" s="300"/>
      <c r="Q1927" s="230"/>
      <c r="R1927" s="230"/>
      <c r="S1927" s="230"/>
      <c r="T1927" s="230"/>
      <c r="U1927" s="230"/>
      <c r="V1927" s="300"/>
    </row>
    <row r="1928" spans="2:22">
      <c r="B1928" s="300"/>
      <c r="K1928" s="300"/>
      <c r="L1928" s="155"/>
      <c r="M1928" s="300"/>
      <c r="N1928" s="300"/>
      <c r="P1928" s="300"/>
      <c r="Q1928" s="230"/>
      <c r="R1928" s="230"/>
      <c r="S1928" s="230"/>
      <c r="T1928" s="230"/>
      <c r="U1928" s="230"/>
      <c r="V1928" s="300"/>
    </row>
    <row r="1929" spans="2:22">
      <c r="B1929" s="300"/>
      <c r="K1929" s="300"/>
      <c r="L1929" s="155"/>
      <c r="M1929" s="300"/>
      <c r="N1929" s="300"/>
      <c r="P1929" s="300"/>
      <c r="Q1929" s="230"/>
      <c r="R1929" s="230"/>
      <c r="S1929" s="230"/>
      <c r="T1929" s="230"/>
      <c r="U1929" s="230"/>
      <c r="V1929" s="300"/>
    </row>
    <row r="1930" spans="2:22">
      <c r="B1930" s="300"/>
      <c r="K1930" s="300"/>
      <c r="L1930" s="155"/>
      <c r="M1930" s="300"/>
      <c r="N1930" s="300"/>
      <c r="P1930" s="300"/>
      <c r="Q1930" s="230"/>
      <c r="R1930" s="230"/>
      <c r="S1930" s="230"/>
      <c r="T1930" s="230"/>
      <c r="U1930" s="230"/>
      <c r="V1930" s="300"/>
    </row>
    <row r="1931" spans="2:22">
      <c r="B1931" s="300"/>
      <c r="K1931" s="300"/>
      <c r="L1931" s="155"/>
      <c r="M1931" s="300"/>
      <c r="N1931" s="300"/>
      <c r="P1931" s="300"/>
      <c r="Q1931" s="230"/>
      <c r="R1931" s="230"/>
      <c r="S1931" s="230"/>
      <c r="T1931" s="230"/>
      <c r="U1931" s="230"/>
      <c r="V1931" s="300"/>
    </row>
    <row r="1932" spans="2:22">
      <c r="B1932" s="300"/>
      <c r="K1932" s="300"/>
      <c r="L1932" s="155"/>
      <c r="M1932" s="300"/>
      <c r="N1932" s="300"/>
      <c r="P1932" s="300"/>
      <c r="Q1932" s="230"/>
      <c r="R1932" s="230"/>
      <c r="S1932" s="230"/>
      <c r="T1932" s="230"/>
      <c r="U1932" s="230"/>
      <c r="V1932" s="300"/>
    </row>
    <row r="1933" spans="2:22">
      <c r="B1933" s="300"/>
      <c r="K1933" s="300"/>
      <c r="L1933" s="155"/>
      <c r="M1933" s="300"/>
      <c r="N1933" s="300"/>
      <c r="P1933" s="300"/>
      <c r="Q1933" s="230"/>
      <c r="R1933" s="230"/>
      <c r="S1933" s="230"/>
      <c r="T1933" s="230"/>
      <c r="U1933" s="230"/>
      <c r="V1933" s="300"/>
    </row>
    <row r="1934" spans="2:22">
      <c r="B1934" s="300"/>
      <c r="K1934" s="300"/>
      <c r="L1934" s="155"/>
      <c r="M1934" s="300"/>
      <c r="N1934" s="300"/>
      <c r="P1934" s="300"/>
      <c r="Q1934" s="230"/>
      <c r="R1934" s="230"/>
      <c r="S1934" s="230"/>
      <c r="T1934" s="230"/>
      <c r="U1934" s="230"/>
      <c r="V1934" s="300"/>
    </row>
    <row r="1935" spans="2:22">
      <c r="B1935" s="300"/>
      <c r="K1935" s="300"/>
      <c r="L1935" s="155"/>
      <c r="M1935" s="300"/>
      <c r="N1935" s="300"/>
      <c r="P1935" s="300"/>
      <c r="Q1935" s="230"/>
      <c r="R1935" s="230"/>
      <c r="S1935" s="230"/>
      <c r="T1935" s="230"/>
      <c r="U1935" s="230"/>
      <c r="V1935" s="300"/>
    </row>
    <row r="1936" spans="2:22">
      <c r="B1936" s="300"/>
      <c r="K1936" s="300"/>
      <c r="L1936" s="155"/>
      <c r="M1936" s="300"/>
      <c r="N1936" s="300"/>
      <c r="P1936" s="300"/>
      <c r="Q1936" s="230"/>
      <c r="R1936" s="230"/>
      <c r="S1936" s="230"/>
      <c r="T1936" s="230"/>
      <c r="U1936" s="230"/>
      <c r="V1936" s="300"/>
    </row>
    <row r="1937" spans="2:22">
      <c r="B1937" s="300"/>
      <c r="K1937" s="300"/>
      <c r="L1937" s="155"/>
      <c r="M1937" s="300"/>
      <c r="N1937" s="300"/>
      <c r="P1937" s="300"/>
      <c r="Q1937" s="230"/>
      <c r="R1937" s="230"/>
      <c r="S1937" s="230"/>
      <c r="T1937" s="230"/>
      <c r="U1937" s="230"/>
      <c r="V1937" s="300"/>
    </row>
    <row r="1938" spans="2:22">
      <c r="B1938" s="300"/>
      <c r="K1938" s="300"/>
      <c r="L1938" s="155"/>
      <c r="M1938" s="300"/>
      <c r="N1938" s="300"/>
      <c r="P1938" s="300"/>
      <c r="Q1938" s="230"/>
      <c r="R1938" s="230"/>
      <c r="S1938" s="230"/>
      <c r="T1938" s="230"/>
      <c r="U1938" s="230"/>
      <c r="V1938" s="300"/>
    </row>
    <row r="1939" spans="2:22">
      <c r="B1939" s="300"/>
      <c r="K1939" s="300"/>
      <c r="L1939" s="155"/>
      <c r="M1939" s="300"/>
      <c r="N1939" s="300"/>
      <c r="P1939" s="300"/>
      <c r="Q1939" s="230"/>
      <c r="R1939" s="230"/>
      <c r="S1939" s="230"/>
      <c r="T1939" s="230"/>
      <c r="U1939" s="230"/>
      <c r="V1939" s="300"/>
    </row>
    <row r="1940" spans="2:22">
      <c r="B1940" s="300"/>
      <c r="K1940" s="300"/>
      <c r="L1940" s="155"/>
      <c r="M1940" s="300"/>
      <c r="N1940" s="300"/>
      <c r="P1940" s="300"/>
      <c r="Q1940" s="230"/>
      <c r="R1940" s="230"/>
      <c r="S1940" s="230"/>
      <c r="T1940" s="230"/>
      <c r="U1940" s="230"/>
      <c r="V1940" s="300"/>
    </row>
    <row r="1941" spans="2:22">
      <c r="B1941" s="300"/>
      <c r="K1941" s="300"/>
      <c r="L1941" s="155"/>
      <c r="M1941" s="300"/>
      <c r="N1941" s="300"/>
      <c r="P1941" s="300"/>
      <c r="Q1941" s="230"/>
      <c r="R1941" s="230"/>
      <c r="S1941" s="230"/>
      <c r="T1941" s="230"/>
      <c r="U1941" s="230"/>
      <c r="V1941" s="300"/>
    </row>
    <row r="1942" spans="2:22">
      <c r="B1942" s="300"/>
      <c r="K1942" s="300"/>
      <c r="L1942" s="155"/>
      <c r="M1942" s="300"/>
      <c r="N1942" s="300"/>
      <c r="P1942" s="300"/>
      <c r="Q1942" s="230"/>
      <c r="R1942" s="230"/>
      <c r="S1942" s="230"/>
      <c r="T1942" s="230"/>
      <c r="U1942" s="230"/>
      <c r="V1942" s="300"/>
    </row>
    <row r="1943" spans="2:22">
      <c r="B1943" s="300"/>
      <c r="K1943" s="300"/>
      <c r="L1943" s="155"/>
      <c r="M1943" s="300"/>
      <c r="N1943" s="300"/>
      <c r="P1943" s="300"/>
      <c r="Q1943" s="230"/>
      <c r="R1943" s="230"/>
      <c r="S1943" s="230"/>
      <c r="T1943" s="230"/>
      <c r="U1943" s="230"/>
      <c r="V1943" s="300"/>
    </row>
    <row r="1944" spans="2:22">
      <c r="B1944" s="300"/>
      <c r="K1944" s="300"/>
      <c r="L1944" s="155"/>
      <c r="M1944" s="300"/>
      <c r="N1944" s="300"/>
      <c r="P1944" s="300"/>
      <c r="Q1944" s="230"/>
      <c r="R1944" s="230"/>
      <c r="S1944" s="230"/>
      <c r="T1944" s="230"/>
      <c r="U1944" s="230"/>
      <c r="V1944" s="300"/>
    </row>
    <row r="1945" spans="2:22">
      <c r="B1945" s="300"/>
      <c r="K1945" s="300"/>
      <c r="L1945" s="155"/>
      <c r="M1945" s="300"/>
      <c r="N1945" s="300"/>
      <c r="P1945" s="300"/>
      <c r="Q1945" s="230"/>
      <c r="R1945" s="230"/>
      <c r="S1945" s="230"/>
      <c r="T1945" s="230"/>
      <c r="U1945" s="230"/>
      <c r="V1945" s="300"/>
    </row>
    <row r="1946" spans="2:22">
      <c r="B1946" s="300"/>
      <c r="K1946" s="300"/>
      <c r="L1946" s="155"/>
      <c r="M1946" s="300"/>
      <c r="N1946" s="300"/>
      <c r="P1946" s="300"/>
      <c r="Q1946" s="230"/>
      <c r="R1946" s="230"/>
      <c r="S1946" s="230"/>
      <c r="T1946" s="230"/>
      <c r="U1946" s="230"/>
      <c r="V1946" s="300"/>
    </row>
    <row r="1947" spans="2:22">
      <c r="B1947" s="300"/>
      <c r="K1947" s="300"/>
      <c r="L1947" s="155"/>
      <c r="M1947" s="300"/>
      <c r="N1947" s="300"/>
      <c r="P1947" s="300"/>
      <c r="Q1947" s="230"/>
      <c r="R1947" s="230"/>
      <c r="S1947" s="230"/>
      <c r="T1947" s="230"/>
      <c r="U1947" s="230"/>
      <c r="V1947" s="300"/>
    </row>
    <row r="1948" spans="2:22">
      <c r="B1948" s="300"/>
      <c r="K1948" s="300"/>
      <c r="L1948" s="155"/>
      <c r="M1948" s="300"/>
      <c r="N1948" s="300"/>
      <c r="P1948" s="300"/>
      <c r="Q1948" s="230"/>
      <c r="R1948" s="230"/>
      <c r="S1948" s="230"/>
      <c r="T1948" s="230"/>
      <c r="U1948" s="230"/>
      <c r="V1948" s="300"/>
    </row>
    <row r="1949" spans="2:22">
      <c r="B1949" s="300"/>
      <c r="K1949" s="300"/>
      <c r="L1949" s="155"/>
      <c r="M1949" s="300"/>
      <c r="N1949" s="300"/>
      <c r="P1949" s="300"/>
      <c r="Q1949" s="230"/>
      <c r="R1949" s="230"/>
      <c r="S1949" s="230"/>
      <c r="T1949" s="230"/>
      <c r="U1949" s="230"/>
      <c r="V1949" s="300"/>
    </row>
    <row r="1950" spans="2:22">
      <c r="B1950" s="300"/>
      <c r="K1950" s="300"/>
      <c r="L1950" s="155"/>
      <c r="M1950" s="300"/>
      <c r="N1950" s="300"/>
      <c r="P1950" s="300"/>
      <c r="Q1950" s="230"/>
      <c r="R1950" s="230"/>
      <c r="S1950" s="230"/>
      <c r="T1950" s="230"/>
      <c r="U1950" s="230"/>
      <c r="V1950" s="300"/>
    </row>
    <row r="1951" spans="2:22">
      <c r="B1951" s="300"/>
      <c r="K1951" s="300"/>
      <c r="L1951" s="155"/>
      <c r="M1951" s="300"/>
      <c r="N1951" s="300"/>
      <c r="P1951" s="300"/>
      <c r="Q1951" s="230"/>
      <c r="R1951" s="230"/>
      <c r="S1951" s="230"/>
      <c r="T1951" s="230"/>
      <c r="U1951" s="230"/>
      <c r="V1951" s="300"/>
    </row>
    <row r="1952" spans="2:22">
      <c r="B1952" s="300"/>
      <c r="K1952" s="300"/>
      <c r="L1952" s="155"/>
      <c r="M1952" s="300"/>
      <c r="N1952" s="300"/>
      <c r="P1952" s="300"/>
      <c r="Q1952" s="230"/>
      <c r="R1952" s="230"/>
      <c r="S1952" s="230"/>
      <c r="T1952" s="230"/>
      <c r="U1952" s="230"/>
      <c r="V1952" s="300"/>
    </row>
    <row r="1953" spans="2:22">
      <c r="B1953" s="300"/>
      <c r="K1953" s="300"/>
      <c r="L1953" s="155"/>
      <c r="M1953" s="300"/>
      <c r="N1953" s="300"/>
      <c r="P1953" s="300"/>
      <c r="Q1953" s="230"/>
      <c r="R1953" s="230"/>
      <c r="S1953" s="230"/>
      <c r="T1953" s="230"/>
      <c r="U1953" s="230"/>
      <c r="V1953" s="300"/>
    </row>
    <row r="1954" spans="2:22">
      <c r="B1954" s="300"/>
      <c r="K1954" s="300"/>
      <c r="L1954" s="155"/>
      <c r="M1954" s="300"/>
      <c r="N1954" s="300"/>
      <c r="P1954" s="300"/>
      <c r="Q1954" s="230"/>
      <c r="R1954" s="230"/>
      <c r="S1954" s="230"/>
      <c r="T1954" s="230"/>
      <c r="U1954" s="230"/>
      <c r="V1954" s="300"/>
    </row>
    <row r="1955" spans="2:22">
      <c r="B1955" s="300"/>
      <c r="K1955" s="300"/>
      <c r="L1955" s="155"/>
      <c r="M1955" s="300"/>
      <c r="N1955" s="300"/>
      <c r="P1955" s="300"/>
      <c r="Q1955" s="230"/>
      <c r="R1955" s="230"/>
      <c r="S1955" s="230"/>
      <c r="T1955" s="230"/>
      <c r="U1955" s="230"/>
      <c r="V1955" s="300"/>
    </row>
    <row r="1956" spans="2:22">
      <c r="B1956" s="300"/>
      <c r="K1956" s="300"/>
      <c r="L1956" s="155"/>
      <c r="M1956" s="300"/>
      <c r="N1956" s="300"/>
      <c r="P1956" s="300"/>
      <c r="Q1956" s="230"/>
      <c r="R1956" s="230"/>
      <c r="S1956" s="230"/>
      <c r="T1956" s="230"/>
      <c r="U1956" s="230"/>
      <c r="V1956" s="300"/>
    </row>
    <row r="1957" spans="2:22">
      <c r="B1957" s="300"/>
      <c r="K1957" s="300"/>
      <c r="L1957" s="155"/>
      <c r="M1957" s="300"/>
      <c r="N1957" s="300"/>
      <c r="P1957" s="300"/>
      <c r="Q1957" s="230"/>
      <c r="R1957" s="230"/>
      <c r="S1957" s="230"/>
      <c r="T1957" s="230"/>
      <c r="U1957" s="230"/>
      <c r="V1957" s="300"/>
    </row>
    <row r="1958" spans="2:22">
      <c r="B1958" s="300"/>
      <c r="K1958" s="300"/>
      <c r="L1958" s="155"/>
      <c r="M1958" s="300"/>
      <c r="N1958" s="300"/>
      <c r="P1958" s="300"/>
      <c r="Q1958" s="230"/>
      <c r="R1958" s="230"/>
      <c r="S1958" s="230"/>
      <c r="T1958" s="230"/>
      <c r="U1958" s="230"/>
      <c r="V1958" s="300"/>
    </row>
    <row r="1959" spans="2:22">
      <c r="B1959" s="300"/>
      <c r="K1959" s="300"/>
      <c r="L1959" s="155"/>
      <c r="M1959" s="300"/>
      <c r="N1959" s="300"/>
      <c r="P1959" s="300"/>
      <c r="Q1959" s="230"/>
      <c r="R1959" s="230"/>
      <c r="S1959" s="230"/>
      <c r="T1959" s="230"/>
      <c r="U1959" s="230"/>
      <c r="V1959" s="300"/>
    </row>
    <row r="1960" spans="2:22">
      <c r="B1960" s="300"/>
      <c r="K1960" s="300"/>
      <c r="L1960" s="155"/>
      <c r="M1960" s="300"/>
      <c r="N1960" s="300"/>
      <c r="P1960" s="300"/>
      <c r="Q1960" s="230"/>
      <c r="R1960" s="230"/>
      <c r="S1960" s="230"/>
      <c r="T1960" s="230"/>
      <c r="U1960" s="230"/>
      <c r="V1960" s="300"/>
    </row>
    <row r="1961" spans="2:22">
      <c r="B1961" s="300"/>
      <c r="K1961" s="300"/>
      <c r="L1961" s="155"/>
      <c r="M1961" s="300"/>
      <c r="N1961" s="300"/>
      <c r="P1961" s="300"/>
      <c r="Q1961" s="230"/>
      <c r="R1961" s="230"/>
      <c r="S1961" s="230"/>
      <c r="T1961" s="230"/>
      <c r="U1961" s="230"/>
      <c r="V1961" s="300"/>
    </row>
    <row r="1962" spans="2:22">
      <c r="B1962" s="300"/>
      <c r="K1962" s="300"/>
      <c r="L1962" s="155"/>
      <c r="M1962" s="300"/>
      <c r="N1962" s="300"/>
      <c r="P1962" s="300"/>
      <c r="Q1962" s="230"/>
      <c r="R1962" s="230"/>
      <c r="S1962" s="230"/>
      <c r="T1962" s="230"/>
      <c r="U1962" s="230"/>
      <c r="V1962" s="300"/>
    </row>
    <row r="1963" spans="2:22">
      <c r="B1963" s="300"/>
      <c r="K1963" s="300"/>
      <c r="L1963" s="155"/>
      <c r="M1963" s="300"/>
      <c r="N1963" s="300"/>
      <c r="P1963" s="300"/>
      <c r="Q1963" s="230"/>
      <c r="R1963" s="230"/>
      <c r="S1963" s="230"/>
      <c r="T1963" s="230"/>
      <c r="U1963" s="230"/>
      <c r="V1963" s="300"/>
    </row>
    <row r="1964" spans="2:22">
      <c r="B1964" s="300"/>
      <c r="K1964" s="300"/>
      <c r="L1964" s="155"/>
      <c r="M1964" s="300"/>
      <c r="N1964" s="300"/>
      <c r="P1964" s="300"/>
      <c r="Q1964" s="230"/>
      <c r="R1964" s="230"/>
      <c r="S1964" s="230"/>
      <c r="T1964" s="230"/>
      <c r="U1964" s="230"/>
      <c r="V1964" s="300"/>
    </row>
    <row r="1965" spans="2:22">
      <c r="B1965" s="300"/>
      <c r="K1965" s="300"/>
      <c r="L1965" s="155"/>
      <c r="M1965" s="300"/>
      <c r="N1965" s="300"/>
      <c r="P1965" s="300"/>
      <c r="Q1965" s="230"/>
      <c r="R1965" s="230"/>
      <c r="S1965" s="230"/>
      <c r="T1965" s="230"/>
      <c r="U1965" s="230"/>
      <c r="V1965" s="300"/>
    </row>
    <row r="1966" spans="2:22">
      <c r="B1966" s="300"/>
      <c r="K1966" s="300"/>
      <c r="L1966" s="155"/>
      <c r="M1966" s="300"/>
      <c r="N1966" s="300"/>
      <c r="P1966" s="300"/>
      <c r="Q1966" s="230"/>
      <c r="R1966" s="230"/>
      <c r="S1966" s="230"/>
      <c r="T1966" s="230"/>
      <c r="U1966" s="230"/>
      <c r="V1966" s="300"/>
    </row>
    <row r="1967" spans="2:22">
      <c r="B1967" s="300"/>
      <c r="K1967" s="300"/>
      <c r="L1967" s="155"/>
      <c r="M1967" s="300"/>
      <c r="N1967" s="300"/>
      <c r="P1967" s="300"/>
      <c r="Q1967" s="230"/>
      <c r="R1967" s="230"/>
      <c r="S1967" s="230"/>
      <c r="T1967" s="230"/>
      <c r="U1967" s="230"/>
      <c r="V1967" s="300"/>
    </row>
    <row r="1968" spans="2:22">
      <c r="B1968" s="300"/>
      <c r="K1968" s="300"/>
      <c r="L1968" s="155"/>
      <c r="M1968" s="300"/>
      <c r="N1968" s="300"/>
      <c r="P1968" s="300"/>
      <c r="Q1968" s="230"/>
      <c r="R1968" s="230"/>
      <c r="S1968" s="230"/>
      <c r="T1968" s="230"/>
      <c r="U1968" s="230"/>
      <c r="V1968" s="300"/>
    </row>
    <row r="1969" spans="2:22">
      <c r="B1969" s="300"/>
      <c r="K1969" s="300"/>
      <c r="L1969" s="155"/>
      <c r="M1969" s="300"/>
      <c r="N1969" s="300"/>
      <c r="P1969" s="300"/>
      <c r="Q1969" s="230"/>
      <c r="R1969" s="230"/>
      <c r="S1969" s="230"/>
      <c r="T1969" s="230"/>
      <c r="U1969" s="230"/>
      <c r="V1969" s="300"/>
    </row>
    <row r="1970" spans="2:22">
      <c r="B1970" s="300"/>
      <c r="K1970" s="300"/>
      <c r="L1970" s="155"/>
      <c r="M1970" s="300"/>
      <c r="N1970" s="300"/>
      <c r="P1970" s="300"/>
      <c r="Q1970" s="230"/>
      <c r="R1970" s="230"/>
      <c r="S1970" s="230"/>
      <c r="T1970" s="230"/>
      <c r="U1970" s="230"/>
      <c r="V1970" s="300"/>
    </row>
    <row r="1971" spans="2:22">
      <c r="B1971" s="300"/>
      <c r="K1971" s="300"/>
      <c r="L1971" s="155"/>
      <c r="M1971" s="300"/>
      <c r="N1971" s="300"/>
      <c r="P1971" s="300"/>
      <c r="Q1971" s="230"/>
      <c r="R1971" s="230"/>
      <c r="S1971" s="230"/>
      <c r="T1971" s="230"/>
      <c r="U1971" s="230"/>
      <c r="V1971" s="300"/>
    </row>
    <row r="1972" spans="2:22">
      <c r="B1972" s="300"/>
      <c r="K1972" s="300"/>
      <c r="L1972" s="155"/>
      <c r="M1972" s="300"/>
      <c r="N1972" s="300"/>
      <c r="P1972" s="300"/>
      <c r="Q1972" s="230"/>
      <c r="R1972" s="230"/>
      <c r="S1972" s="230"/>
      <c r="T1972" s="230"/>
      <c r="U1972" s="230"/>
      <c r="V1972" s="300"/>
    </row>
    <row r="1973" spans="2:22">
      <c r="B1973" s="300"/>
      <c r="K1973" s="300"/>
      <c r="L1973" s="155"/>
      <c r="M1973" s="300"/>
      <c r="N1973" s="300"/>
      <c r="P1973" s="300"/>
      <c r="Q1973" s="230"/>
      <c r="R1973" s="230"/>
      <c r="S1973" s="230"/>
      <c r="T1973" s="230"/>
      <c r="U1973" s="230"/>
      <c r="V1973" s="300"/>
    </row>
    <row r="1974" spans="2:22">
      <c r="B1974" s="300"/>
      <c r="K1974" s="300"/>
      <c r="L1974" s="155"/>
      <c r="M1974" s="300"/>
      <c r="N1974" s="300"/>
      <c r="P1974" s="300"/>
      <c r="Q1974" s="230"/>
      <c r="R1974" s="230"/>
      <c r="S1974" s="230"/>
      <c r="T1974" s="230"/>
      <c r="U1974" s="230"/>
      <c r="V1974" s="300"/>
    </row>
    <row r="1975" spans="2:22">
      <c r="B1975" s="300"/>
      <c r="K1975" s="300"/>
      <c r="L1975" s="155"/>
      <c r="M1975" s="300"/>
      <c r="N1975" s="300"/>
      <c r="P1975" s="300"/>
      <c r="Q1975" s="230"/>
      <c r="R1975" s="230"/>
      <c r="S1975" s="230"/>
      <c r="T1975" s="230"/>
      <c r="U1975" s="230"/>
      <c r="V1975" s="300"/>
    </row>
    <row r="1976" spans="2:22">
      <c r="B1976" s="300"/>
      <c r="K1976" s="300"/>
      <c r="L1976" s="155"/>
      <c r="M1976" s="300"/>
      <c r="N1976" s="300"/>
      <c r="P1976" s="300"/>
      <c r="Q1976" s="230"/>
      <c r="R1976" s="230"/>
      <c r="S1976" s="230"/>
      <c r="T1976" s="230"/>
      <c r="U1976" s="230"/>
      <c r="V1976" s="300"/>
    </row>
    <row r="1977" spans="2:22">
      <c r="B1977" s="300"/>
      <c r="K1977" s="300"/>
      <c r="L1977" s="155"/>
      <c r="M1977" s="300"/>
      <c r="N1977" s="300"/>
      <c r="P1977" s="300"/>
      <c r="Q1977" s="230"/>
      <c r="R1977" s="230"/>
      <c r="S1977" s="230"/>
      <c r="T1977" s="230"/>
      <c r="U1977" s="230"/>
      <c r="V1977" s="300"/>
    </row>
    <row r="1978" spans="2:22">
      <c r="B1978" s="300"/>
      <c r="K1978" s="300"/>
      <c r="L1978" s="155"/>
      <c r="M1978" s="300"/>
      <c r="N1978" s="300"/>
      <c r="P1978" s="300"/>
      <c r="Q1978" s="230"/>
      <c r="R1978" s="230"/>
      <c r="S1978" s="230"/>
      <c r="T1978" s="230"/>
      <c r="U1978" s="230"/>
      <c r="V1978" s="300"/>
    </row>
    <row r="1979" spans="2:22">
      <c r="B1979" s="300"/>
      <c r="K1979" s="300"/>
      <c r="L1979" s="155"/>
      <c r="M1979" s="300"/>
      <c r="N1979" s="300"/>
      <c r="P1979" s="300"/>
      <c r="Q1979" s="230"/>
      <c r="R1979" s="230"/>
      <c r="S1979" s="230"/>
      <c r="T1979" s="230"/>
      <c r="U1979" s="230"/>
      <c r="V1979" s="300"/>
    </row>
    <row r="1980" spans="2:22">
      <c r="B1980" s="300"/>
      <c r="K1980" s="300"/>
      <c r="L1980" s="155"/>
      <c r="M1980" s="300"/>
      <c r="N1980" s="300"/>
      <c r="P1980" s="300"/>
      <c r="Q1980" s="230"/>
      <c r="R1980" s="230"/>
      <c r="S1980" s="230"/>
      <c r="T1980" s="230"/>
      <c r="U1980" s="230"/>
      <c r="V1980" s="300"/>
    </row>
    <row r="1981" spans="2:22">
      <c r="B1981" s="300"/>
      <c r="K1981" s="300"/>
      <c r="L1981" s="155"/>
      <c r="M1981" s="300"/>
      <c r="N1981" s="300"/>
      <c r="P1981" s="300"/>
      <c r="Q1981" s="230"/>
      <c r="R1981" s="230"/>
      <c r="S1981" s="230"/>
      <c r="T1981" s="230"/>
      <c r="U1981" s="230"/>
      <c r="V1981" s="300"/>
    </row>
    <row r="1982" spans="2:22">
      <c r="B1982" s="300"/>
      <c r="K1982" s="300"/>
      <c r="L1982" s="155"/>
      <c r="M1982" s="300"/>
      <c r="N1982" s="300"/>
      <c r="P1982" s="300"/>
      <c r="Q1982" s="230"/>
      <c r="R1982" s="230"/>
      <c r="S1982" s="230"/>
      <c r="T1982" s="230"/>
      <c r="U1982" s="230"/>
      <c r="V1982" s="300"/>
    </row>
    <row r="1983" spans="2:22">
      <c r="B1983" s="300"/>
      <c r="K1983" s="300"/>
      <c r="L1983" s="155"/>
      <c r="M1983" s="300"/>
      <c r="N1983" s="300"/>
      <c r="P1983" s="300"/>
      <c r="Q1983" s="230"/>
      <c r="R1983" s="230"/>
      <c r="S1983" s="230"/>
      <c r="T1983" s="230"/>
      <c r="U1983" s="230"/>
      <c r="V1983" s="300"/>
    </row>
    <row r="1984" spans="2:22">
      <c r="B1984" s="300"/>
      <c r="K1984" s="300"/>
      <c r="L1984" s="155"/>
      <c r="M1984" s="300"/>
      <c r="N1984" s="300"/>
      <c r="P1984" s="300"/>
      <c r="Q1984" s="230"/>
      <c r="R1984" s="230"/>
      <c r="S1984" s="230"/>
      <c r="T1984" s="230"/>
      <c r="U1984" s="230"/>
      <c r="V1984" s="300"/>
    </row>
    <row r="1985" spans="2:22">
      <c r="B1985" s="300"/>
      <c r="K1985" s="300"/>
      <c r="L1985" s="155"/>
      <c r="M1985" s="300"/>
      <c r="N1985" s="300"/>
      <c r="P1985" s="300"/>
      <c r="Q1985" s="230"/>
      <c r="R1985" s="230"/>
      <c r="S1985" s="230"/>
      <c r="T1985" s="230"/>
      <c r="U1985" s="230"/>
      <c r="V1985" s="300"/>
    </row>
    <row r="1986" spans="2:22">
      <c r="B1986" s="300"/>
      <c r="K1986" s="300"/>
      <c r="L1986" s="155"/>
      <c r="M1986" s="300"/>
      <c r="N1986" s="300"/>
      <c r="P1986" s="300"/>
      <c r="Q1986" s="230"/>
      <c r="R1986" s="230"/>
      <c r="S1986" s="230"/>
      <c r="T1986" s="230"/>
      <c r="U1986" s="230"/>
      <c r="V1986" s="300"/>
    </row>
    <row r="1987" spans="2:22">
      <c r="B1987" s="300"/>
      <c r="K1987" s="300"/>
      <c r="L1987" s="155"/>
      <c r="M1987" s="300"/>
      <c r="N1987" s="300"/>
      <c r="P1987" s="300"/>
      <c r="Q1987" s="230"/>
      <c r="R1987" s="230"/>
      <c r="S1987" s="230"/>
      <c r="T1987" s="230"/>
      <c r="U1987" s="230"/>
      <c r="V1987" s="300"/>
    </row>
    <row r="1988" spans="2:22">
      <c r="B1988" s="300"/>
      <c r="K1988" s="300"/>
      <c r="L1988" s="155"/>
      <c r="M1988" s="300"/>
      <c r="N1988" s="300"/>
      <c r="P1988" s="300"/>
      <c r="Q1988" s="230"/>
      <c r="R1988" s="230"/>
      <c r="S1988" s="230"/>
      <c r="T1988" s="230"/>
      <c r="U1988" s="230"/>
      <c r="V1988" s="300"/>
    </row>
    <row r="1989" spans="2:22">
      <c r="B1989" s="300"/>
      <c r="K1989" s="300"/>
      <c r="L1989" s="155"/>
      <c r="M1989" s="300"/>
      <c r="N1989" s="300"/>
      <c r="P1989" s="300"/>
      <c r="Q1989" s="230"/>
      <c r="R1989" s="230"/>
      <c r="S1989" s="230"/>
      <c r="T1989" s="230"/>
      <c r="U1989" s="230"/>
      <c r="V1989" s="300"/>
    </row>
    <row r="1990" spans="2:22">
      <c r="B1990" s="300"/>
      <c r="K1990" s="300"/>
      <c r="L1990" s="155"/>
      <c r="M1990" s="300"/>
      <c r="N1990" s="300"/>
      <c r="P1990" s="300"/>
      <c r="Q1990" s="230"/>
      <c r="R1990" s="230"/>
      <c r="S1990" s="230"/>
      <c r="T1990" s="230"/>
      <c r="U1990" s="230"/>
      <c r="V1990" s="300"/>
    </row>
    <row r="1991" spans="2:22">
      <c r="B1991" s="300"/>
      <c r="K1991" s="300"/>
      <c r="L1991" s="155"/>
      <c r="M1991" s="300"/>
      <c r="N1991" s="300"/>
      <c r="P1991" s="300"/>
      <c r="Q1991" s="230"/>
      <c r="R1991" s="230"/>
      <c r="S1991" s="230"/>
      <c r="T1991" s="230"/>
      <c r="U1991" s="230"/>
      <c r="V1991" s="300"/>
    </row>
    <row r="1992" spans="2:22">
      <c r="B1992" s="300"/>
      <c r="K1992" s="300"/>
      <c r="L1992" s="155"/>
      <c r="M1992" s="300"/>
      <c r="N1992" s="300"/>
      <c r="P1992" s="300"/>
      <c r="Q1992" s="230"/>
      <c r="R1992" s="230"/>
      <c r="S1992" s="230"/>
      <c r="T1992" s="230"/>
      <c r="U1992" s="230"/>
      <c r="V1992" s="300"/>
    </row>
    <row r="1993" spans="2:22">
      <c r="B1993" s="300"/>
      <c r="K1993" s="300"/>
      <c r="L1993" s="155"/>
      <c r="M1993" s="300"/>
      <c r="N1993" s="300"/>
      <c r="P1993" s="300"/>
      <c r="Q1993" s="230"/>
      <c r="R1993" s="230"/>
      <c r="S1993" s="230"/>
      <c r="T1993" s="230"/>
      <c r="U1993" s="230"/>
      <c r="V1993" s="300"/>
    </row>
    <row r="1994" spans="2:22">
      <c r="B1994" s="300"/>
      <c r="K1994" s="300"/>
      <c r="L1994" s="155"/>
      <c r="M1994" s="300"/>
      <c r="N1994" s="300"/>
      <c r="P1994" s="300"/>
      <c r="Q1994" s="230"/>
      <c r="R1994" s="230"/>
      <c r="S1994" s="230"/>
      <c r="T1994" s="230"/>
      <c r="U1994" s="230"/>
      <c r="V1994" s="300"/>
    </row>
    <row r="1995" spans="2:22">
      <c r="B1995" s="300"/>
      <c r="K1995" s="300"/>
      <c r="L1995" s="155"/>
      <c r="M1995" s="300"/>
      <c r="N1995" s="300"/>
      <c r="P1995" s="300"/>
      <c r="Q1995" s="230"/>
      <c r="R1995" s="230"/>
      <c r="S1995" s="230"/>
      <c r="T1995" s="230"/>
      <c r="U1995" s="230"/>
      <c r="V1995" s="300"/>
    </row>
    <row r="1996" spans="2:22">
      <c r="B1996" s="300"/>
      <c r="K1996" s="300"/>
      <c r="L1996" s="155"/>
      <c r="M1996" s="300"/>
      <c r="N1996" s="300"/>
      <c r="P1996" s="300"/>
      <c r="Q1996" s="230"/>
      <c r="R1996" s="230"/>
      <c r="S1996" s="230"/>
      <c r="T1996" s="230"/>
      <c r="U1996" s="230"/>
      <c r="V1996" s="300"/>
    </row>
    <row r="1997" spans="2:22">
      <c r="B1997" s="300"/>
      <c r="K1997" s="300"/>
      <c r="L1997" s="155"/>
      <c r="M1997" s="300"/>
      <c r="N1997" s="300"/>
      <c r="P1997" s="300"/>
      <c r="Q1997" s="230"/>
      <c r="R1997" s="230"/>
      <c r="S1997" s="230"/>
      <c r="T1997" s="230"/>
      <c r="U1997" s="230"/>
      <c r="V1997" s="300"/>
    </row>
    <row r="1998" spans="2:22">
      <c r="B1998" s="300"/>
      <c r="K1998" s="300"/>
      <c r="L1998" s="155"/>
      <c r="M1998" s="300"/>
      <c r="N1998" s="300"/>
      <c r="P1998" s="300"/>
      <c r="Q1998" s="230"/>
      <c r="R1998" s="230"/>
      <c r="S1998" s="230"/>
      <c r="T1998" s="230"/>
      <c r="U1998" s="230"/>
      <c r="V1998" s="300"/>
    </row>
    <row r="1999" spans="2:22">
      <c r="B1999" s="300"/>
      <c r="K1999" s="300"/>
      <c r="L1999" s="155"/>
      <c r="M1999" s="300"/>
      <c r="N1999" s="300"/>
      <c r="P1999" s="300"/>
      <c r="Q1999" s="230"/>
      <c r="R1999" s="230"/>
      <c r="S1999" s="230"/>
      <c r="T1999" s="230"/>
      <c r="U1999" s="230"/>
      <c r="V1999" s="300"/>
    </row>
    <row r="2000" spans="2:22">
      <c r="B2000" s="300"/>
      <c r="K2000" s="300"/>
      <c r="L2000" s="155"/>
      <c r="M2000" s="300"/>
      <c r="N2000" s="300"/>
      <c r="P2000" s="300"/>
      <c r="Q2000" s="230"/>
      <c r="R2000" s="230"/>
      <c r="S2000" s="230"/>
      <c r="T2000" s="230"/>
      <c r="U2000" s="230"/>
      <c r="V2000" s="300"/>
    </row>
    <row r="2001" spans="2:22">
      <c r="B2001" s="300"/>
      <c r="K2001" s="300"/>
      <c r="L2001" s="155"/>
      <c r="M2001" s="300"/>
      <c r="N2001" s="300"/>
      <c r="P2001" s="300"/>
      <c r="Q2001" s="230"/>
      <c r="R2001" s="230"/>
      <c r="S2001" s="230"/>
      <c r="T2001" s="230"/>
      <c r="U2001" s="230"/>
      <c r="V2001" s="300"/>
    </row>
    <row r="2002" spans="2:22">
      <c r="B2002" s="300"/>
      <c r="K2002" s="300"/>
      <c r="L2002" s="155"/>
      <c r="M2002" s="300"/>
      <c r="N2002" s="300"/>
      <c r="P2002" s="300"/>
      <c r="Q2002" s="230"/>
      <c r="R2002" s="230"/>
      <c r="S2002" s="230"/>
      <c r="T2002" s="230"/>
      <c r="U2002" s="230"/>
      <c r="V2002" s="300"/>
    </row>
    <row r="2003" spans="2:22">
      <c r="B2003" s="300"/>
      <c r="K2003" s="300"/>
      <c r="L2003" s="155"/>
      <c r="M2003" s="300"/>
      <c r="N2003" s="300"/>
      <c r="P2003" s="300"/>
      <c r="Q2003" s="230"/>
      <c r="R2003" s="230"/>
      <c r="S2003" s="230"/>
      <c r="T2003" s="230"/>
      <c r="U2003" s="230"/>
      <c r="V2003" s="300"/>
    </row>
    <row r="2004" spans="2:22">
      <c r="B2004" s="300"/>
      <c r="K2004" s="300"/>
      <c r="L2004" s="155"/>
      <c r="M2004" s="300"/>
      <c r="N2004" s="300"/>
      <c r="P2004" s="300"/>
      <c r="Q2004" s="230"/>
      <c r="R2004" s="230"/>
      <c r="S2004" s="230"/>
      <c r="T2004" s="230"/>
      <c r="U2004" s="230"/>
      <c r="V2004" s="300"/>
    </row>
    <row r="2005" spans="2:22">
      <c r="B2005" s="300"/>
      <c r="K2005" s="300"/>
      <c r="L2005" s="155"/>
      <c r="M2005" s="300"/>
      <c r="N2005" s="300"/>
      <c r="P2005" s="300"/>
      <c r="Q2005" s="230"/>
      <c r="R2005" s="230"/>
      <c r="S2005" s="230"/>
      <c r="T2005" s="230"/>
      <c r="U2005" s="230"/>
      <c r="V2005" s="300"/>
    </row>
    <row r="2006" spans="2:22">
      <c r="B2006" s="300"/>
      <c r="K2006" s="300"/>
      <c r="L2006" s="155"/>
      <c r="M2006" s="300"/>
      <c r="N2006" s="300"/>
      <c r="P2006" s="300"/>
      <c r="Q2006" s="230"/>
      <c r="R2006" s="230"/>
      <c r="S2006" s="230"/>
      <c r="T2006" s="230"/>
      <c r="U2006" s="230"/>
      <c r="V2006" s="300"/>
    </row>
    <row r="2007" spans="2:22">
      <c r="B2007" s="300"/>
      <c r="K2007" s="300"/>
      <c r="L2007" s="155"/>
      <c r="M2007" s="300"/>
      <c r="N2007" s="300"/>
      <c r="P2007" s="300"/>
      <c r="Q2007" s="230"/>
      <c r="R2007" s="230"/>
      <c r="S2007" s="230"/>
      <c r="T2007" s="230"/>
      <c r="U2007" s="230"/>
      <c r="V2007" s="300"/>
    </row>
    <row r="2008" spans="2:22">
      <c r="B2008" s="300"/>
      <c r="K2008" s="300"/>
      <c r="L2008" s="155"/>
      <c r="M2008" s="300"/>
      <c r="N2008" s="300"/>
      <c r="P2008" s="300"/>
      <c r="Q2008" s="230"/>
      <c r="R2008" s="230"/>
      <c r="S2008" s="230"/>
      <c r="T2008" s="230"/>
      <c r="U2008" s="230"/>
      <c r="V2008" s="300"/>
    </row>
    <row r="2009" spans="2:22">
      <c r="B2009" s="300"/>
      <c r="K2009" s="300"/>
      <c r="L2009" s="155"/>
      <c r="M2009" s="300"/>
      <c r="N2009" s="300"/>
      <c r="P2009" s="300"/>
      <c r="Q2009" s="230"/>
      <c r="R2009" s="230"/>
      <c r="S2009" s="230"/>
      <c r="T2009" s="230"/>
      <c r="U2009" s="230"/>
      <c r="V2009" s="300"/>
    </row>
    <row r="2010" spans="2:22">
      <c r="B2010" s="300"/>
      <c r="K2010" s="300"/>
      <c r="L2010" s="155"/>
      <c r="M2010" s="300"/>
      <c r="N2010" s="300"/>
      <c r="P2010" s="300"/>
      <c r="Q2010" s="230"/>
      <c r="R2010" s="230"/>
      <c r="S2010" s="230"/>
      <c r="T2010" s="230"/>
      <c r="U2010" s="230"/>
      <c r="V2010" s="300"/>
    </row>
    <row r="2011" spans="2:22">
      <c r="B2011" s="300"/>
      <c r="K2011" s="300"/>
      <c r="L2011" s="155"/>
      <c r="M2011" s="300"/>
      <c r="N2011" s="300"/>
      <c r="P2011" s="300"/>
      <c r="Q2011" s="230"/>
      <c r="R2011" s="230"/>
      <c r="S2011" s="230"/>
      <c r="T2011" s="230"/>
      <c r="U2011" s="230"/>
      <c r="V2011" s="300"/>
    </row>
    <row r="2012" spans="2:22">
      <c r="B2012" s="300"/>
      <c r="K2012" s="300"/>
      <c r="L2012" s="155"/>
      <c r="M2012" s="300"/>
      <c r="N2012" s="300"/>
      <c r="P2012" s="300"/>
      <c r="Q2012" s="230"/>
      <c r="R2012" s="230"/>
      <c r="S2012" s="230"/>
      <c r="T2012" s="230"/>
      <c r="U2012" s="230"/>
      <c r="V2012" s="300"/>
    </row>
    <row r="2013" spans="2:22">
      <c r="B2013" s="300"/>
      <c r="K2013" s="300"/>
      <c r="L2013" s="155"/>
      <c r="M2013" s="300"/>
      <c r="N2013" s="300"/>
      <c r="P2013" s="300"/>
      <c r="Q2013" s="230"/>
      <c r="R2013" s="230"/>
      <c r="S2013" s="230"/>
      <c r="T2013" s="230"/>
      <c r="U2013" s="230"/>
      <c r="V2013" s="300"/>
    </row>
    <row r="2014" spans="2:22">
      <c r="B2014" s="300"/>
      <c r="K2014" s="300"/>
      <c r="L2014" s="155"/>
      <c r="M2014" s="300"/>
      <c r="N2014" s="300"/>
      <c r="P2014" s="300"/>
      <c r="Q2014" s="230"/>
      <c r="R2014" s="230"/>
      <c r="S2014" s="230"/>
      <c r="T2014" s="230"/>
      <c r="U2014" s="230"/>
      <c r="V2014" s="300"/>
    </row>
    <row r="2015" spans="2:22">
      <c r="B2015" s="300"/>
      <c r="K2015" s="300"/>
      <c r="L2015" s="155"/>
      <c r="M2015" s="300"/>
      <c r="N2015" s="300"/>
      <c r="P2015" s="300"/>
      <c r="Q2015" s="230"/>
      <c r="R2015" s="230"/>
      <c r="S2015" s="230"/>
      <c r="T2015" s="230"/>
      <c r="U2015" s="230"/>
      <c r="V2015" s="300"/>
    </row>
    <row r="2016" spans="2:22">
      <c r="B2016" s="300"/>
      <c r="K2016" s="300"/>
      <c r="L2016" s="155"/>
      <c r="M2016" s="300"/>
      <c r="N2016" s="300"/>
      <c r="P2016" s="300"/>
      <c r="Q2016" s="230"/>
      <c r="R2016" s="230"/>
      <c r="S2016" s="230"/>
      <c r="T2016" s="230"/>
      <c r="U2016" s="230"/>
      <c r="V2016" s="300"/>
    </row>
    <row r="2017" spans="2:22">
      <c r="B2017" s="300"/>
      <c r="K2017" s="300"/>
      <c r="L2017" s="155"/>
      <c r="M2017" s="300"/>
      <c r="N2017" s="300"/>
      <c r="P2017" s="300"/>
      <c r="Q2017" s="230"/>
      <c r="R2017" s="230"/>
      <c r="S2017" s="230"/>
      <c r="T2017" s="230"/>
      <c r="U2017" s="230"/>
      <c r="V2017" s="300"/>
    </row>
    <row r="2018" spans="2:22">
      <c r="B2018" s="300"/>
      <c r="K2018" s="300"/>
      <c r="L2018" s="155"/>
      <c r="M2018" s="300"/>
      <c r="N2018" s="300"/>
      <c r="P2018" s="300"/>
      <c r="Q2018" s="230"/>
      <c r="R2018" s="230"/>
      <c r="S2018" s="230"/>
      <c r="T2018" s="230"/>
      <c r="U2018" s="230"/>
      <c r="V2018" s="300"/>
    </row>
    <row r="2019" spans="2:22">
      <c r="B2019" s="300"/>
      <c r="K2019" s="300"/>
      <c r="L2019" s="155"/>
      <c r="M2019" s="300"/>
      <c r="N2019" s="300"/>
      <c r="P2019" s="300"/>
      <c r="Q2019" s="230"/>
      <c r="R2019" s="230"/>
      <c r="S2019" s="230"/>
      <c r="T2019" s="230"/>
      <c r="U2019" s="230"/>
      <c r="V2019" s="300"/>
    </row>
    <row r="2020" spans="2:22">
      <c r="B2020" s="300"/>
      <c r="K2020" s="300"/>
      <c r="L2020" s="155"/>
      <c r="M2020" s="300"/>
      <c r="N2020" s="300"/>
      <c r="P2020" s="300"/>
      <c r="Q2020" s="230"/>
      <c r="R2020" s="230"/>
      <c r="S2020" s="230"/>
      <c r="T2020" s="230"/>
      <c r="U2020" s="230"/>
      <c r="V2020" s="300"/>
    </row>
    <row r="2021" spans="2:22">
      <c r="B2021" s="300"/>
      <c r="K2021" s="300"/>
      <c r="L2021" s="155"/>
      <c r="M2021" s="300"/>
      <c r="N2021" s="300"/>
      <c r="P2021" s="300"/>
      <c r="Q2021" s="230"/>
      <c r="R2021" s="230"/>
      <c r="S2021" s="230"/>
      <c r="T2021" s="230"/>
      <c r="U2021" s="230"/>
      <c r="V2021" s="300"/>
    </row>
    <row r="2022" spans="2:22">
      <c r="B2022" s="300"/>
      <c r="K2022" s="300"/>
      <c r="L2022" s="155"/>
      <c r="M2022" s="300"/>
      <c r="N2022" s="300"/>
      <c r="P2022" s="300"/>
      <c r="Q2022" s="230"/>
      <c r="R2022" s="230"/>
      <c r="S2022" s="230"/>
      <c r="T2022" s="230"/>
      <c r="U2022" s="230"/>
      <c r="V2022" s="300"/>
    </row>
    <row r="2023" spans="2:22">
      <c r="B2023" s="300"/>
      <c r="K2023" s="300"/>
      <c r="L2023" s="155"/>
      <c r="M2023" s="300"/>
      <c r="N2023" s="300"/>
      <c r="P2023" s="300"/>
      <c r="Q2023" s="230"/>
      <c r="R2023" s="230"/>
      <c r="S2023" s="230"/>
      <c r="T2023" s="230"/>
      <c r="U2023" s="230"/>
      <c r="V2023" s="300"/>
    </row>
    <row r="2024" spans="2:22">
      <c r="B2024" s="300"/>
      <c r="K2024" s="300"/>
      <c r="L2024" s="155"/>
      <c r="M2024" s="300"/>
      <c r="N2024" s="300"/>
      <c r="P2024" s="300"/>
      <c r="Q2024" s="230"/>
      <c r="R2024" s="230"/>
      <c r="S2024" s="230"/>
      <c r="T2024" s="230"/>
      <c r="U2024" s="230"/>
      <c r="V2024" s="300"/>
    </row>
    <row r="2025" spans="2:22">
      <c r="B2025" s="300"/>
      <c r="K2025" s="300"/>
      <c r="L2025" s="155"/>
      <c r="M2025" s="300"/>
      <c r="N2025" s="300"/>
      <c r="P2025" s="300"/>
      <c r="Q2025" s="230"/>
      <c r="R2025" s="230"/>
      <c r="S2025" s="230"/>
      <c r="T2025" s="230"/>
      <c r="U2025" s="230"/>
      <c r="V2025" s="300"/>
    </row>
    <row r="2026" spans="2:22">
      <c r="B2026" s="300"/>
      <c r="K2026" s="300"/>
      <c r="L2026" s="155"/>
      <c r="M2026" s="300"/>
      <c r="N2026" s="300"/>
      <c r="P2026" s="300"/>
      <c r="Q2026" s="230"/>
      <c r="R2026" s="230"/>
      <c r="S2026" s="230"/>
      <c r="T2026" s="230"/>
      <c r="U2026" s="230"/>
      <c r="V2026" s="300"/>
    </row>
    <row r="2027" spans="2:22">
      <c r="B2027" s="300"/>
      <c r="K2027" s="300"/>
      <c r="L2027" s="155"/>
      <c r="M2027" s="300"/>
      <c r="N2027" s="300"/>
      <c r="P2027" s="300"/>
      <c r="Q2027" s="230"/>
      <c r="R2027" s="230"/>
      <c r="S2027" s="230"/>
      <c r="T2027" s="230"/>
      <c r="U2027" s="230"/>
      <c r="V2027" s="300"/>
    </row>
    <row r="2028" spans="2:22">
      <c r="B2028" s="300"/>
      <c r="K2028" s="300"/>
      <c r="L2028" s="155"/>
      <c r="M2028" s="300"/>
      <c r="N2028" s="300"/>
      <c r="P2028" s="300"/>
      <c r="Q2028" s="230"/>
      <c r="R2028" s="230"/>
      <c r="S2028" s="230"/>
      <c r="T2028" s="230"/>
      <c r="U2028" s="230"/>
      <c r="V2028" s="300"/>
    </row>
    <row r="2029" spans="2:22">
      <c r="B2029" s="300"/>
      <c r="K2029" s="300"/>
      <c r="L2029" s="155"/>
      <c r="M2029" s="300"/>
      <c r="N2029" s="300"/>
      <c r="P2029" s="300"/>
      <c r="Q2029" s="230"/>
      <c r="R2029" s="230"/>
      <c r="S2029" s="230"/>
      <c r="T2029" s="230"/>
      <c r="U2029" s="230"/>
      <c r="V2029" s="300"/>
    </row>
    <row r="2030" spans="2:22">
      <c r="B2030" s="300"/>
      <c r="K2030" s="300"/>
      <c r="L2030" s="155"/>
      <c r="M2030" s="300"/>
      <c r="N2030" s="300"/>
      <c r="P2030" s="300"/>
      <c r="Q2030" s="230"/>
      <c r="R2030" s="230"/>
      <c r="S2030" s="230"/>
      <c r="T2030" s="230"/>
      <c r="U2030" s="230"/>
      <c r="V2030" s="300"/>
    </row>
    <row r="2031" spans="2:22">
      <c r="B2031" s="300"/>
      <c r="K2031" s="300"/>
      <c r="L2031" s="155"/>
      <c r="M2031" s="300"/>
      <c r="N2031" s="300"/>
      <c r="P2031" s="300"/>
      <c r="Q2031" s="230"/>
      <c r="R2031" s="230"/>
      <c r="S2031" s="230"/>
      <c r="T2031" s="230"/>
      <c r="U2031" s="230"/>
      <c r="V2031" s="300"/>
    </row>
    <row r="2032" spans="2:22">
      <c r="B2032" s="300"/>
      <c r="K2032" s="300"/>
      <c r="L2032" s="155"/>
      <c r="M2032" s="300"/>
      <c r="N2032" s="300"/>
      <c r="P2032" s="300"/>
      <c r="Q2032" s="230"/>
      <c r="R2032" s="230"/>
      <c r="S2032" s="230"/>
      <c r="T2032" s="230"/>
      <c r="U2032" s="230"/>
      <c r="V2032" s="300"/>
    </row>
    <row r="2033" spans="2:22">
      <c r="B2033" s="300"/>
      <c r="K2033" s="300"/>
      <c r="L2033" s="155"/>
      <c r="M2033" s="300"/>
      <c r="N2033" s="300"/>
      <c r="P2033" s="300"/>
      <c r="Q2033" s="230"/>
      <c r="R2033" s="230"/>
      <c r="S2033" s="230"/>
      <c r="T2033" s="230"/>
      <c r="U2033" s="230"/>
      <c r="V2033" s="300"/>
    </row>
    <row r="2034" spans="2:22">
      <c r="B2034" s="300"/>
      <c r="K2034" s="300"/>
      <c r="L2034" s="155"/>
      <c r="M2034" s="300"/>
      <c r="N2034" s="300"/>
      <c r="P2034" s="300"/>
      <c r="Q2034" s="230"/>
      <c r="R2034" s="230"/>
      <c r="S2034" s="230"/>
      <c r="T2034" s="230"/>
      <c r="U2034" s="230"/>
      <c r="V2034" s="300"/>
    </row>
    <row r="2035" spans="2:22">
      <c r="B2035" s="300"/>
      <c r="K2035" s="300"/>
      <c r="L2035" s="155"/>
      <c r="M2035" s="300"/>
      <c r="N2035" s="300"/>
      <c r="P2035" s="300"/>
      <c r="Q2035" s="230"/>
      <c r="R2035" s="230"/>
      <c r="S2035" s="230"/>
      <c r="T2035" s="230"/>
      <c r="U2035" s="230"/>
      <c r="V2035" s="300"/>
    </row>
    <row r="2036" spans="2:22">
      <c r="B2036" s="300"/>
      <c r="K2036" s="300"/>
      <c r="L2036" s="155"/>
      <c r="M2036" s="300"/>
      <c r="N2036" s="300"/>
      <c r="P2036" s="300"/>
      <c r="Q2036" s="230"/>
      <c r="R2036" s="230"/>
      <c r="S2036" s="230"/>
      <c r="T2036" s="230"/>
      <c r="U2036" s="230"/>
      <c r="V2036" s="300"/>
    </row>
    <row r="2037" spans="2:22">
      <c r="B2037" s="300"/>
      <c r="K2037" s="300"/>
      <c r="L2037" s="155"/>
      <c r="M2037" s="300"/>
      <c r="N2037" s="300"/>
      <c r="P2037" s="300"/>
      <c r="Q2037" s="230"/>
      <c r="R2037" s="230"/>
      <c r="S2037" s="230"/>
      <c r="T2037" s="230"/>
      <c r="U2037" s="230"/>
      <c r="V2037" s="300"/>
    </row>
    <row r="2038" spans="2:22">
      <c r="B2038" s="300"/>
      <c r="K2038" s="300"/>
      <c r="L2038" s="155"/>
      <c r="M2038" s="300"/>
      <c r="N2038" s="300"/>
      <c r="P2038" s="300"/>
      <c r="Q2038" s="230"/>
      <c r="R2038" s="230"/>
      <c r="S2038" s="230"/>
      <c r="T2038" s="230"/>
      <c r="U2038" s="230"/>
      <c r="V2038" s="300"/>
    </row>
    <row r="2039" spans="2:22">
      <c r="B2039" s="300"/>
      <c r="K2039" s="300"/>
      <c r="L2039" s="155"/>
      <c r="M2039" s="300"/>
      <c r="N2039" s="300"/>
      <c r="P2039" s="300"/>
      <c r="Q2039" s="230"/>
      <c r="R2039" s="230"/>
      <c r="S2039" s="230"/>
      <c r="T2039" s="230"/>
      <c r="U2039" s="230"/>
      <c r="V2039" s="300"/>
    </row>
    <row r="2040" spans="2:22">
      <c r="B2040" s="300"/>
      <c r="K2040" s="300"/>
      <c r="L2040" s="155"/>
      <c r="M2040" s="300"/>
      <c r="N2040" s="300"/>
      <c r="P2040" s="300"/>
      <c r="Q2040" s="230"/>
      <c r="R2040" s="230"/>
      <c r="S2040" s="230"/>
      <c r="T2040" s="230"/>
      <c r="U2040" s="230"/>
      <c r="V2040" s="300"/>
    </row>
    <row r="2041" spans="2:22">
      <c r="B2041" s="300"/>
      <c r="K2041" s="300"/>
      <c r="L2041" s="155"/>
      <c r="M2041" s="300"/>
      <c r="N2041" s="300"/>
      <c r="P2041" s="300"/>
      <c r="Q2041" s="230"/>
      <c r="R2041" s="230"/>
      <c r="S2041" s="230"/>
      <c r="T2041" s="230"/>
      <c r="U2041" s="230"/>
      <c r="V2041" s="300"/>
    </row>
    <row r="2042" spans="2:22">
      <c r="B2042" s="300"/>
      <c r="K2042" s="300"/>
      <c r="L2042" s="155"/>
      <c r="M2042" s="300"/>
      <c r="N2042" s="300"/>
      <c r="P2042" s="300"/>
      <c r="Q2042" s="230"/>
      <c r="R2042" s="230"/>
      <c r="S2042" s="230"/>
      <c r="T2042" s="230"/>
      <c r="U2042" s="230"/>
      <c r="V2042" s="300"/>
    </row>
    <row r="2043" spans="2:22">
      <c r="B2043" s="300"/>
      <c r="K2043" s="300"/>
      <c r="L2043" s="155"/>
      <c r="M2043" s="300"/>
      <c r="N2043" s="300"/>
      <c r="P2043" s="300"/>
      <c r="Q2043" s="230"/>
      <c r="R2043" s="230"/>
      <c r="S2043" s="230"/>
      <c r="T2043" s="230"/>
      <c r="U2043" s="230"/>
      <c r="V2043" s="300"/>
    </row>
    <row r="2044" spans="2:22">
      <c r="B2044" s="300"/>
      <c r="K2044" s="300"/>
      <c r="L2044" s="155"/>
      <c r="M2044" s="300"/>
      <c r="N2044" s="300"/>
      <c r="P2044" s="300"/>
      <c r="Q2044" s="230"/>
      <c r="R2044" s="230"/>
      <c r="S2044" s="230"/>
      <c r="T2044" s="230"/>
      <c r="U2044" s="230"/>
      <c r="V2044" s="300"/>
    </row>
    <row r="2045" spans="2:22">
      <c r="B2045" s="300"/>
      <c r="K2045" s="300"/>
      <c r="L2045" s="155"/>
      <c r="M2045" s="300"/>
      <c r="N2045" s="300"/>
      <c r="P2045" s="300"/>
      <c r="Q2045" s="230"/>
      <c r="R2045" s="230"/>
      <c r="S2045" s="230"/>
      <c r="T2045" s="230"/>
      <c r="U2045" s="230"/>
      <c r="V2045" s="300"/>
    </row>
    <row r="2046" spans="2:22">
      <c r="B2046" s="300"/>
      <c r="K2046" s="300"/>
      <c r="L2046" s="155"/>
      <c r="M2046" s="300"/>
      <c r="N2046" s="300"/>
      <c r="P2046" s="300"/>
      <c r="Q2046" s="230"/>
      <c r="R2046" s="230"/>
      <c r="S2046" s="230"/>
      <c r="T2046" s="230"/>
      <c r="U2046" s="230"/>
      <c r="V2046" s="300"/>
    </row>
    <row r="2047" spans="2:22">
      <c r="B2047" s="300"/>
      <c r="K2047" s="300"/>
      <c r="L2047" s="155"/>
      <c r="M2047" s="300"/>
      <c r="N2047" s="300"/>
      <c r="P2047" s="300"/>
      <c r="Q2047" s="230"/>
      <c r="R2047" s="230"/>
      <c r="S2047" s="230"/>
      <c r="T2047" s="230"/>
      <c r="U2047" s="230"/>
      <c r="V2047" s="300"/>
    </row>
    <row r="2048" spans="2:22">
      <c r="B2048" s="300"/>
      <c r="K2048" s="300"/>
      <c r="L2048" s="155"/>
      <c r="M2048" s="300"/>
      <c r="N2048" s="300"/>
      <c r="P2048" s="300"/>
      <c r="Q2048" s="230"/>
      <c r="R2048" s="230"/>
      <c r="S2048" s="230"/>
      <c r="T2048" s="230"/>
      <c r="U2048" s="230"/>
      <c r="V2048" s="300"/>
    </row>
    <row r="2049" spans="2:22">
      <c r="B2049" s="300"/>
      <c r="K2049" s="300"/>
      <c r="L2049" s="155"/>
      <c r="M2049" s="300"/>
      <c r="N2049" s="300"/>
      <c r="P2049" s="300"/>
      <c r="Q2049" s="230"/>
      <c r="R2049" s="230"/>
      <c r="S2049" s="230"/>
      <c r="T2049" s="230"/>
      <c r="U2049" s="230"/>
      <c r="V2049" s="300"/>
    </row>
    <row r="2050" spans="2:22">
      <c r="B2050" s="300"/>
      <c r="K2050" s="300"/>
      <c r="L2050" s="155"/>
      <c r="M2050" s="300"/>
      <c r="N2050" s="300"/>
      <c r="P2050" s="300"/>
      <c r="Q2050" s="230"/>
      <c r="R2050" s="230"/>
      <c r="S2050" s="230"/>
      <c r="T2050" s="230"/>
      <c r="U2050" s="230"/>
      <c r="V2050" s="300"/>
    </row>
    <row r="2051" spans="2:22">
      <c r="B2051" s="300"/>
      <c r="K2051" s="300"/>
      <c r="L2051" s="155"/>
      <c r="M2051" s="300"/>
      <c r="N2051" s="300"/>
      <c r="P2051" s="300"/>
      <c r="Q2051" s="230"/>
      <c r="R2051" s="230"/>
      <c r="S2051" s="230"/>
      <c r="T2051" s="230"/>
      <c r="U2051" s="230"/>
      <c r="V2051" s="300"/>
    </row>
    <row r="2052" spans="2:22">
      <c r="B2052" s="300"/>
      <c r="K2052" s="300"/>
      <c r="L2052" s="155"/>
      <c r="M2052" s="300"/>
      <c r="N2052" s="300"/>
      <c r="P2052" s="300"/>
      <c r="Q2052" s="230"/>
      <c r="R2052" s="230"/>
      <c r="S2052" s="230"/>
      <c r="T2052" s="230"/>
      <c r="U2052" s="230"/>
      <c r="V2052" s="300"/>
    </row>
    <row r="2053" spans="2:22">
      <c r="B2053" s="300"/>
      <c r="K2053" s="300"/>
      <c r="L2053" s="155"/>
      <c r="M2053" s="300"/>
      <c r="N2053" s="300"/>
      <c r="P2053" s="300"/>
      <c r="Q2053" s="230"/>
      <c r="R2053" s="230"/>
      <c r="S2053" s="230"/>
      <c r="T2053" s="230"/>
      <c r="U2053" s="230"/>
      <c r="V2053" s="300"/>
    </row>
    <row r="2054" spans="2:22">
      <c r="B2054" s="300"/>
      <c r="K2054" s="300"/>
      <c r="L2054" s="155"/>
      <c r="M2054" s="300"/>
      <c r="N2054" s="300"/>
      <c r="P2054" s="300"/>
      <c r="Q2054" s="230"/>
      <c r="R2054" s="230"/>
      <c r="S2054" s="230"/>
      <c r="T2054" s="230"/>
      <c r="U2054" s="230"/>
      <c r="V2054" s="300"/>
    </row>
    <row r="2055" spans="2:22">
      <c r="B2055" s="300"/>
      <c r="K2055" s="300"/>
      <c r="L2055" s="155"/>
      <c r="M2055" s="300"/>
      <c r="N2055" s="300"/>
      <c r="P2055" s="300"/>
      <c r="Q2055" s="230"/>
      <c r="R2055" s="230"/>
      <c r="S2055" s="230"/>
      <c r="T2055" s="230"/>
      <c r="U2055" s="230"/>
      <c r="V2055" s="300"/>
    </row>
    <row r="2056" spans="2:22">
      <c r="B2056" s="300"/>
      <c r="K2056" s="300"/>
      <c r="L2056" s="155"/>
      <c r="M2056" s="300"/>
      <c r="N2056" s="300"/>
      <c r="P2056" s="300"/>
      <c r="Q2056" s="230"/>
      <c r="R2056" s="230"/>
      <c r="S2056" s="230"/>
      <c r="T2056" s="230"/>
      <c r="U2056" s="230"/>
      <c r="V2056" s="300"/>
    </row>
    <row r="2057" spans="2:22">
      <c r="B2057" s="300"/>
      <c r="K2057" s="300"/>
      <c r="L2057" s="155"/>
      <c r="M2057" s="300"/>
      <c r="N2057" s="300"/>
      <c r="P2057" s="300"/>
      <c r="Q2057" s="230"/>
      <c r="R2057" s="230"/>
      <c r="S2057" s="230"/>
      <c r="T2057" s="230"/>
      <c r="U2057" s="230"/>
      <c r="V2057" s="300"/>
    </row>
    <row r="2058" spans="2:22">
      <c r="B2058" s="300"/>
      <c r="K2058" s="300"/>
      <c r="L2058" s="155"/>
      <c r="M2058" s="300"/>
      <c r="N2058" s="300"/>
      <c r="P2058" s="300"/>
      <c r="Q2058" s="230"/>
      <c r="R2058" s="230"/>
      <c r="S2058" s="230"/>
      <c r="T2058" s="230"/>
      <c r="U2058" s="230"/>
      <c r="V2058" s="300"/>
    </row>
    <row r="2059" spans="2:22">
      <c r="B2059" s="300"/>
      <c r="K2059" s="300"/>
      <c r="L2059" s="155"/>
      <c r="M2059" s="300"/>
      <c r="N2059" s="300"/>
      <c r="P2059" s="300"/>
      <c r="Q2059" s="230"/>
      <c r="R2059" s="230"/>
      <c r="S2059" s="230"/>
      <c r="T2059" s="230"/>
      <c r="U2059" s="230"/>
      <c r="V2059" s="300"/>
    </row>
    <row r="2060" spans="2:22">
      <c r="B2060" s="300"/>
      <c r="K2060" s="300"/>
      <c r="L2060" s="155"/>
      <c r="M2060" s="300"/>
      <c r="N2060" s="300"/>
      <c r="P2060" s="300"/>
      <c r="Q2060" s="230"/>
      <c r="R2060" s="230"/>
      <c r="S2060" s="230"/>
      <c r="T2060" s="230"/>
      <c r="U2060" s="230"/>
      <c r="V2060" s="300"/>
    </row>
    <row r="2061" spans="2:22">
      <c r="B2061" s="300"/>
      <c r="K2061" s="300"/>
      <c r="L2061" s="155"/>
      <c r="M2061" s="300"/>
      <c r="N2061" s="300"/>
      <c r="P2061" s="300"/>
      <c r="Q2061" s="230"/>
      <c r="R2061" s="230"/>
      <c r="S2061" s="230"/>
      <c r="T2061" s="230"/>
      <c r="U2061" s="230"/>
      <c r="V2061" s="300"/>
    </row>
    <row r="2062" spans="2:22">
      <c r="B2062" s="300"/>
      <c r="K2062" s="300"/>
      <c r="L2062" s="155"/>
      <c r="M2062" s="300"/>
      <c r="N2062" s="300"/>
      <c r="P2062" s="300"/>
      <c r="Q2062" s="230"/>
      <c r="R2062" s="230"/>
      <c r="S2062" s="230"/>
      <c r="T2062" s="230"/>
      <c r="U2062" s="230"/>
      <c r="V2062" s="300"/>
    </row>
    <row r="2063" spans="2:22">
      <c r="B2063" s="300"/>
      <c r="K2063" s="300"/>
      <c r="L2063" s="155"/>
      <c r="M2063" s="300"/>
      <c r="N2063" s="300"/>
      <c r="P2063" s="300"/>
      <c r="Q2063" s="230"/>
      <c r="R2063" s="230"/>
      <c r="S2063" s="230"/>
      <c r="T2063" s="230"/>
      <c r="U2063" s="230"/>
      <c r="V2063" s="300"/>
    </row>
    <row r="2064" spans="2:22">
      <c r="B2064" s="300"/>
      <c r="K2064" s="300"/>
      <c r="L2064" s="155"/>
      <c r="M2064" s="300"/>
      <c r="N2064" s="300"/>
      <c r="P2064" s="300"/>
      <c r="Q2064" s="230"/>
      <c r="R2064" s="230"/>
      <c r="S2064" s="230"/>
      <c r="T2064" s="230"/>
      <c r="U2064" s="230"/>
      <c r="V2064" s="300"/>
    </row>
    <row r="2065" spans="2:22">
      <c r="B2065" s="300"/>
      <c r="K2065" s="300"/>
      <c r="L2065" s="155"/>
      <c r="M2065" s="300"/>
      <c r="N2065" s="300"/>
      <c r="P2065" s="300"/>
      <c r="Q2065" s="230"/>
      <c r="R2065" s="230"/>
      <c r="S2065" s="230"/>
      <c r="T2065" s="230"/>
      <c r="U2065" s="230"/>
      <c r="V2065" s="300"/>
    </row>
    <row r="2066" spans="2:22">
      <c r="B2066" s="300"/>
      <c r="K2066" s="300"/>
      <c r="L2066" s="155"/>
      <c r="M2066" s="300"/>
      <c r="N2066" s="300"/>
      <c r="P2066" s="300"/>
      <c r="Q2066" s="230"/>
      <c r="R2066" s="230"/>
      <c r="S2066" s="230"/>
      <c r="T2066" s="230"/>
      <c r="U2066" s="230"/>
      <c r="V2066" s="300"/>
    </row>
    <row r="2067" spans="2:22">
      <c r="B2067" s="300"/>
      <c r="K2067" s="300"/>
      <c r="L2067" s="155"/>
      <c r="M2067" s="300"/>
      <c r="N2067" s="300"/>
      <c r="P2067" s="300"/>
      <c r="Q2067" s="230"/>
      <c r="R2067" s="230"/>
      <c r="S2067" s="230"/>
      <c r="T2067" s="230"/>
      <c r="U2067" s="230"/>
      <c r="V2067" s="300"/>
    </row>
    <row r="2068" spans="2:22">
      <c r="B2068" s="300"/>
      <c r="K2068" s="300"/>
      <c r="L2068" s="155"/>
      <c r="M2068" s="300"/>
      <c r="N2068" s="300"/>
      <c r="P2068" s="300"/>
      <c r="Q2068" s="230"/>
      <c r="R2068" s="230"/>
      <c r="S2068" s="230"/>
      <c r="T2068" s="230"/>
      <c r="U2068" s="230"/>
      <c r="V2068" s="300"/>
    </row>
    <row r="2069" spans="2:22">
      <c r="B2069" s="300"/>
      <c r="K2069" s="300"/>
      <c r="L2069" s="155"/>
      <c r="M2069" s="300"/>
      <c r="N2069" s="300"/>
      <c r="P2069" s="300"/>
      <c r="Q2069" s="230"/>
      <c r="R2069" s="230"/>
      <c r="S2069" s="230"/>
      <c r="T2069" s="230"/>
      <c r="U2069" s="230"/>
      <c r="V2069" s="300"/>
    </row>
    <row r="2070" spans="2:22">
      <c r="B2070" s="300"/>
      <c r="K2070" s="300"/>
      <c r="L2070" s="155"/>
      <c r="M2070" s="300"/>
      <c r="N2070" s="300"/>
      <c r="P2070" s="300"/>
      <c r="Q2070" s="230"/>
      <c r="R2070" s="230"/>
      <c r="S2070" s="230"/>
      <c r="T2070" s="230"/>
      <c r="U2070" s="230"/>
      <c r="V2070" s="300"/>
    </row>
    <row r="2071" spans="2:22">
      <c r="B2071" s="300"/>
      <c r="K2071" s="300"/>
      <c r="L2071" s="155"/>
      <c r="M2071" s="300"/>
      <c r="N2071" s="300"/>
      <c r="P2071" s="300"/>
      <c r="Q2071" s="230"/>
      <c r="R2071" s="230"/>
      <c r="S2071" s="230"/>
      <c r="T2071" s="230"/>
      <c r="U2071" s="230"/>
      <c r="V2071" s="300"/>
    </row>
    <row r="2072" spans="2:22">
      <c r="B2072" s="300"/>
      <c r="K2072" s="300"/>
      <c r="L2072" s="155"/>
      <c r="M2072" s="300"/>
      <c r="N2072" s="300"/>
      <c r="P2072" s="300"/>
      <c r="Q2072" s="230"/>
      <c r="R2072" s="230"/>
      <c r="S2072" s="230"/>
      <c r="T2072" s="230"/>
      <c r="U2072" s="230"/>
      <c r="V2072" s="300"/>
    </row>
    <row r="2073" spans="2:22">
      <c r="B2073" s="300"/>
      <c r="K2073" s="300"/>
      <c r="L2073" s="155"/>
      <c r="M2073" s="300"/>
      <c r="N2073" s="300"/>
      <c r="P2073" s="300"/>
      <c r="Q2073" s="230"/>
      <c r="R2073" s="230"/>
      <c r="S2073" s="230"/>
      <c r="T2073" s="230"/>
      <c r="U2073" s="230"/>
      <c r="V2073" s="300"/>
    </row>
    <row r="2074" spans="2:22">
      <c r="B2074" s="300"/>
      <c r="K2074" s="300"/>
      <c r="L2074" s="155"/>
      <c r="M2074" s="300"/>
      <c r="N2074" s="300"/>
      <c r="P2074" s="300"/>
      <c r="Q2074" s="230"/>
      <c r="R2074" s="230"/>
      <c r="S2074" s="230"/>
      <c r="T2074" s="230"/>
      <c r="U2074" s="230"/>
      <c r="V2074" s="300"/>
    </row>
    <row r="2075" spans="2:22">
      <c r="B2075" s="300"/>
      <c r="K2075" s="300"/>
      <c r="L2075" s="155"/>
      <c r="M2075" s="300"/>
      <c r="N2075" s="300"/>
      <c r="P2075" s="300"/>
      <c r="Q2075" s="230"/>
      <c r="R2075" s="230"/>
      <c r="S2075" s="230"/>
      <c r="T2075" s="230"/>
      <c r="U2075" s="230"/>
      <c r="V2075" s="300"/>
    </row>
    <row r="2076" spans="2:22">
      <c r="B2076" s="300"/>
      <c r="K2076" s="300"/>
      <c r="L2076" s="155"/>
      <c r="M2076" s="300"/>
      <c r="N2076" s="300"/>
      <c r="P2076" s="300"/>
      <c r="Q2076" s="230"/>
      <c r="R2076" s="230"/>
      <c r="S2076" s="230"/>
      <c r="T2076" s="230"/>
      <c r="U2076" s="230"/>
      <c r="V2076" s="300"/>
    </row>
    <row r="2077" spans="2:22">
      <c r="B2077" s="300"/>
      <c r="K2077" s="300"/>
      <c r="L2077" s="155"/>
      <c r="M2077" s="300"/>
      <c r="N2077" s="300"/>
      <c r="P2077" s="300"/>
      <c r="Q2077" s="230"/>
      <c r="R2077" s="230"/>
      <c r="S2077" s="230"/>
      <c r="T2077" s="230"/>
      <c r="U2077" s="230"/>
      <c r="V2077" s="300"/>
    </row>
    <row r="2078" spans="2:22">
      <c r="B2078" s="300"/>
      <c r="K2078" s="300"/>
      <c r="L2078" s="155"/>
      <c r="M2078" s="300"/>
      <c r="N2078" s="300"/>
      <c r="P2078" s="300"/>
      <c r="Q2078" s="230"/>
      <c r="R2078" s="230"/>
      <c r="S2078" s="230"/>
      <c r="T2078" s="230"/>
      <c r="U2078" s="230"/>
      <c r="V2078" s="300"/>
    </row>
    <row r="2079" spans="2:22">
      <c r="B2079" s="300"/>
      <c r="K2079" s="300"/>
      <c r="L2079" s="155"/>
      <c r="M2079" s="300"/>
      <c r="N2079" s="300"/>
      <c r="P2079" s="300"/>
      <c r="Q2079" s="230"/>
      <c r="R2079" s="230"/>
      <c r="S2079" s="230"/>
      <c r="T2079" s="230"/>
      <c r="U2079" s="230"/>
      <c r="V2079" s="300"/>
    </row>
    <row r="2080" spans="2:22">
      <c r="B2080" s="300"/>
      <c r="K2080" s="300"/>
      <c r="L2080" s="155"/>
      <c r="M2080" s="300"/>
      <c r="N2080" s="300"/>
      <c r="P2080" s="300"/>
      <c r="Q2080" s="230"/>
      <c r="R2080" s="230"/>
      <c r="S2080" s="230"/>
      <c r="T2080" s="230"/>
      <c r="U2080" s="230"/>
      <c r="V2080" s="300"/>
    </row>
    <row r="2081" spans="2:22">
      <c r="B2081" s="300"/>
      <c r="K2081" s="300"/>
      <c r="L2081" s="155"/>
      <c r="M2081" s="300"/>
      <c r="N2081" s="300"/>
      <c r="P2081" s="300"/>
      <c r="Q2081" s="230"/>
      <c r="R2081" s="230"/>
      <c r="S2081" s="230"/>
      <c r="T2081" s="230"/>
      <c r="U2081" s="230"/>
      <c r="V2081" s="300"/>
    </row>
    <row r="2082" spans="2:22">
      <c r="B2082" s="300"/>
      <c r="K2082" s="300"/>
      <c r="L2082" s="155"/>
      <c r="M2082" s="300"/>
      <c r="N2082" s="300"/>
      <c r="P2082" s="300"/>
      <c r="Q2082" s="230"/>
      <c r="R2082" s="230"/>
      <c r="S2082" s="230"/>
      <c r="T2082" s="230"/>
      <c r="U2082" s="230"/>
      <c r="V2082" s="300"/>
    </row>
    <row r="2083" spans="2:22">
      <c r="B2083" s="300"/>
      <c r="K2083" s="300"/>
      <c r="L2083" s="155"/>
      <c r="M2083" s="300"/>
      <c r="N2083" s="300"/>
      <c r="P2083" s="300"/>
      <c r="Q2083" s="230"/>
      <c r="R2083" s="230"/>
      <c r="S2083" s="230"/>
      <c r="T2083" s="230"/>
      <c r="U2083" s="230"/>
      <c r="V2083" s="300"/>
    </row>
    <row r="2084" spans="2:22">
      <c r="B2084" s="300"/>
      <c r="K2084" s="300"/>
      <c r="L2084" s="155"/>
      <c r="M2084" s="300"/>
      <c r="N2084" s="300"/>
      <c r="P2084" s="300"/>
      <c r="Q2084" s="230"/>
      <c r="R2084" s="230"/>
      <c r="S2084" s="230"/>
      <c r="T2084" s="230"/>
      <c r="U2084" s="230"/>
      <c r="V2084" s="300"/>
    </row>
    <row r="2085" spans="2:22">
      <c r="B2085" s="300"/>
      <c r="K2085" s="300"/>
      <c r="L2085" s="155"/>
      <c r="M2085" s="300"/>
      <c r="N2085" s="300"/>
      <c r="P2085" s="300"/>
      <c r="Q2085" s="230"/>
      <c r="R2085" s="230"/>
      <c r="S2085" s="230"/>
      <c r="T2085" s="230"/>
      <c r="U2085" s="230"/>
      <c r="V2085" s="300"/>
    </row>
    <row r="2086" spans="2:22">
      <c r="B2086" s="300"/>
      <c r="K2086" s="300"/>
      <c r="L2086" s="155"/>
      <c r="M2086" s="300"/>
      <c r="N2086" s="300"/>
      <c r="P2086" s="300"/>
      <c r="Q2086" s="230"/>
      <c r="R2086" s="230"/>
      <c r="S2086" s="230"/>
      <c r="T2086" s="230"/>
      <c r="U2086" s="230"/>
      <c r="V2086" s="300"/>
    </row>
    <row r="2087" spans="2:22">
      <c r="B2087" s="300"/>
      <c r="K2087" s="300"/>
      <c r="L2087" s="155"/>
      <c r="M2087" s="300"/>
      <c r="N2087" s="300"/>
      <c r="P2087" s="300"/>
      <c r="Q2087" s="230"/>
      <c r="R2087" s="230"/>
      <c r="S2087" s="230"/>
      <c r="T2087" s="230"/>
      <c r="U2087" s="230"/>
      <c r="V2087" s="300"/>
    </row>
    <row r="2088" spans="2:22">
      <c r="B2088" s="300"/>
      <c r="K2088" s="300"/>
      <c r="L2088" s="155"/>
      <c r="M2088" s="300"/>
      <c r="N2088" s="300"/>
      <c r="P2088" s="300"/>
      <c r="Q2088" s="230"/>
      <c r="R2088" s="230"/>
      <c r="S2088" s="230"/>
      <c r="T2088" s="230"/>
      <c r="U2088" s="230"/>
      <c r="V2088" s="300"/>
    </row>
    <row r="2089" spans="2:22">
      <c r="B2089" s="300"/>
      <c r="K2089" s="300"/>
      <c r="L2089" s="155"/>
      <c r="M2089" s="300"/>
      <c r="N2089" s="300"/>
      <c r="P2089" s="300"/>
      <c r="Q2089" s="230"/>
      <c r="R2089" s="230"/>
      <c r="S2089" s="230"/>
      <c r="T2089" s="230"/>
      <c r="U2089" s="230"/>
      <c r="V2089" s="300"/>
    </row>
    <row r="2090" spans="2:22">
      <c r="B2090" s="300"/>
      <c r="K2090" s="300"/>
      <c r="L2090" s="155"/>
      <c r="M2090" s="300"/>
      <c r="N2090" s="300"/>
      <c r="P2090" s="300"/>
      <c r="Q2090" s="230"/>
      <c r="R2090" s="230"/>
      <c r="S2090" s="230"/>
      <c r="T2090" s="230"/>
      <c r="U2090" s="230"/>
      <c r="V2090" s="300"/>
    </row>
    <row r="2091" spans="2:22">
      <c r="B2091" s="300"/>
      <c r="K2091" s="300"/>
      <c r="L2091" s="155"/>
      <c r="M2091" s="300"/>
      <c r="N2091" s="300"/>
      <c r="P2091" s="300"/>
      <c r="Q2091" s="230"/>
      <c r="R2091" s="230"/>
      <c r="S2091" s="230"/>
      <c r="T2091" s="230"/>
      <c r="U2091" s="230"/>
      <c r="V2091" s="300"/>
    </row>
    <row r="2092" spans="2:22">
      <c r="B2092" s="300"/>
      <c r="K2092" s="300"/>
      <c r="L2092" s="155"/>
      <c r="M2092" s="300"/>
      <c r="N2092" s="300"/>
      <c r="P2092" s="300"/>
      <c r="Q2092" s="230"/>
      <c r="R2092" s="230"/>
      <c r="S2092" s="230"/>
      <c r="T2092" s="230"/>
      <c r="U2092" s="230"/>
      <c r="V2092" s="300"/>
    </row>
    <row r="2093" spans="2:22">
      <c r="B2093" s="300"/>
      <c r="K2093" s="300"/>
      <c r="L2093" s="155"/>
      <c r="M2093" s="300"/>
      <c r="N2093" s="300"/>
      <c r="P2093" s="300"/>
      <c r="Q2093" s="230"/>
      <c r="R2093" s="230"/>
      <c r="S2093" s="230"/>
      <c r="T2093" s="230"/>
      <c r="U2093" s="230"/>
      <c r="V2093" s="300"/>
    </row>
    <row r="2094" spans="2:22">
      <c r="B2094" s="300"/>
      <c r="K2094" s="300"/>
      <c r="L2094" s="155"/>
      <c r="M2094" s="300"/>
      <c r="N2094" s="300"/>
      <c r="P2094" s="300"/>
      <c r="Q2094" s="230"/>
      <c r="R2094" s="230"/>
      <c r="S2094" s="230"/>
      <c r="T2094" s="230"/>
      <c r="U2094" s="230"/>
      <c r="V2094" s="300"/>
    </row>
    <row r="2095" spans="2:22">
      <c r="B2095" s="300"/>
      <c r="K2095" s="300"/>
      <c r="L2095" s="155"/>
      <c r="M2095" s="300"/>
      <c r="N2095" s="300"/>
      <c r="P2095" s="300"/>
      <c r="Q2095" s="230"/>
      <c r="R2095" s="230"/>
      <c r="S2095" s="230"/>
      <c r="T2095" s="230"/>
      <c r="U2095" s="230"/>
      <c r="V2095" s="300"/>
    </row>
    <row r="2096" spans="2:22">
      <c r="B2096" s="300"/>
      <c r="K2096" s="300"/>
      <c r="L2096" s="155"/>
      <c r="M2096" s="300"/>
      <c r="N2096" s="300"/>
      <c r="P2096" s="300"/>
      <c r="Q2096" s="230"/>
      <c r="R2096" s="230"/>
      <c r="S2096" s="230"/>
      <c r="T2096" s="230"/>
      <c r="U2096" s="230"/>
      <c r="V2096" s="300"/>
    </row>
    <row r="2097" spans="2:22">
      <c r="B2097" s="300"/>
      <c r="K2097" s="300"/>
      <c r="L2097" s="155"/>
      <c r="M2097" s="300"/>
      <c r="N2097" s="300"/>
      <c r="P2097" s="300"/>
      <c r="Q2097" s="230"/>
      <c r="R2097" s="230"/>
      <c r="S2097" s="230"/>
      <c r="T2097" s="230"/>
      <c r="U2097" s="230"/>
      <c r="V2097" s="300"/>
    </row>
    <row r="2098" spans="2:22">
      <c r="B2098" s="300"/>
      <c r="K2098" s="300"/>
      <c r="L2098" s="155"/>
      <c r="M2098" s="300"/>
      <c r="N2098" s="300"/>
      <c r="P2098" s="300"/>
      <c r="Q2098" s="230"/>
      <c r="R2098" s="230"/>
      <c r="S2098" s="230"/>
      <c r="T2098" s="230"/>
      <c r="U2098" s="230"/>
      <c r="V2098" s="300"/>
    </row>
    <row r="2099" spans="2:22">
      <c r="B2099" s="300"/>
      <c r="K2099" s="300"/>
      <c r="L2099" s="155"/>
      <c r="M2099" s="300"/>
      <c r="N2099" s="300"/>
      <c r="P2099" s="300"/>
      <c r="Q2099" s="230"/>
      <c r="R2099" s="230"/>
      <c r="S2099" s="230"/>
      <c r="T2099" s="230"/>
      <c r="U2099" s="230"/>
      <c r="V2099" s="300"/>
    </row>
    <row r="2100" spans="2:22">
      <c r="B2100" s="300"/>
      <c r="K2100" s="300"/>
      <c r="L2100" s="155"/>
      <c r="M2100" s="300"/>
      <c r="N2100" s="300"/>
      <c r="P2100" s="300"/>
      <c r="Q2100" s="230"/>
      <c r="R2100" s="230"/>
      <c r="S2100" s="230"/>
      <c r="T2100" s="230"/>
      <c r="U2100" s="230"/>
      <c r="V2100" s="300"/>
    </row>
    <row r="2101" spans="2:22">
      <c r="B2101" s="300"/>
      <c r="K2101" s="300"/>
      <c r="L2101" s="155"/>
      <c r="M2101" s="300"/>
      <c r="N2101" s="300"/>
      <c r="P2101" s="300"/>
      <c r="Q2101" s="230"/>
      <c r="R2101" s="230"/>
      <c r="S2101" s="230"/>
      <c r="T2101" s="230"/>
      <c r="U2101" s="230"/>
      <c r="V2101" s="300"/>
    </row>
    <row r="2102" spans="2:22">
      <c r="B2102" s="300"/>
      <c r="K2102" s="300"/>
      <c r="L2102" s="155"/>
      <c r="M2102" s="300"/>
      <c r="N2102" s="300"/>
      <c r="P2102" s="300"/>
      <c r="Q2102" s="230"/>
      <c r="R2102" s="230"/>
      <c r="S2102" s="230"/>
      <c r="T2102" s="230"/>
      <c r="U2102" s="230"/>
      <c r="V2102" s="300"/>
    </row>
    <row r="2103" spans="2:22">
      <c r="B2103" s="300"/>
      <c r="K2103" s="300"/>
      <c r="L2103" s="155"/>
      <c r="M2103" s="300"/>
      <c r="N2103" s="300"/>
      <c r="P2103" s="300"/>
      <c r="Q2103" s="230"/>
      <c r="R2103" s="230"/>
      <c r="S2103" s="230"/>
      <c r="T2103" s="230"/>
      <c r="U2103" s="230"/>
      <c r="V2103" s="300"/>
    </row>
    <row r="2104" spans="2:22">
      <c r="B2104" s="300"/>
      <c r="K2104" s="300"/>
      <c r="L2104" s="155"/>
      <c r="M2104" s="300"/>
      <c r="N2104" s="300"/>
      <c r="P2104" s="300"/>
      <c r="Q2104" s="230"/>
      <c r="R2104" s="230"/>
      <c r="S2104" s="230"/>
      <c r="T2104" s="230"/>
      <c r="U2104" s="230"/>
      <c r="V2104" s="300"/>
    </row>
    <row r="2105" spans="2:22">
      <c r="B2105" s="300"/>
      <c r="K2105" s="300"/>
      <c r="L2105" s="155"/>
      <c r="M2105" s="300"/>
      <c r="N2105" s="300"/>
      <c r="P2105" s="300"/>
      <c r="Q2105" s="230"/>
      <c r="R2105" s="230"/>
      <c r="S2105" s="230"/>
      <c r="T2105" s="230"/>
      <c r="U2105" s="230"/>
      <c r="V2105" s="300"/>
    </row>
    <row r="2106" spans="2:22">
      <c r="B2106" s="300"/>
      <c r="K2106" s="300"/>
      <c r="L2106" s="155"/>
      <c r="M2106" s="300"/>
      <c r="N2106" s="300"/>
      <c r="P2106" s="300"/>
      <c r="Q2106" s="230"/>
      <c r="R2106" s="230"/>
      <c r="S2106" s="230"/>
      <c r="T2106" s="230"/>
      <c r="U2106" s="230"/>
      <c r="V2106" s="300"/>
    </row>
    <row r="2107" spans="2:22">
      <c r="B2107" s="300"/>
      <c r="K2107" s="300"/>
      <c r="L2107" s="155"/>
      <c r="M2107" s="300"/>
      <c r="N2107" s="300"/>
      <c r="P2107" s="300"/>
      <c r="Q2107" s="230"/>
      <c r="R2107" s="230"/>
      <c r="S2107" s="230"/>
      <c r="T2107" s="230"/>
      <c r="U2107" s="230"/>
      <c r="V2107" s="300"/>
    </row>
    <row r="2108" spans="2:22">
      <c r="B2108" s="300"/>
      <c r="K2108" s="300"/>
      <c r="L2108" s="155"/>
      <c r="M2108" s="300"/>
      <c r="N2108" s="300"/>
      <c r="P2108" s="300"/>
      <c r="Q2108" s="230"/>
      <c r="R2108" s="230"/>
      <c r="S2108" s="230"/>
      <c r="T2108" s="230"/>
      <c r="U2108" s="230"/>
      <c r="V2108" s="300"/>
    </row>
    <row r="2109" spans="2:22">
      <c r="B2109" s="300"/>
      <c r="K2109" s="300"/>
      <c r="L2109" s="155"/>
      <c r="M2109" s="300"/>
      <c r="N2109" s="300"/>
      <c r="P2109" s="300"/>
      <c r="Q2109" s="230"/>
      <c r="R2109" s="230"/>
      <c r="S2109" s="230"/>
      <c r="T2109" s="230"/>
      <c r="U2109" s="230"/>
      <c r="V2109" s="300"/>
    </row>
    <row r="2110" spans="2:22">
      <c r="B2110" s="300"/>
      <c r="K2110" s="300"/>
      <c r="L2110" s="155"/>
      <c r="M2110" s="300"/>
      <c r="N2110" s="300"/>
      <c r="P2110" s="300"/>
      <c r="Q2110" s="230"/>
      <c r="R2110" s="230"/>
      <c r="S2110" s="230"/>
      <c r="T2110" s="230"/>
      <c r="U2110" s="230"/>
      <c r="V2110" s="300"/>
    </row>
    <row r="2111" spans="2:22">
      <c r="B2111" s="300"/>
      <c r="K2111" s="300"/>
      <c r="L2111" s="155"/>
      <c r="M2111" s="300"/>
      <c r="N2111" s="300"/>
      <c r="P2111" s="300"/>
      <c r="Q2111" s="230"/>
      <c r="R2111" s="230"/>
      <c r="S2111" s="230"/>
      <c r="T2111" s="230"/>
      <c r="U2111" s="230"/>
      <c r="V2111" s="300"/>
    </row>
    <row r="2112" spans="2:22">
      <c r="B2112" s="300"/>
      <c r="K2112" s="300"/>
      <c r="L2112" s="155"/>
      <c r="M2112" s="300"/>
      <c r="N2112" s="300"/>
      <c r="P2112" s="300"/>
      <c r="Q2112" s="230"/>
      <c r="R2112" s="230"/>
      <c r="S2112" s="230"/>
      <c r="T2112" s="230"/>
      <c r="U2112" s="230"/>
      <c r="V2112" s="300"/>
    </row>
    <row r="2113" spans="2:22">
      <c r="B2113" s="300"/>
      <c r="K2113" s="300"/>
      <c r="L2113" s="155"/>
      <c r="M2113" s="300"/>
      <c r="N2113" s="300"/>
      <c r="P2113" s="300"/>
      <c r="Q2113" s="230"/>
      <c r="R2113" s="230"/>
      <c r="S2113" s="230"/>
      <c r="T2113" s="230"/>
      <c r="U2113" s="230"/>
      <c r="V2113" s="300"/>
    </row>
    <row r="2114" spans="2:22">
      <c r="B2114" s="300"/>
      <c r="K2114" s="300"/>
      <c r="L2114" s="155"/>
      <c r="M2114" s="300"/>
      <c r="N2114" s="300"/>
      <c r="P2114" s="300"/>
      <c r="Q2114" s="230"/>
      <c r="R2114" s="230"/>
      <c r="S2114" s="230"/>
      <c r="T2114" s="230"/>
      <c r="U2114" s="230"/>
      <c r="V2114" s="300"/>
    </row>
    <row r="2115" spans="2:22">
      <c r="B2115" s="300"/>
      <c r="K2115" s="300"/>
      <c r="L2115" s="155"/>
      <c r="M2115" s="300"/>
      <c r="N2115" s="300"/>
      <c r="P2115" s="300"/>
      <c r="Q2115" s="230"/>
      <c r="R2115" s="230"/>
      <c r="S2115" s="230"/>
      <c r="T2115" s="230"/>
      <c r="U2115" s="230"/>
      <c r="V2115" s="300"/>
    </row>
    <row r="2116" spans="2:22">
      <c r="B2116" s="300"/>
      <c r="K2116" s="300"/>
      <c r="L2116" s="155"/>
      <c r="M2116" s="300"/>
      <c r="N2116" s="300"/>
      <c r="P2116" s="300"/>
      <c r="Q2116" s="230"/>
      <c r="R2116" s="230"/>
      <c r="S2116" s="230"/>
      <c r="T2116" s="230"/>
      <c r="U2116" s="230"/>
      <c r="V2116" s="300"/>
    </row>
    <row r="2117" spans="2:22">
      <c r="B2117" s="300"/>
      <c r="K2117" s="300"/>
      <c r="L2117" s="155"/>
      <c r="M2117" s="300"/>
      <c r="N2117" s="300"/>
      <c r="P2117" s="300"/>
      <c r="Q2117" s="230"/>
      <c r="R2117" s="230"/>
      <c r="S2117" s="230"/>
      <c r="T2117" s="230"/>
      <c r="U2117" s="230"/>
      <c r="V2117" s="300"/>
    </row>
    <row r="2118" spans="2:22">
      <c r="B2118" s="300"/>
      <c r="K2118" s="300"/>
      <c r="L2118" s="155"/>
      <c r="M2118" s="300"/>
      <c r="N2118" s="300"/>
      <c r="P2118" s="300"/>
      <c r="Q2118" s="230"/>
      <c r="R2118" s="230"/>
      <c r="S2118" s="230"/>
      <c r="T2118" s="230"/>
      <c r="U2118" s="230"/>
      <c r="V2118" s="300"/>
    </row>
    <row r="2119" spans="2:22">
      <c r="B2119" s="300"/>
      <c r="K2119" s="300"/>
      <c r="L2119" s="155"/>
      <c r="M2119" s="300"/>
      <c r="N2119" s="300"/>
      <c r="P2119" s="300"/>
      <c r="Q2119" s="230"/>
      <c r="R2119" s="230"/>
      <c r="S2119" s="230"/>
      <c r="T2119" s="230"/>
      <c r="U2119" s="230"/>
      <c r="V2119" s="300"/>
    </row>
    <row r="2120" spans="2:22">
      <c r="B2120" s="300"/>
      <c r="K2120" s="300"/>
      <c r="L2120" s="155"/>
      <c r="M2120" s="300"/>
      <c r="N2120" s="300"/>
      <c r="P2120" s="300"/>
      <c r="Q2120" s="230"/>
      <c r="R2120" s="230"/>
      <c r="S2120" s="230"/>
      <c r="T2120" s="230"/>
      <c r="U2120" s="230"/>
      <c r="V2120" s="300"/>
    </row>
    <row r="2121" spans="2:22">
      <c r="B2121" s="300"/>
      <c r="K2121" s="300"/>
      <c r="L2121" s="155"/>
      <c r="M2121" s="300"/>
      <c r="N2121" s="300"/>
      <c r="P2121" s="300"/>
      <c r="Q2121" s="230"/>
      <c r="R2121" s="230"/>
      <c r="S2121" s="230"/>
      <c r="T2121" s="230"/>
      <c r="U2121" s="230"/>
      <c r="V2121" s="300"/>
    </row>
    <row r="2122" spans="2:22">
      <c r="B2122" s="300"/>
      <c r="K2122" s="300"/>
      <c r="L2122" s="155"/>
      <c r="M2122" s="300"/>
      <c r="N2122" s="300"/>
      <c r="P2122" s="300"/>
      <c r="Q2122" s="230"/>
      <c r="R2122" s="230"/>
      <c r="S2122" s="230"/>
      <c r="T2122" s="230"/>
      <c r="U2122" s="230"/>
      <c r="V2122" s="300"/>
    </row>
    <row r="2123" spans="2:22">
      <c r="B2123" s="300"/>
      <c r="K2123" s="300"/>
      <c r="L2123" s="155"/>
      <c r="M2123" s="300"/>
      <c r="N2123" s="300"/>
      <c r="P2123" s="300"/>
      <c r="Q2123" s="230"/>
      <c r="R2123" s="230"/>
      <c r="S2123" s="230"/>
      <c r="T2123" s="230"/>
      <c r="U2123" s="230"/>
      <c r="V2123" s="300"/>
    </row>
    <row r="2124" spans="2:22">
      <c r="B2124" s="300"/>
      <c r="K2124" s="300"/>
      <c r="L2124" s="155"/>
      <c r="M2124" s="300"/>
      <c r="N2124" s="300"/>
      <c r="P2124" s="300"/>
      <c r="Q2124" s="230"/>
      <c r="R2124" s="230"/>
      <c r="S2124" s="230"/>
      <c r="T2124" s="230"/>
      <c r="U2124" s="230"/>
      <c r="V2124" s="300"/>
    </row>
    <row r="2125" spans="2:22">
      <c r="B2125" s="300"/>
      <c r="K2125" s="300"/>
      <c r="L2125" s="155"/>
      <c r="M2125" s="300"/>
      <c r="N2125" s="300"/>
      <c r="P2125" s="300"/>
      <c r="Q2125" s="230"/>
      <c r="R2125" s="230"/>
      <c r="S2125" s="230"/>
      <c r="T2125" s="230"/>
      <c r="U2125" s="230"/>
      <c r="V2125" s="300"/>
    </row>
    <row r="2126" spans="2:22">
      <c r="B2126" s="300"/>
      <c r="K2126" s="300"/>
      <c r="L2126" s="155"/>
      <c r="M2126" s="300"/>
      <c r="N2126" s="300"/>
      <c r="P2126" s="300"/>
      <c r="Q2126" s="230"/>
      <c r="R2126" s="230"/>
      <c r="S2126" s="230"/>
      <c r="T2126" s="230"/>
      <c r="U2126" s="230"/>
      <c r="V2126" s="300"/>
    </row>
    <row r="2127" spans="2:22">
      <c r="B2127" s="300"/>
      <c r="K2127" s="300"/>
      <c r="L2127" s="155"/>
      <c r="M2127" s="300"/>
      <c r="N2127" s="300"/>
      <c r="P2127" s="300"/>
      <c r="Q2127" s="230"/>
      <c r="R2127" s="230"/>
      <c r="S2127" s="230"/>
      <c r="T2127" s="230"/>
      <c r="U2127" s="230"/>
      <c r="V2127" s="300"/>
    </row>
    <row r="2128" spans="2:22">
      <c r="B2128" s="300"/>
      <c r="K2128" s="300"/>
      <c r="L2128" s="155"/>
      <c r="M2128" s="300"/>
      <c r="N2128" s="300"/>
      <c r="P2128" s="300"/>
      <c r="Q2128" s="230"/>
      <c r="R2128" s="230"/>
      <c r="S2128" s="230"/>
      <c r="T2128" s="230"/>
      <c r="U2128" s="230"/>
      <c r="V2128" s="300"/>
    </row>
    <row r="2129" spans="2:22">
      <c r="B2129" s="300"/>
      <c r="K2129" s="300"/>
      <c r="L2129" s="155"/>
      <c r="M2129" s="300"/>
      <c r="N2129" s="300"/>
      <c r="P2129" s="300"/>
      <c r="Q2129" s="230"/>
      <c r="R2129" s="230"/>
      <c r="S2129" s="230"/>
      <c r="T2129" s="230"/>
      <c r="U2129" s="230"/>
      <c r="V2129" s="300"/>
    </row>
    <row r="2130" spans="2:22">
      <c r="B2130" s="300"/>
      <c r="K2130" s="300"/>
      <c r="L2130" s="155"/>
      <c r="M2130" s="300"/>
      <c r="N2130" s="300"/>
      <c r="P2130" s="300"/>
      <c r="Q2130" s="230"/>
      <c r="R2130" s="230"/>
      <c r="S2130" s="230"/>
      <c r="T2130" s="230"/>
      <c r="U2130" s="230"/>
      <c r="V2130" s="300"/>
    </row>
    <row r="2131" spans="2:22">
      <c r="B2131" s="300"/>
      <c r="K2131" s="300"/>
      <c r="L2131" s="155"/>
      <c r="M2131" s="300"/>
      <c r="N2131" s="300"/>
      <c r="P2131" s="300"/>
      <c r="Q2131" s="230"/>
      <c r="R2131" s="230"/>
      <c r="S2131" s="230"/>
      <c r="T2131" s="230"/>
      <c r="U2131" s="230"/>
      <c r="V2131" s="300"/>
    </row>
    <row r="2132" spans="2:22">
      <c r="B2132" s="300"/>
      <c r="K2132" s="300"/>
      <c r="L2132" s="155"/>
      <c r="M2132" s="300"/>
      <c r="N2132" s="300"/>
      <c r="P2132" s="300"/>
      <c r="Q2132" s="230"/>
      <c r="R2132" s="230"/>
      <c r="S2132" s="230"/>
      <c r="T2132" s="230"/>
      <c r="U2132" s="230"/>
      <c r="V2132" s="300"/>
    </row>
    <row r="2133" spans="2:22">
      <c r="B2133" s="300"/>
      <c r="K2133" s="300"/>
      <c r="L2133" s="155"/>
      <c r="M2133" s="300"/>
      <c r="N2133" s="300"/>
      <c r="P2133" s="300"/>
      <c r="Q2133" s="230"/>
      <c r="R2133" s="230"/>
      <c r="S2133" s="230"/>
      <c r="T2133" s="230"/>
      <c r="U2133" s="230"/>
      <c r="V2133" s="300"/>
    </row>
    <row r="2134" spans="2:22">
      <c r="B2134" s="300"/>
      <c r="K2134" s="300"/>
      <c r="L2134" s="155"/>
      <c r="M2134" s="300"/>
      <c r="N2134" s="300"/>
      <c r="P2134" s="300"/>
      <c r="Q2134" s="230"/>
      <c r="R2134" s="230"/>
      <c r="S2134" s="230"/>
      <c r="T2134" s="230"/>
      <c r="U2134" s="230"/>
      <c r="V2134" s="300"/>
    </row>
    <row r="2135" spans="2:22">
      <c r="B2135" s="300"/>
      <c r="K2135" s="300"/>
      <c r="L2135" s="155"/>
      <c r="M2135" s="300"/>
      <c r="N2135" s="300"/>
      <c r="P2135" s="300"/>
      <c r="Q2135" s="230"/>
      <c r="R2135" s="230"/>
      <c r="S2135" s="230"/>
      <c r="T2135" s="230"/>
      <c r="U2135" s="230"/>
      <c r="V2135" s="300"/>
    </row>
    <row r="2136" spans="2:22">
      <c r="B2136" s="300"/>
      <c r="K2136" s="300"/>
      <c r="L2136" s="155"/>
      <c r="M2136" s="300"/>
      <c r="N2136" s="300"/>
      <c r="P2136" s="300"/>
      <c r="Q2136" s="230"/>
      <c r="R2136" s="230"/>
      <c r="S2136" s="230"/>
      <c r="T2136" s="230"/>
      <c r="U2136" s="230"/>
      <c r="V2136" s="300"/>
    </row>
    <row r="2137" spans="2:22">
      <c r="B2137" s="300"/>
      <c r="K2137" s="300"/>
      <c r="L2137" s="155"/>
      <c r="M2137" s="300"/>
      <c r="N2137" s="300"/>
      <c r="P2137" s="300"/>
      <c r="Q2137" s="230"/>
      <c r="R2137" s="230"/>
      <c r="S2137" s="230"/>
      <c r="T2137" s="230"/>
      <c r="U2137" s="230"/>
      <c r="V2137" s="300"/>
    </row>
    <row r="2138" spans="2:22">
      <c r="B2138" s="300"/>
      <c r="K2138" s="300"/>
      <c r="L2138" s="155"/>
      <c r="M2138" s="300"/>
      <c r="N2138" s="300"/>
      <c r="P2138" s="300"/>
      <c r="Q2138" s="230"/>
      <c r="R2138" s="230"/>
      <c r="S2138" s="230"/>
      <c r="T2138" s="230"/>
      <c r="U2138" s="230"/>
      <c r="V2138" s="300"/>
    </row>
    <row r="2139" spans="2:22">
      <c r="B2139" s="300"/>
      <c r="K2139" s="300"/>
      <c r="L2139" s="155"/>
      <c r="M2139" s="300"/>
      <c r="N2139" s="300"/>
      <c r="P2139" s="300"/>
      <c r="Q2139" s="230"/>
      <c r="R2139" s="230"/>
      <c r="S2139" s="230"/>
      <c r="T2139" s="230"/>
      <c r="U2139" s="230"/>
      <c r="V2139" s="300"/>
    </row>
    <row r="2140" spans="2:22">
      <c r="B2140" s="300"/>
      <c r="K2140" s="300"/>
      <c r="L2140" s="155"/>
      <c r="M2140" s="300"/>
      <c r="N2140" s="300"/>
      <c r="P2140" s="300"/>
      <c r="Q2140" s="230"/>
      <c r="R2140" s="230"/>
      <c r="S2140" s="230"/>
      <c r="T2140" s="230"/>
      <c r="U2140" s="230"/>
      <c r="V2140" s="300"/>
    </row>
    <row r="2141" spans="2:22">
      <c r="B2141" s="300"/>
      <c r="K2141" s="300"/>
      <c r="L2141" s="155"/>
      <c r="M2141" s="300"/>
      <c r="N2141" s="300"/>
      <c r="P2141" s="300"/>
      <c r="Q2141" s="230"/>
      <c r="R2141" s="230"/>
      <c r="S2141" s="230"/>
      <c r="T2141" s="230"/>
      <c r="U2141" s="230"/>
      <c r="V2141" s="300"/>
    </row>
    <row r="2142" spans="2:22">
      <c r="B2142" s="300"/>
      <c r="K2142" s="300"/>
      <c r="L2142" s="155"/>
      <c r="M2142" s="300"/>
      <c r="N2142" s="300"/>
      <c r="P2142" s="300"/>
      <c r="Q2142" s="230"/>
      <c r="R2142" s="230"/>
      <c r="S2142" s="230"/>
      <c r="T2142" s="230"/>
      <c r="U2142" s="230"/>
      <c r="V2142" s="300"/>
    </row>
    <row r="2143" spans="2:22">
      <c r="B2143" s="300"/>
      <c r="K2143" s="300"/>
      <c r="L2143" s="155"/>
      <c r="M2143" s="300"/>
      <c r="N2143" s="300"/>
      <c r="P2143" s="300"/>
      <c r="Q2143" s="230"/>
      <c r="R2143" s="230"/>
      <c r="S2143" s="230"/>
      <c r="T2143" s="230"/>
      <c r="U2143" s="230"/>
      <c r="V2143" s="300"/>
    </row>
    <row r="2144" spans="2:22">
      <c r="B2144" s="300"/>
      <c r="K2144" s="300"/>
      <c r="L2144" s="155"/>
      <c r="M2144" s="300"/>
      <c r="N2144" s="300"/>
      <c r="P2144" s="300"/>
      <c r="Q2144" s="230"/>
      <c r="R2144" s="230"/>
      <c r="S2144" s="230"/>
      <c r="T2144" s="230"/>
      <c r="U2144" s="230"/>
      <c r="V2144" s="300"/>
    </row>
    <row r="2145" spans="2:22">
      <c r="B2145" s="300"/>
      <c r="K2145" s="300"/>
      <c r="L2145" s="155"/>
      <c r="M2145" s="300"/>
      <c r="N2145" s="300"/>
      <c r="P2145" s="300"/>
      <c r="Q2145" s="230"/>
      <c r="R2145" s="230"/>
      <c r="S2145" s="230"/>
      <c r="T2145" s="230"/>
      <c r="U2145" s="230"/>
      <c r="V2145" s="300"/>
    </row>
    <row r="2146" spans="2:22">
      <c r="B2146" s="300"/>
      <c r="K2146" s="300"/>
      <c r="L2146" s="155"/>
      <c r="M2146" s="300"/>
      <c r="N2146" s="300"/>
      <c r="P2146" s="300"/>
      <c r="Q2146" s="230"/>
      <c r="R2146" s="230"/>
      <c r="S2146" s="230"/>
      <c r="T2146" s="230"/>
      <c r="U2146" s="230"/>
      <c r="V2146" s="300"/>
    </row>
    <row r="2147" spans="2:22">
      <c r="B2147" s="300"/>
      <c r="K2147" s="300"/>
      <c r="L2147" s="155"/>
      <c r="M2147" s="300"/>
      <c r="N2147" s="300"/>
      <c r="P2147" s="300"/>
      <c r="Q2147" s="230"/>
      <c r="R2147" s="230"/>
      <c r="S2147" s="230"/>
      <c r="T2147" s="230"/>
      <c r="U2147" s="230"/>
      <c r="V2147" s="300"/>
    </row>
    <row r="2148" spans="2:22">
      <c r="B2148" s="300"/>
      <c r="K2148" s="300"/>
      <c r="L2148" s="155"/>
      <c r="M2148" s="300"/>
      <c r="N2148" s="300"/>
      <c r="P2148" s="300"/>
      <c r="Q2148" s="230"/>
      <c r="R2148" s="230"/>
      <c r="S2148" s="230"/>
      <c r="T2148" s="230"/>
      <c r="U2148" s="230"/>
      <c r="V2148" s="300"/>
    </row>
    <row r="2149" spans="2:22">
      <c r="B2149" s="300"/>
      <c r="K2149" s="300"/>
      <c r="L2149" s="155"/>
      <c r="M2149" s="300"/>
      <c r="N2149" s="300"/>
      <c r="P2149" s="300"/>
      <c r="Q2149" s="230"/>
      <c r="R2149" s="230"/>
      <c r="S2149" s="230"/>
      <c r="T2149" s="230"/>
      <c r="U2149" s="230"/>
      <c r="V2149" s="300"/>
    </row>
    <row r="2150" spans="2:22">
      <c r="B2150" s="300"/>
      <c r="K2150" s="300"/>
      <c r="L2150" s="155"/>
      <c r="M2150" s="300"/>
      <c r="N2150" s="300"/>
      <c r="P2150" s="300"/>
      <c r="Q2150" s="230"/>
      <c r="R2150" s="230"/>
      <c r="S2150" s="230"/>
      <c r="T2150" s="230"/>
      <c r="U2150" s="230"/>
      <c r="V2150" s="300"/>
    </row>
    <row r="2151" spans="2:22">
      <c r="B2151" s="300"/>
      <c r="K2151" s="300"/>
      <c r="L2151" s="155"/>
      <c r="M2151" s="300"/>
      <c r="N2151" s="300"/>
      <c r="P2151" s="300"/>
      <c r="Q2151" s="230"/>
      <c r="R2151" s="230"/>
      <c r="S2151" s="230"/>
      <c r="T2151" s="230"/>
      <c r="U2151" s="230"/>
      <c r="V2151" s="300"/>
    </row>
    <row r="2152" spans="2:22">
      <c r="B2152" s="300"/>
      <c r="K2152" s="300"/>
      <c r="L2152" s="155"/>
      <c r="M2152" s="300"/>
      <c r="N2152" s="300"/>
      <c r="P2152" s="300"/>
      <c r="Q2152" s="230"/>
      <c r="R2152" s="230"/>
      <c r="S2152" s="230"/>
      <c r="T2152" s="230"/>
      <c r="U2152" s="230"/>
      <c r="V2152" s="300"/>
    </row>
    <row r="2153" spans="2:22">
      <c r="B2153" s="300"/>
      <c r="K2153" s="300"/>
      <c r="L2153" s="155"/>
      <c r="M2153" s="300"/>
      <c r="N2153" s="300"/>
      <c r="P2153" s="300"/>
      <c r="Q2153" s="230"/>
      <c r="R2153" s="230"/>
      <c r="S2153" s="230"/>
      <c r="T2153" s="230"/>
      <c r="U2153" s="230"/>
      <c r="V2153" s="300"/>
    </row>
    <row r="2154" spans="2:22">
      <c r="B2154" s="300"/>
      <c r="K2154" s="300"/>
      <c r="L2154" s="155"/>
      <c r="M2154" s="300"/>
      <c r="N2154" s="300"/>
      <c r="P2154" s="300"/>
      <c r="Q2154" s="230"/>
      <c r="R2154" s="230"/>
      <c r="S2154" s="230"/>
      <c r="T2154" s="230"/>
      <c r="U2154" s="230"/>
      <c r="V2154" s="300"/>
    </row>
    <row r="2155" spans="2:22">
      <c r="B2155" s="300"/>
      <c r="K2155" s="300"/>
      <c r="L2155" s="155"/>
      <c r="M2155" s="300"/>
      <c r="N2155" s="300"/>
      <c r="P2155" s="300"/>
      <c r="Q2155" s="230"/>
      <c r="R2155" s="230"/>
      <c r="S2155" s="230"/>
      <c r="T2155" s="230"/>
      <c r="U2155" s="230"/>
      <c r="V2155" s="300"/>
    </row>
    <row r="2156" spans="2:22">
      <c r="B2156" s="300"/>
      <c r="K2156" s="300"/>
      <c r="L2156" s="155"/>
      <c r="M2156" s="300"/>
      <c r="N2156" s="300"/>
      <c r="P2156" s="300"/>
      <c r="Q2156" s="230"/>
      <c r="R2156" s="230"/>
      <c r="S2156" s="230"/>
      <c r="T2156" s="230"/>
      <c r="U2156" s="230"/>
      <c r="V2156" s="300"/>
    </row>
    <row r="2157" spans="2:22">
      <c r="B2157" s="300"/>
      <c r="K2157" s="300"/>
      <c r="L2157" s="155"/>
      <c r="M2157" s="300"/>
      <c r="N2157" s="300"/>
      <c r="P2157" s="300"/>
      <c r="Q2157" s="230"/>
      <c r="R2157" s="230"/>
      <c r="S2157" s="230"/>
      <c r="T2157" s="230"/>
      <c r="U2157" s="230"/>
      <c r="V2157" s="300"/>
    </row>
    <row r="2158" spans="2:22">
      <c r="B2158" s="300"/>
      <c r="K2158" s="300"/>
      <c r="L2158" s="155"/>
      <c r="M2158" s="300"/>
      <c r="N2158" s="300"/>
      <c r="P2158" s="300"/>
      <c r="Q2158" s="230"/>
      <c r="R2158" s="230"/>
      <c r="S2158" s="230"/>
      <c r="T2158" s="230"/>
      <c r="U2158" s="230"/>
      <c r="V2158" s="300"/>
    </row>
    <row r="2159" spans="2:22">
      <c r="B2159" s="300"/>
      <c r="K2159" s="300"/>
      <c r="L2159" s="155"/>
      <c r="M2159" s="300"/>
      <c r="N2159" s="300"/>
      <c r="P2159" s="300"/>
      <c r="Q2159" s="230"/>
      <c r="R2159" s="230"/>
      <c r="S2159" s="230"/>
      <c r="T2159" s="230"/>
      <c r="U2159" s="230"/>
      <c r="V2159" s="300"/>
    </row>
    <row r="2160" spans="2:22">
      <c r="B2160" s="300"/>
      <c r="K2160" s="300"/>
      <c r="L2160" s="155"/>
      <c r="M2160" s="300"/>
      <c r="N2160" s="300"/>
      <c r="P2160" s="300"/>
      <c r="Q2160" s="230"/>
      <c r="R2160" s="230"/>
      <c r="S2160" s="230"/>
      <c r="T2160" s="230"/>
      <c r="U2160" s="230"/>
      <c r="V2160" s="300"/>
    </row>
    <row r="2161" spans="2:22">
      <c r="B2161" s="300"/>
      <c r="K2161" s="300"/>
      <c r="L2161" s="155"/>
      <c r="M2161" s="300"/>
      <c r="N2161" s="300"/>
      <c r="P2161" s="300"/>
      <c r="Q2161" s="230"/>
      <c r="R2161" s="230"/>
      <c r="S2161" s="230"/>
      <c r="T2161" s="230"/>
      <c r="U2161" s="230"/>
      <c r="V2161" s="300"/>
    </row>
    <row r="2162" spans="2:22">
      <c r="B2162" s="300"/>
      <c r="K2162" s="300"/>
      <c r="L2162" s="155"/>
      <c r="M2162" s="300"/>
      <c r="N2162" s="300"/>
      <c r="P2162" s="300"/>
      <c r="Q2162" s="230"/>
      <c r="R2162" s="230"/>
      <c r="S2162" s="230"/>
      <c r="T2162" s="230"/>
      <c r="U2162" s="230"/>
      <c r="V2162" s="300"/>
    </row>
    <row r="2163" spans="2:22">
      <c r="B2163" s="300"/>
      <c r="K2163" s="300"/>
      <c r="L2163" s="155"/>
      <c r="M2163" s="300"/>
      <c r="N2163" s="300"/>
      <c r="P2163" s="300"/>
      <c r="Q2163" s="230"/>
      <c r="R2163" s="230"/>
      <c r="S2163" s="230"/>
      <c r="T2163" s="230"/>
      <c r="U2163" s="230"/>
      <c r="V2163" s="300"/>
    </row>
    <row r="2164" spans="2:22">
      <c r="B2164" s="300"/>
      <c r="K2164" s="300"/>
      <c r="L2164" s="155"/>
      <c r="M2164" s="300"/>
      <c r="N2164" s="300"/>
      <c r="P2164" s="300"/>
      <c r="Q2164" s="230"/>
      <c r="R2164" s="230"/>
      <c r="S2164" s="230"/>
      <c r="T2164" s="230"/>
      <c r="U2164" s="230"/>
      <c r="V2164" s="300"/>
    </row>
    <row r="2165" spans="2:22">
      <c r="B2165" s="300"/>
      <c r="K2165" s="300"/>
      <c r="L2165" s="155"/>
      <c r="M2165" s="300"/>
      <c r="N2165" s="300"/>
      <c r="P2165" s="300"/>
      <c r="Q2165" s="230"/>
      <c r="R2165" s="230"/>
      <c r="S2165" s="230"/>
      <c r="T2165" s="230"/>
      <c r="U2165" s="230"/>
      <c r="V2165" s="300"/>
    </row>
    <row r="2166" spans="2:22">
      <c r="B2166" s="300"/>
      <c r="K2166" s="300"/>
      <c r="L2166" s="155"/>
      <c r="M2166" s="300"/>
      <c r="N2166" s="300"/>
      <c r="P2166" s="300"/>
      <c r="Q2166" s="230"/>
      <c r="R2166" s="230"/>
      <c r="S2166" s="230"/>
      <c r="T2166" s="230"/>
      <c r="U2166" s="230"/>
      <c r="V2166" s="300"/>
    </row>
    <row r="2167" spans="2:22">
      <c r="B2167" s="300"/>
      <c r="K2167" s="300"/>
      <c r="L2167" s="155"/>
      <c r="M2167" s="300"/>
      <c r="N2167" s="300"/>
      <c r="P2167" s="300"/>
      <c r="Q2167" s="230"/>
      <c r="R2167" s="230"/>
      <c r="S2167" s="230"/>
      <c r="T2167" s="230"/>
      <c r="U2167" s="230"/>
      <c r="V2167" s="300"/>
    </row>
    <row r="2168" spans="2:22">
      <c r="B2168" s="300"/>
      <c r="K2168" s="300"/>
      <c r="L2168" s="155"/>
      <c r="M2168" s="300"/>
      <c r="N2168" s="300"/>
      <c r="P2168" s="300"/>
      <c r="Q2168" s="230"/>
      <c r="R2168" s="230"/>
      <c r="S2168" s="230"/>
      <c r="T2168" s="230"/>
      <c r="U2168" s="230"/>
      <c r="V2168" s="300"/>
    </row>
    <row r="2169" spans="2:22">
      <c r="B2169" s="300"/>
      <c r="K2169" s="300"/>
      <c r="L2169" s="155"/>
      <c r="M2169" s="300"/>
      <c r="N2169" s="300"/>
      <c r="P2169" s="300"/>
      <c r="Q2169" s="230"/>
      <c r="R2169" s="230"/>
      <c r="S2169" s="230"/>
      <c r="T2169" s="230"/>
      <c r="U2169" s="230"/>
      <c r="V2169" s="300"/>
    </row>
    <row r="2170" spans="2:22">
      <c r="B2170" s="300"/>
      <c r="K2170" s="300"/>
      <c r="L2170" s="155"/>
      <c r="M2170" s="300"/>
      <c r="N2170" s="300"/>
      <c r="P2170" s="300"/>
      <c r="Q2170" s="230"/>
      <c r="R2170" s="230"/>
      <c r="S2170" s="230"/>
      <c r="T2170" s="230"/>
      <c r="U2170" s="230"/>
      <c r="V2170" s="300"/>
    </row>
    <row r="2171" spans="2:22">
      <c r="B2171" s="300"/>
      <c r="K2171" s="300"/>
      <c r="L2171" s="155"/>
      <c r="M2171" s="300"/>
      <c r="N2171" s="300"/>
      <c r="P2171" s="300"/>
      <c r="Q2171" s="230"/>
      <c r="R2171" s="230"/>
      <c r="S2171" s="230"/>
      <c r="T2171" s="230"/>
      <c r="U2171" s="230"/>
      <c r="V2171" s="300"/>
    </row>
    <row r="2172" spans="2:22">
      <c r="B2172" s="300"/>
      <c r="K2172" s="300"/>
      <c r="L2172" s="155"/>
      <c r="M2172" s="300"/>
      <c r="N2172" s="300"/>
      <c r="P2172" s="300"/>
      <c r="Q2172" s="230"/>
      <c r="R2172" s="230"/>
      <c r="S2172" s="230"/>
      <c r="T2172" s="230"/>
      <c r="U2172" s="230"/>
      <c r="V2172" s="300"/>
    </row>
    <row r="2173" spans="2:22">
      <c r="B2173" s="300"/>
      <c r="K2173" s="300"/>
      <c r="L2173" s="155"/>
      <c r="M2173" s="300"/>
      <c r="N2173" s="300"/>
      <c r="P2173" s="300"/>
      <c r="Q2173" s="230"/>
      <c r="R2173" s="230"/>
      <c r="S2173" s="230"/>
      <c r="T2173" s="230"/>
      <c r="U2173" s="230"/>
      <c r="V2173" s="300"/>
    </row>
    <row r="2174" spans="2:22">
      <c r="B2174" s="300"/>
      <c r="K2174" s="300"/>
      <c r="L2174" s="155"/>
      <c r="M2174" s="300"/>
      <c r="N2174" s="300"/>
      <c r="P2174" s="300"/>
      <c r="Q2174" s="230"/>
      <c r="R2174" s="230"/>
      <c r="S2174" s="230"/>
      <c r="T2174" s="230"/>
      <c r="U2174" s="230"/>
      <c r="V2174" s="300"/>
    </row>
    <row r="2175" spans="2:22">
      <c r="B2175" s="300"/>
      <c r="K2175" s="300"/>
      <c r="L2175" s="155"/>
      <c r="M2175" s="300"/>
      <c r="N2175" s="300"/>
      <c r="P2175" s="300"/>
      <c r="Q2175" s="230"/>
      <c r="R2175" s="230"/>
      <c r="S2175" s="230"/>
      <c r="T2175" s="230"/>
      <c r="U2175" s="230"/>
      <c r="V2175" s="300"/>
    </row>
    <row r="2176" spans="2:22">
      <c r="B2176" s="300"/>
      <c r="K2176" s="300"/>
      <c r="L2176" s="155"/>
      <c r="M2176" s="300"/>
      <c r="N2176" s="300"/>
      <c r="P2176" s="300"/>
      <c r="Q2176" s="230"/>
      <c r="R2176" s="230"/>
      <c r="S2176" s="230"/>
      <c r="T2176" s="230"/>
      <c r="U2176" s="230"/>
      <c r="V2176" s="300"/>
    </row>
    <row r="2177" spans="2:22">
      <c r="B2177" s="300"/>
      <c r="K2177" s="300"/>
      <c r="L2177" s="155"/>
      <c r="M2177" s="300"/>
      <c r="N2177" s="300"/>
      <c r="P2177" s="300"/>
      <c r="Q2177" s="230"/>
      <c r="R2177" s="230"/>
      <c r="S2177" s="230"/>
      <c r="T2177" s="230"/>
      <c r="U2177" s="230"/>
      <c r="V2177" s="300"/>
    </row>
    <row r="2178" spans="2:22">
      <c r="B2178" s="300"/>
      <c r="K2178" s="300"/>
      <c r="L2178" s="155"/>
      <c r="M2178" s="300"/>
      <c r="N2178" s="300"/>
      <c r="P2178" s="300"/>
      <c r="Q2178" s="230"/>
      <c r="R2178" s="230"/>
      <c r="S2178" s="230"/>
      <c r="T2178" s="230"/>
      <c r="U2178" s="230"/>
      <c r="V2178" s="300"/>
    </row>
    <row r="2179" spans="2:22">
      <c r="B2179" s="300"/>
      <c r="K2179" s="300"/>
      <c r="L2179" s="155"/>
      <c r="M2179" s="300"/>
      <c r="N2179" s="300"/>
      <c r="P2179" s="300"/>
      <c r="Q2179" s="230"/>
      <c r="R2179" s="230"/>
      <c r="S2179" s="230"/>
      <c r="T2179" s="230"/>
      <c r="U2179" s="230"/>
      <c r="V2179" s="300"/>
    </row>
    <row r="2180" spans="2:22">
      <c r="B2180" s="300"/>
      <c r="K2180" s="300"/>
      <c r="L2180" s="155"/>
      <c r="M2180" s="300"/>
      <c r="N2180" s="300"/>
      <c r="P2180" s="300"/>
      <c r="Q2180" s="230"/>
      <c r="R2180" s="230"/>
      <c r="S2180" s="230"/>
      <c r="T2180" s="230"/>
      <c r="U2180" s="230"/>
      <c r="V2180" s="300"/>
    </row>
    <row r="2181" spans="2:22">
      <c r="B2181" s="300"/>
      <c r="K2181" s="300"/>
      <c r="L2181" s="155"/>
      <c r="M2181" s="300"/>
      <c r="N2181" s="300"/>
      <c r="P2181" s="300"/>
      <c r="Q2181" s="230"/>
      <c r="R2181" s="230"/>
      <c r="S2181" s="230"/>
      <c r="T2181" s="230"/>
      <c r="U2181" s="230"/>
      <c r="V2181" s="300"/>
    </row>
    <row r="2182" spans="2:22">
      <c r="B2182" s="300"/>
      <c r="K2182" s="300"/>
      <c r="L2182" s="155"/>
      <c r="M2182" s="300"/>
      <c r="N2182" s="300"/>
      <c r="P2182" s="300"/>
      <c r="Q2182" s="230"/>
      <c r="R2182" s="230"/>
      <c r="S2182" s="230"/>
      <c r="T2182" s="230"/>
      <c r="U2182" s="230"/>
      <c r="V2182" s="300"/>
    </row>
    <row r="2183" spans="2:22">
      <c r="B2183" s="300"/>
      <c r="K2183" s="300"/>
      <c r="L2183" s="155"/>
      <c r="M2183" s="300"/>
      <c r="N2183" s="300"/>
      <c r="P2183" s="300"/>
      <c r="Q2183" s="230"/>
      <c r="R2183" s="230"/>
      <c r="S2183" s="230"/>
      <c r="T2183" s="230"/>
      <c r="U2183" s="230"/>
      <c r="V2183" s="300"/>
    </row>
    <row r="2184" spans="2:22">
      <c r="B2184" s="300"/>
      <c r="K2184" s="300"/>
      <c r="L2184" s="155"/>
      <c r="M2184" s="300"/>
      <c r="N2184" s="300"/>
      <c r="P2184" s="300"/>
      <c r="Q2184" s="230"/>
      <c r="R2184" s="230"/>
      <c r="S2184" s="230"/>
      <c r="T2184" s="230"/>
      <c r="U2184" s="230"/>
      <c r="V2184" s="300"/>
    </row>
    <row r="2185" spans="2:22">
      <c r="B2185" s="300"/>
      <c r="K2185" s="300"/>
      <c r="L2185" s="155"/>
      <c r="M2185" s="300"/>
      <c r="N2185" s="300"/>
      <c r="P2185" s="300"/>
      <c r="Q2185" s="230"/>
      <c r="R2185" s="230"/>
      <c r="S2185" s="230"/>
      <c r="T2185" s="230"/>
      <c r="U2185" s="230"/>
      <c r="V2185" s="300"/>
    </row>
    <row r="2186" spans="2:22">
      <c r="B2186" s="300"/>
      <c r="K2186" s="300"/>
      <c r="L2186" s="155"/>
      <c r="M2186" s="300"/>
      <c r="N2186" s="300"/>
      <c r="P2186" s="300"/>
      <c r="Q2186" s="230"/>
      <c r="R2186" s="230"/>
      <c r="S2186" s="230"/>
      <c r="T2186" s="230"/>
      <c r="U2186" s="230"/>
      <c r="V2186" s="300"/>
    </row>
    <row r="2187" spans="2:22">
      <c r="B2187" s="300"/>
      <c r="K2187" s="300"/>
      <c r="L2187" s="155"/>
      <c r="M2187" s="300"/>
      <c r="N2187" s="300"/>
      <c r="P2187" s="300"/>
      <c r="Q2187" s="230"/>
      <c r="R2187" s="230"/>
      <c r="S2187" s="230"/>
      <c r="T2187" s="230"/>
      <c r="U2187" s="230"/>
      <c r="V2187" s="300"/>
    </row>
    <row r="2188" spans="2:22">
      <c r="B2188" s="300"/>
      <c r="K2188" s="300"/>
      <c r="L2188" s="155"/>
      <c r="M2188" s="300"/>
      <c r="N2188" s="300"/>
      <c r="P2188" s="300"/>
      <c r="Q2188" s="230"/>
      <c r="R2188" s="230"/>
      <c r="S2188" s="230"/>
      <c r="T2188" s="230"/>
      <c r="U2188" s="230"/>
      <c r="V2188" s="300"/>
    </row>
    <row r="2189" spans="2:22">
      <c r="B2189" s="300"/>
      <c r="K2189" s="300"/>
      <c r="L2189" s="155"/>
      <c r="M2189" s="300"/>
      <c r="N2189" s="300"/>
      <c r="P2189" s="300"/>
      <c r="Q2189" s="230"/>
      <c r="R2189" s="230"/>
      <c r="S2189" s="230"/>
      <c r="T2189" s="230"/>
      <c r="U2189" s="230"/>
      <c r="V2189" s="300"/>
    </row>
    <row r="2190" spans="2:22">
      <c r="B2190" s="300"/>
      <c r="K2190" s="300"/>
      <c r="L2190" s="155"/>
      <c r="M2190" s="300"/>
      <c r="N2190" s="300"/>
      <c r="P2190" s="300"/>
      <c r="Q2190" s="230"/>
      <c r="R2190" s="230"/>
      <c r="S2190" s="230"/>
      <c r="T2190" s="230"/>
      <c r="U2190" s="230"/>
      <c r="V2190" s="300"/>
    </row>
    <row r="2191" spans="2:22">
      <c r="B2191" s="300"/>
      <c r="K2191" s="300"/>
      <c r="L2191" s="155"/>
      <c r="M2191" s="300"/>
      <c r="N2191" s="300"/>
      <c r="P2191" s="300"/>
      <c r="Q2191" s="230"/>
      <c r="R2191" s="230"/>
      <c r="S2191" s="230"/>
      <c r="T2191" s="230"/>
      <c r="U2191" s="230"/>
      <c r="V2191" s="300"/>
    </row>
    <row r="2192" spans="2:22">
      <c r="B2192" s="300"/>
      <c r="K2192" s="300"/>
      <c r="L2192" s="155"/>
      <c r="M2192" s="300"/>
      <c r="N2192" s="300"/>
      <c r="P2192" s="300"/>
      <c r="Q2192" s="230"/>
      <c r="R2192" s="230"/>
      <c r="S2192" s="230"/>
      <c r="T2192" s="230"/>
      <c r="U2192" s="230"/>
      <c r="V2192" s="300"/>
    </row>
    <row r="2193" spans="2:22">
      <c r="B2193" s="300"/>
      <c r="K2193" s="300"/>
      <c r="L2193" s="155"/>
      <c r="M2193" s="300"/>
      <c r="N2193" s="300"/>
      <c r="P2193" s="300"/>
      <c r="Q2193" s="230"/>
      <c r="R2193" s="230"/>
      <c r="S2193" s="230"/>
      <c r="T2193" s="230"/>
      <c r="U2193" s="230"/>
      <c r="V2193" s="300"/>
    </row>
    <row r="2194" spans="2:22">
      <c r="B2194" s="300"/>
      <c r="K2194" s="300"/>
      <c r="L2194" s="155"/>
      <c r="M2194" s="300"/>
      <c r="N2194" s="300"/>
      <c r="P2194" s="300"/>
      <c r="Q2194" s="230"/>
      <c r="R2194" s="230"/>
      <c r="S2194" s="230"/>
      <c r="T2194" s="230"/>
      <c r="U2194" s="230"/>
      <c r="V2194" s="300"/>
    </row>
    <row r="2195" spans="2:22">
      <c r="B2195" s="300"/>
      <c r="K2195" s="300"/>
      <c r="L2195" s="155"/>
      <c r="M2195" s="300"/>
      <c r="N2195" s="300"/>
      <c r="P2195" s="300"/>
      <c r="Q2195" s="230"/>
      <c r="R2195" s="230"/>
      <c r="S2195" s="230"/>
      <c r="T2195" s="230"/>
      <c r="U2195" s="230"/>
      <c r="V2195" s="300"/>
    </row>
    <row r="2196" spans="2:22">
      <c r="B2196" s="300"/>
      <c r="K2196" s="300"/>
      <c r="L2196" s="155"/>
      <c r="M2196" s="300"/>
      <c r="N2196" s="300"/>
      <c r="P2196" s="300"/>
      <c r="Q2196" s="230"/>
      <c r="R2196" s="230"/>
      <c r="S2196" s="230"/>
      <c r="T2196" s="230"/>
      <c r="U2196" s="230"/>
      <c r="V2196" s="300"/>
    </row>
    <row r="2197" spans="2:22">
      <c r="B2197" s="300"/>
      <c r="K2197" s="300"/>
      <c r="L2197" s="155"/>
      <c r="M2197" s="300"/>
      <c r="N2197" s="300"/>
      <c r="P2197" s="300"/>
      <c r="Q2197" s="230"/>
      <c r="R2197" s="230"/>
      <c r="S2197" s="230"/>
      <c r="T2197" s="230"/>
      <c r="U2197" s="230"/>
      <c r="V2197" s="300"/>
    </row>
    <row r="2198" spans="2:22">
      <c r="B2198" s="300"/>
      <c r="K2198" s="300"/>
      <c r="L2198" s="155"/>
      <c r="M2198" s="300"/>
      <c r="N2198" s="300"/>
      <c r="P2198" s="300"/>
      <c r="Q2198" s="230"/>
      <c r="R2198" s="230"/>
      <c r="S2198" s="230"/>
      <c r="T2198" s="230"/>
      <c r="U2198" s="230"/>
      <c r="V2198" s="300"/>
    </row>
    <row r="2199" spans="2:22">
      <c r="B2199" s="300"/>
      <c r="K2199" s="300"/>
      <c r="L2199" s="155"/>
      <c r="M2199" s="300"/>
      <c r="N2199" s="300"/>
      <c r="P2199" s="300"/>
      <c r="Q2199" s="230"/>
      <c r="R2199" s="230"/>
      <c r="S2199" s="230"/>
      <c r="T2199" s="230"/>
      <c r="U2199" s="230"/>
      <c r="V2199" s="300"/>
    </row>
    <row r="2200" spans="2:22">
      <c r="B2200" s="300"/>
      <c r="K2200" s="300"/>
      <c r="L2200" s="155"/>
      <c r="M2200" s="300"/>
      <c r="N2200" s="300"/>
      <c r="P2200" s="300"/>
      <c r="Q2200" s="230"/>
      <c r="R2200" s="230"/>
      <c r="S2200" s="230"/>
      <c r="T2200" s="230"/>
      <c r="U2200" s="230"/>
      <c r="V2200" s="300"/>
    </row>
    <row r="2201" spans="2:22">
      <c r="B2201" s="300"/>
      <c r="K2201" s="300"/>
      <c r="L2201" s="155"/>
      <c r="M2201" s="300"/>
      <c r="N2201" s="300"/>
      <c r="P2201" s="300"/>
      <c r="Q2201" s="230"/>
      <c r="R2201" s="230"/>
      <c r="S2201" s="230"/>
      <c r="T2201" s="230"/>
      <c r="U2201" s="230"/>
      <c r="V2201" s="300"/>
    </row>
    <row r="2202" spans="2:22">
      <c r="B2202" s="300"/>
      <c r="K2202" s="300"/>
      <c r="L2202" s="155"/>
      <c r="M2202" s="300"/>
      <c r="N2202" s="300"/>
      <c r="P2202" s="300"/>
      <c r="Q2202" s="230"/>
      <c r="R2202" s="230"/>
      <c r="S2202" s="230"/>
      <c r="T2202" s="230"/>
      <c r="U2202" s="230"/>
      <c r="V2202" s="300"/>
    </row>
    <row r="2203" spans="2:22">
      <c r="B2203" s="300"/>
      <c r="K2203" s="300"/>
      <c r="L2203" s="155"/>
      <c r="M2203" s="300"/>
      <c r="N2203" s="300"/>
      <c r="P2203" s="300"/>
      <c r="Q2203" s="230"/>
      <c r="R2203" s="230"/>
      <c r="S2203" s="230"/>
      <c r="T2203" s="230"/>
      <c r="U2203" s="230"/>
      <c r="V2203" s="300"/>
    </row>
    <row r="2204" spans="2:22">
      <c r="B2204" s="300"/>
      <c r="K2204" s="300"/>
      <c r="L2204" s="155"/>
      <c r="M2204" s="300"/>
      <c r="N2204" s="300"/>
      <c r="P2204" s="300"/>
      <c r="Q2204" s="230"/>
      <c r="R2204" s="230"/>
      <c r="S2204" s="230"/>
      <c r="T2204" s="230"/>
      <c r="U2204" s="230"/>
      <c r="V2204" s="300"/>
    </row>
    <row r="2205" spans="2:22">
      <c r="B2205" s="300"/>
      <c r="K2205" s="300"/>
      <c r="L2205" s="155"/>
      <c r="M2205" s="300"/>
      <c r="N2205" s="300"/>
      <c r="P2205" s="300"/>
      <c r="Q2205" s="230"/>
      <c r="R2205" s="230"/>
      <c r="S2205" s="230"/>
      <c r="T2205" s="230"/>
      <c r="U2205" s="230"/>
      <c r="V2205" s="300"/>
    </row>
    <row r="2206" spans="2:22">
      <c r="B2206" s="300"/>
      <c r="K2206" s="300"/>
      <c r="L2206" s="155"/>
      <c r="M2206" s="300"/>
      <c r="N2206" s="300"/>
      <c r="P2206" s="300"/>
      <c r="Q2206" s="230"/>
      <c r="R2206" s="230"/>
      <c r="S2206" s="230"/>
      <c r="T2206" s="230"/>
      <c r="U2206" s="230"/>
      <c r="V2206" s="300"/>
    </row>
    <row r="2207" spans="2:22">
      <c r="B2207" s="300"/>
      <c r="K2207" s="300"/>
      <c r="L2207" s="155"/>
      <c r="M2207" s="300"/>
      <c r="N2207" s="300"/>
      <c r="P2207" s="300"/>
      <c r="Q2207" s="230"/>
      <c r="R2207" s="230"/>
      <c r="S2207" s="230"/>
      <c r="T2207" s="230"/>
      <c r="U2207" s="230"/>
      <c r="V2207" s="300"/>
    </row>
    <row r="2208" spans="2:22">
      <c r="B2208" s="300"/>
      <c r="K2208" s="300"/>
      <c r="L2208" s="155"/>
      <c r="M2208" s="300"/>
      <c r="N2208" s="300"/>
      <c r="P2208" s="300"/>
      <c r="Q2208" s="230"/>
      <c r="R2208" s="230"/>
      <c r="S2208" s="230"/>
      <c r="T2208" s="230"/>
      <c r="U2208" s="230"/>
      <c r="V2208" s="300"/>
    </row>
    <row r="2209" spans="2:22">
      <c r="B2209" s="300"/>
      <c r="K2209" s="300"/>
      <c r="L2209" s="155"/>
      <c r="M2209" s="300"/>
      <c r="N2209" s="300"/>
      <c r="P2209" s="300"/>
      <c r="Q2209" s="230"/>
      <c r="R2209" s="230"/>
      <c r="S2209" s="230"/>
      <c r="T2209" s="230"/>
      <c r="U2209" s="230"/>
      <c r="V2209" s="300"/>
    </row>
    <row r="2210" spans="2:22">
      <c r="B2210" s="300"/>
      <c r="K2210" s="300"/>
      <c r="L2210" s="155"/>
      <c r="M2210" s="300"/>
      <c r="N2210" s="300"/>
      <c r="P2210" s="300"/>
      <c r="Q2210" s="230"/>
      <c r="R2210" s="230"/>
      <c r="S2210" s="230"/>
      <c r="T2210" s="230"/>
      <c r="U2210" s="230"/>
      <c r="V2210" s="300"/>
    </row>
    <row r="2211" spans="2:22">
      <c r="B2211" s="300"/>
      <c r="K2211" s="300"/>
      <c r="L2211" s="155"/>
      <c r="M2211" s="300"/>
      <c r="N2211" s="300"/>
      <c r="P2211" s="300"/>
      <c r="Q2211" s="230"/>
      <c r="R2211" s="230"/>
      <c r="S2211" s="230"/>
      <c r="T2211" s="230"/>
      <c r="U2211" s="230"/>
      <c r="V2211" s="300"/>
    </row>
    <row r="2212" spans="2:22">
      <c r="B2212" s="300"/>
      <c r="K2212" s="300"/>
      <c r="L2212" s="155"/>
      <c r="M2212" s="300"/>
      <c r="N2212" s="300"/>
      <c r="P2212" s="300"/>
      <c r="Q2212" s="230"/>
      <c r="R2212" s="230"/>
      <c r="S2212" s="230"/>
      <c r="T2212" s="230"/>
      <c r="U2212" s="230"/>
      <c r="V2212" s="300"/>
    </row>
    <row r="2213" spans="2:22">
      <c r="B2213" s="300"/>
      <c r="K2213" s="300"/>
      <c r="L2213" s="155"/>
      <c r="M2213" s="300"/>
      <c r="N2213" s="300"/>
      <c r="P2213" s="300"/>
      <c r="Q2213" s="230"/>
      <c r="R2213" s="230"/>
      <c r="S2213" s="230"/>
      <c r="T2213" s="230"/>
      <c r="U2213" s="230"/>
      <c r="V2213" s="300"/>
    </row>
    <row r="2214" spans="2:22">
      <c r="B2214" s="300"/>
      <c r="K2214" s="300"/>
      <c r="L2214" s="155"/>
      <c r="M2214" s="300"/>
      <c r="N2214" s="300"/>
      <c r="P2214" s="300"/>
      <c r="Q2214" s="230"/>
      <c r="R2214" s="230"/>
      <c r="S2214" s="230"/>
      <c r="T2214" s="230"/>
      <c r="U2214" s="230"/>
      <c r="V2214" s="300"/>
    </row>
    <row r="2215" spans="2:22">
      <c r="B2215" s="300"/>
      <c r="K2215" s="300"/>
      <c r="L2215" s="155"/>
      <c r="M2215" s="300"/>
      <c r="N2215" s="300"/>
      <c r="P2215" s="300"/>
      <c r="Q2215" s="230"/>
      <c r="R2215" s="230"/>
      <c r="S2215" s="230"/>
      <c r="T2215" s="230"/>
      <c r="U2215" s="230"/>
      <c r="V2215" s="300"/>
    </row>
    <row r="2216" spans="2:22">
      <c r="B2216" s="300"/>
      <c r="K2216" s="300"/>
      <c r="L2216" s="155"/>
      <c r="M2216" s="300"/>
      <c r="N2216" s="300"/>
      <c r="P2216" s="300"/>
      <c r="Q2216" s="230"/>
      <c r="R2216" s="230"/>
      <c r="S2216" s="230"/>
      <c r="T2216" s="230"/>
      <c r="U2216" s="230"/>
      <c r="V2216" s="300"/>
    </row>
    <row r="2217" spans="2:22">
      <c r="B2217" s="300"/>
      <c r="K2217" s="300"/>
      <c r="L2217" s="155"/>
      <c r="M2217" s="300"/>
      <c r="N2217" s="300"/>
      <c r="P2217" s="300"/>
      <c r="Q2217" s="230"/>
      <c r="R2217" s="230"/>
      <c r="S2217" s="230"/>
      <c r="T2217" s="230"/>
      <c r="U2217" s="230"/>
      <c r="V2217" s="300"/>
    </row>
    <row r="2218" spans="2:22">
      <c r="B2218" s="300"/>
      <c r="K2218" s="300"/>
      <c r="L2218" s="155"/>
      <c r="M2218" s="300"/>
      <c r="N2218" s="300"/>
      <c r="P2218" s="300"/>
      <c r="Q2218" s="230"/>
      <c r="R2218" s="230"/>
      <c r="S2218" s="230"/>
      <c r="T2218" s="230"/>
      <c r="U2218" s="230"/>
      <c r="V2218" s="300"/>
    </row>
    <row r="2219" spans="2:22">
      <c r="B2219" s="300"/>
      <c r="K2219" s="300"/>
      <c r="L2219" s="155"/>
      <c r="M2219" s="300"/>
      <c r="N2219" s="300"/>
      <c r="P2219" s="300"/>
      <c r="Q2219" s="230"/>
      <c r="R2219" s="230"/>
      <c r="S2219" s="230"/>
      <c r="T2219" s="230"/>
      <c r="U2219" s="230"/>
      <c r="V2219" s="300"/>
    </row>
    <row r="2220" spans="2:22">
      <c r="B2220" s="300"/>
      <c r="K2220" s="300"/>
      <c r="L2220" s="155"/>
      <c r="M2220" s="300"/>
      <c r="N2220" s="300"/>
      <c r="P2220" s="300"/>
      <c r="Q2220" s="230"/>
      <c r="R2220" s="230"/>
      <c r="S2220" s="230"/>
      <c r="T2220" s="230"/>
      <c r="U2220" s="230"/>
      <c r="V2220" s="300"/>
    </row>
    <row r="2221" spans="2:22">
      <c r="B2221" s="300"/>
      <c r="K2221" s="300"/>
      <c r="L2221" s="155"/>
      <c r="M2221" s="300"/>
      <c r="N2221" s="300"/>
      <c r="P2221" s="300"/>
      <c r="Q2221" s="230"/>
      <c r="R2221" s="230"/>
      <c r="S2221" s="230"/>
      <c r="T2221" s="230"/>
      <c r="U2221" s="230"/>
      <c r="V2221" s="300"/>
    </row>
    <row r="2222" spans="2:22">
      <c r="B2222" s="300"/>
      <c r="K2222" s="300"/>
      <c r="L2222" s="155"/>
      <c r="M2222" s="300"/>
      <c r="N2222" s="300"/>
      <c r="P2222" s="300"/>
      <c r="Q2222" s="230"/>
      <c r="R2222" s="230"/>
      <c r="S2222" s="230"/>
      <c r="T2222" s="230"/>
      <c r="U2222" s="230"/>
      <c r="V2222" s="300"/>
    </row>
    <row r="2223" spans="2:22">
      <c r="B2223" s="300"/>
      <c r="K2223" s="300"/>
      <c r="L2223" s="155"/>
      <c r="M2223" s="300"/>
      <c r="N2223" s="300"/>
      <c r="P2223" s="300"/>
      <c r="Q2223" s="230"/>
      <c r="R2223" s="230"/>
      <c r="S2223" s="230"/>
      <c r="T2223" s="230"/>
      <c r="U2223" s="230"/>
      <c r="V2223" s="300"/>
    </row>
    <row r="2224" spans="2:22">
      <c r="B2224" s="300"/>
      <c r="K2224" s="300"/>
      <c r="L2224" s="155"/>
      <c r="M2224" s="300"/>
      <c r="N2224" s="300"/>
      <c r="P2224" s="300"/>
      <c r="Q2224" s="230"/>
      <c r="R2224" s="230"/>
      <c r="S2224" s="230"/>
      <c r="T2224" s="230"/>
      <c r="U2224" s="230"/>
      <c r="V2224" s="300"/>
    </row>
    <row r="2225" spans="2:22">
      <c r="B2225" s="300"/>
      <c r="K2225" s="300"/>
      <c r="L2225" s="155"/>
      <c r="M2225" s="300"/>
      <c r="N2225" s="300"/>
      <c r="P2225" s="300"/>
      <c r="Q2225" s="230"/>
      <c r="R2225" s="230"/>
      <c r="S2225" s="230"/>
      <c r="T2225" s="230"/>
      <c r="U2225" s="230"/>
      <c r="V2225" s="300"/>
    </row>
    <row r="2226" spans="2:22">
      <c r="B2226" s="300"/>
      <c r="K2226" s="300"/>
      <c r="L2226" s="155"/>
      <c r="M2226" s="300"/>
      <c r="N2226" s="300"/>
      <c r="P2226" s="300"/>
      <c r="Q2226" s="230"/>
      <c r="R2226" s="230"/>
      <c r="S2226" s="230"/>
      <c r="T2226" s="230"/>
      <c r="U2226" s="230"/>
      <c r="V2226" s="300"/>
    </row>
    <row r="2227" spans="2:22">
      <c r="B2227" s="300"/>
      <c r="K2227" s="300"/>
      <c r="L2227" s="155"/>
      <c r="M2227" s="300"/>
      <c r="N2227" s="300"/>
      <c r="P2227" s="300"/>
      <c r="Q2227" s="230"/>
      <c r="R2227" s="230"/>
      <c r="S2227" s="230"/>
      <c r="T2227" s="230"/>
      <c r="U2227" s="230"/>
      <c r="V2227" s="300"/>
    </row>
    <row r="2228" spans="2:22">
      <c r="B2228" s="300"/>
      <c r="K2228" s="300"/>
      <c r="L2228" s="155"/>
      <c r="M2228" s="300"/>
      <c r="N2228" s="300"/>
      <c r="P2228" s="300"/>
      <c r="Q2228" s="230"/>
      <c r="R2228" s="230"/>
      <c r="S2228" s="230"/>
      <c r="T2228" s="230"/>
      <c r="U2228" s="230"/>
      <c r="V2228" s="300"/>
    </row>
    <row r="2229" spans="2:22">
      <c r="B2229" s="300"/>
      <c r="K2229" s="300"/>
      <c r="L2229" s="155"/>
      <c r="M2229" s="300"/>
      <c r="N2229" s="300"/>
      <c r="P2229" s="300"/>
      <c r="Q2229" s="230"/>
      <c r="R2229" s="230"/>
      <c r="S2229" s="230"/>
      <c r="T2229" s="230"/>
      <c r="U2229" s="230"/>
      <c r="V2229" s="300"/>
    </row>
    <row r="2230" spans="2:22">
      <c r="B2230" s="300"/>
      <c r="K2230" s="300"/>
      <c r="L2230" s="155"/>
      <c r="M2230" s="300"/>
      <c r="N2230" s="300"/>
      <c r="P2230" s="300"/>
      <c r="Q2230" s="230"/>
      <c r="R2230" s="230"/>
      <c r="S2230" s="230"/>
      <c r="T2230" s="230"/>
      <c r="U2230" s="230"/>
      <c r="V2230" s="300"/>
    </row>
    <row r="2231" spans="2:22">
      <c r="B2231" s="300"/>
      <c r="K2231" s="300"/>
      <c r="L2231" s="155"/>
      <c r="M2231" s="300"/>
      <c r="N2231" s="300"/>
      <c r="P2231" s="300"/>
      <c r="Q2231" s="230"/>
      <c r="R2231" s="230"/>
      <c r="S2231" s="230"/>
      <c r="T2231" s="230"/>
      <c r="U2231" s="230"/>
      <c r="V2231" s="300"/>
    </row>
    <row r="2232" spans="2:22">
      <c r="B2232" s="300"/>
      <c r="K2232" s="300"/>
      <c r="L2232" s="155"/>
      <c r="M2232" s="300"/>
      <c r="N2232" s="300"/>
      <c r="P2232" s="300"/>
      <c r="Q2232" s="230"/>
      <c r="R2232" s="230"/>
      <c r="S2232" s="230"/>
      <c r="T2232" s="230"/>
      <c r="U2232" s="230"/>
      <c r="V2232" s="300"/>
    </row>
    <row r="2233" spans="2:22">
      <c r="B2233" s="300"/>
      <c r="K2233" s="300"/>
      <c r="L2233" s="155"/>
      <c r="M2233" s="300"/>
      <c r="N2233" s="300"/>
      <c r="P2233" s="300"/>
      <c r="Q2233" s="230"/>
      <c r="R2233" s="230"/>
      <c r="S2233" s="230"/>
      <c r="T2233" s="230"/>
      <c r="U2233" s="230"/>
      <c r="V2233" s="300"/>
    </row>
    <row r="2234" spans="2:22">
      <c r="B2234" s="300"/>
      <c r="K2234" s="300"/>
      <c r="L2234" s="155"/>
      <c r="M2234" s="300"/>
      <c r="N2234" s="300"/>
      <c r="P2234" s="300"/>
      <c r="Q2234" s="230"/>
      <c r="R2234" s="230"/>
      <c r="S2234" s="230"/>
      <c r="T2234" s="230"/>
      <c r="U2234" s="230"/>
      <c r="V2234" s="300"/>
    </row>
    <row r="2235" spans="2:22">
      <c r="B2235" s="300"/>
      <c r="K2235" s="300"/>
      <c r="L2235" s="155"/>
      <c r="M2235" s="300"/>
      <c r="N2235" s="300"/>
      <c r="P2235" s="300"/>
      <c r="Q2235" s="230"/>
      <c r="R2235" s="230"/>
      <c r="S2235" s="230"/>
      <c r="T2235" s="230"/>
      <c r="U2235" s="230"/>
      <c r="V2235" s="300"/>
    </row>
    <row r="2236" spans="2:22">
      <c r="B2236" s="300"/>
      <c r="K2236" s="300"/>
      <c r="L2236" s="155"/>
      <c r="M2236" s="300"/>
      <c r="N2236" s="300"/>
      <c r="P2236" s="300"/>
      <c r="Q2236" s="230"/>
      <c r="R2236" s="230"/>
      <c r="S2236" s="230"/>
      <c r="T2236" s="230"/>
      <c r="U2236" s="230"/>
      <c r="V2236" s="300"/>
    </row>
    <row r="2237" spans="2:22">
      <c r="B2237" s="300"/>
      <c r="K2237" s="300"/>
      <c r="L2237" s="155"/>
      <c r="M2237" s="300"/>
      <c r="N2237" s="300"/>
      <c r="P2237" s="300"/>
      <c r="Q2237" s="230"/>
      <c r="R2237" s="230"/>
      <c r="S2237" s="230"/>
      <c r="T2237" s="230"/>
      <c r="U2237" s="230"/>
      <c r="V2237" s="300"/>
    </row>
    <row r="2238" spans="2:22">
      <c r="B2238" s="300"/>
      <c r="K2238" s="300"/>
      <c r="L2238" s="155"/>
      <c r="M2238" s="300"/>
      <c r="N2238" s="300"/>
      <c r="P2238" s="300"/>
      <c r="Q2238" s="230"/>
      <c r="R2238" s="230"/>
      <c r="S2238" s="230"/>
      <c r="T2238" s="230"/>
      <c r="U2238" s="230"/>
      <c r="V2238" s="300"/>
    </row>
    <row r="2239" spans="2:22">
      <c r="B2239" s="300"/>
      <c r="K2239" s="300"/>
      <c r="L2239" s="155"/>
      <c r="M2239" s="300"/>
      <c r="N2239" s="300"/>
      <c r="P2239" s="300"/>
      <c r="Q2239" s="230"/>
      <c r="R2239" s="230"/>
      <c r="S2239" s="230"/>
      <c r="T2239" s="230"/>
      <c r="U2239" s="230"/>
      <c r="V2239" s="300"/>
    </row>
    <row r="2240" spans="2:22">
      <c r="B2240" s="300"/>
      <c r="K2240" s="300"/>
      <c r="L2240" s="155"/>
      <c r="M2240" s="300"/>
      <c r="N2240" s="300"/>
      <c r="P2240" s="300"/>
      <c r="Q2240" s="230"/>
      <c r="R2240" s="230"/>
      <c r="S2240" s="230"/>
      <c r="T2240" s="230"/>
      <c r="U2240" s="230"/>
      <c r="V2240" s="300"/>
    </row>
    <row r="2241" spans="2:22">
      <c r="B2241" s="300"/>
      <c r="K2241" s="300"/>
      <c r="L2241" s="155"/>
      <c r="M2241" s="300"/>
      <c r="N2241" s="300"/>
      <c r="P2241" s="300"/>
      <c r="Q2241" s="230"/>
      <c r="R2241" s="230"/>
      <c r="S2241" s="230"/>
      <c r="T2241" s="230"/>
      <c r="U2241" s="230"/>
      <c r="V2241" s="300"/>
    </row>
    <row r="2242" spans="2:22">
      <c r="B2242" s="300"/>
      <c r="K2242" s="300"/>
      <c r="L2242" s="155"/>
      <c r="M2242" s="300"/>
      <c r="N2242" s="300"/>
      <c r="P2242" s="300"/>
      <c r="Q2242" s="230"/>
      <c r="R2242" s="230"/>
      <c r="S2242" s="230"/>
      <c r="T2242" s="230"/>
      <c r="U2242" s="230"/>
      <c r="V2242" s="300"/>
    </row>
    <row r="2243" spans="2:22">
      <c r="B2243" s="300"/>
      <c r="K2243" s="300"/>
      <c r="L2243" s="155"/>
      <c r="M2243" s="300"/>
      <c r="N2243" s="300"/>
      <c r="P2243" s="300"/>
      <c r="Q2243" s="230"/>
      <c r="R2243" s="230"/>
      <c r="S2243" s="230"/>
      <c r="T2243" s="230"/>
      <c r="U2243" s="230"/>
      <c r="V2243" s="300"/>
    </row>
    <row r="2244" spans="2:22">
      <c r="B2244" s="300"/>
      <c r="K2244" s="300"/>
      <c r="L2244" s="155"/>
      <c r="M2244" s="300"/>
      <c r="N2244" s="300"/>
      <c r="P2244" s="300"/>
      <c r="Q2244" s="230"/>
      <c r="R2244" s="230"/>
      <c r="S2244" s="230"/>
      <c r="T2244" s="230"/>
      <c r="U2244" s="230"/>
      <c r="V2244" s="300"/>
    </row>
    <row r="2245" spans="2:22">
      <c r="B2245" s="300"/>
      <c r="K2245" s="300"/>
      <c r="L2245" s="155"/>
      <c r="M2245" s="300"/>
      <c r="N2245" s="300"/>
      <c r="P2245" s="300"/>
      <c r="Q2245" s="230"/>
      <c r="R2245" s="230"/>
      <c r="S2245" s="230"/>
      <c r="T2245" s="230"/>
      <c r="U2245" s="230"/>
      <c r="V2245" s="300"/>
    </row>
    <row r="2246" spans="2:22">
      <c r="B2246" s="300"/>
      <c r="K2246" s="300"/>
      <c r="L2246" s="155"/>
      <c r="M2246" s="300"/>
      <c r="N2246" s="300"/>
      <c r="P2246" s="300"/>
      <c r="Q2246" s="230"/>
      <c r="R2246" s="230"/>
      <c r="S2246" s="230"/>
      <c r="T2246" s="230"/>
      <c r="U2246" s="230"/>
      <c r="V2246" s="300"/>
    </row>
    <row r="2247" spans="2:22">
      <c r="B2247" s="300"/>
      <c r="K2247" s="300"/>
      <c r="L2247" s="155"/>
      <c r="M2247" s="300"/>
      <c r="N2247" s="300"/>
      <c r="P2247" s="300"/>
      <c r="Q2247" s="230"/>
      <c r="R2247" s="230"/>
      <c r="S2247" s="230"/>
      <c r="T2247" s="230"/>
      <c r="U2247" s="230"/>
      <c r="V2247" s="300"/>
    </row>
    <row r="2248" spans="2:22">
      <c r="B2248" s="300"/>
      <c r="K2248" s="300"/>
      <c r="L2248" s="155"/>
      <c r="M2248" s="300"/>
      <c r="N2248" s="300"/>
      <c r="P2248" s="300"/>
      <c r="Q2248" s="230"/>
      <c r="R2248" s="230"/>
      <c r="S2248" s="230"/>
      <c r="T2248" s="230"/>
      <c r="U2248" s="230"/>
      <c r="V2248" s="300"/>
    </row>
    <row r="2249" spans="2:22">
      <c r="B2249" s="300"/>
      <c r="K2249" s="300"/>
      <c r="L2249" s="155"/>
      <c r="M2249" s="300"/>
      <c r="N2249" s="300"/>
      <c r="P2249" s="300"/>
      <c r="Q2249" s="230"/>
      <c r="R2249" s="230"/>
      <c r="S2249" s="230"/>
      <c r="T2249" s="230"/>
      <c r="U2249" s="230"/>
      <c r="V2249" s="300"/>
    </row>
    <row r="2250" spans="2:22">
      <c r="B2250" s="300"/>
      <c r="K2250" s="300"/>
      <c r="L2250" s="155"/>
      <c r="M2250" s="300"/>
      <c r="N2250" s="300"/>
      <c r="P2250" s="300"/>
      <c r="Q2250" s="230"/>
      <c r="R2250" s="230"/>
      <c r="S2250" s="230"/>
      <c r="T2250" s="230"/>
      <c r="U2250" s="230"/>
      <c r="V2250" s="300"/>
    </row>
    <row r="2251" spans="2:22">
      <c r="B2251" s="300"/>
      <c r="K2251" s="300"/>
      <c r="L2251" s="155"/>
      <c r="M2251" s="300"/>
      <c r="N2251" s="300"/>
      <c r="P2251" s="300"/>
      <c r="Q2251" s="230"/>
      <c r="R2251" s="230"/>
      <c r="S2251" s="230"/>
      <c r="T2251" s="230"/>
      <c r="U2251" s="230"/>
      <c r="V2251" s="300"/>
    </row>
    <row r="2252" spans="2:22">
      <c r="B2252" s="300"/>
      <c r="K2252" s="300"/>
      <c r="L2252" s="155"/>
      <c r="M2252" s="300"/>
      <c r="N2252" s="300"/>
      <c r="P2252" s="300"/>
      <c r="Q2252" s="230"/>
      <c r="R2252" s="230"/>
      <c r="S2252" s="230"/>
      <c r="T2252" s="230"/>
      <c r="U2252" s="230"/>
      <c r="V2252" s="300"/>
    </row>
    <row r="2253" spans="2:22">
      <c r="B2253" s="300"/>
      <c r="K2253" s="300"/>
      <c r="L2253" s="155"/>
      <c r="M2253" s="300"/>
      <c r="N2253" s="300"/>
      <c r="P2253" s="300"/>
      <c r="Q2253" s="230"/>
      <c r="R2253" s="230"/>
      <c r="S2253" s="230"/>
      <c r="T2253" s="230"/>
      <c r="U2253" s="230"/>
      <c r="V2253" s="300"/>
    </row>
    <row r="2254" spans="2:22">
      <c r="B2254" s="300"/>
      <c r="K2254" s="300"/>
      <c r="L2254" s="155"/>
      <c r="M2254" s="300"/>
      <c r="N2254" s="300"/>
      <c r="P2254" s="300"/>
      <c r="Q2254" s="230"/>
      <c r="R2254" s="230"/>
      <c r="S2254" s="230"/>
      <c r="T2254" s="230"/>
      <c r="U2254" s="230"/>
      <c r="V2254" s="300"/>
    </row>
    <row r="2255" spans="2:22">
      <c r="B2255" s="300"/>
      <c r="K2255" s="300"/>
      <c r="L2255" s="155"/>
      <c r="M2255" s="300"/>
      <c r="N2255" s="300"/>
      <c r="P2255" s="300"/>
      <c r="Q2255" s="230"/>
      <c r="R2255" s="230"/>
      <c r="S2255" s="230"/>
      <c r="T2255" s="230"/>
      <c r="U2255" s="230"/>
      <c r="V2255" s="300"/>
    </row>
    <row r="2256" spans="2:22">
      <c r="B2256" s="300"/>
      <c r="K2256" s="300"/>
      <c r="L2256" s="155"/>
      <c r="M2256" s="300"/>
      <c r="N2256" s="300"/>
      <c r="P2256" s="300"/>
      <c r="Q2256" s="230"/>
      <c r="R2256" s="230"/>
      <c r="S2256" s="230"/>
      <c r="T2256" s="230"/>
      <c r="U2256" s="230"/>
      <c r="V2256" s="300"/>
    </row>
    <row r="2257" spans="2:22">
      <c r="B2257" s="300"/>
      <c r="K2257" s="300"/>
      <c r="L2257" s="155"/>
      <c r="M2257" s="300"/>
      <c r="N2257" s="300"/>
      <c r="P2257" s="300"/>
      <c r="Q2257" s="230"/>
      <c r="R2257" s="230"/>
      <c r="S2257" s="230"/>
      <c r="T2257" s="230"/>
      <c r="U2257" s="230"/>
      <c r="V2257" s="300"/>
    </row>
    <row r="2258" spans="2:22">
      <c r="B2258" s="300"/>
      <c r="K2258" s="300"/>
      <c r="L2258" s="155"/>
      <c r="M2258" s="300"/>
      <c r="N2258" s="300"/>
      <c r="P2258" s="300"/>
      <c r="Q2258" s="230"/>
      <c r="R2258" s="230"/>
      <c r="S2258" s="230"/>
      <c r="T2258" s="230"/>
      <c r="U2258" s="230"/>
      <c r="V2258" s="300"/>
    </row>
    <row r="2259" spans="2:22">
      <c r="B2259" s="300"/>
      <c r="K2259" s="300"/>
      <c r="L2259" s="155"/>
      <c r="M2259" s="300"/>
      <c r="N2259" s="300"/>
      <c r="P2259" s="300"/>
      <c r="Q2259" s="230"/>
      <c r="R2259" s="230"/>
      <c r="S2259" s="230"/>
      <c r="T2259" s="230"/>
      <c r="U2259" s="230"/>
      <c r="V2259" s="300"/>
    </row>
    <row r="2260" spans="2:22">
      <c r="B2260" s="300"/>
      <c r="K2260" s="300"/>
      <c r="L2260" s="155"/>
      <c r="M2260" s="300"/>
      <c r="N2260" s="300"/>
      <c r="P2260" s="300"/>
      <c r="Q2260" s="230"/>
      <c r="R2260" s="230"/>
      <c r="S2260" s="230"/>
      <c r="T2260" s="230"/>
      <c r="U2260" s="230"/>
      <c r="V2260" s="300"/>
    </row>
    <row r="2261" spans="2:22">
      <c r="B2261" s="300"/>
      <c r="K2261" s="300"/>
      <c r="L2261" s="155"/>
      <c r="M2261" s="300"/>
      <c r="N2261" s="300"/>
      <c r="P2261" s="300"/>
      <c r="Q2261" s="230"/>
      <c r="R2261" s="230"/>
      <c r="S2261" s="230"/>
      <c r="T2261" s="230"/>
      <c r="U2261" s="230"/>
      <c r="V2261" s="300"/>
    </row>
    <row r="2262" spans="2:22">
      <c r="B2262" s="300"/>
      <c r="K2262" s="300"/>
      <c r="L2262" s="155"/>
      <c r="M2262" s="300"/>
      <c r="N2262" s="300"/>
      <c r="P2262" s="300"/>
      <c r="Q2262" s="230"/>
      <c r="R2262" s="230"/>
      <c r="S2262" s="230"/>
      <c r="T2262" s="230"/>
      <c r="U2262" s="230"/>
      <c r="V2262" s="300"/>
    </row>
    <row r="2263" spans="2:22">
      <c r="B2263" s="300"/>
      <c r="K2263" s="300"/>
      <c r="L2263" s="155"/>
      <c r="M2263" s="300"/>
      <c r="N2263" s="300"/>
      <c r="P2263" s="300"/>
      <c r="Q2263" s="230"/>
      <c r="R2263" s="230"/>
      <c r="S2263" s="230"/>
      <c r="T2263" s="230"/>
      <c r="U2263" s="230"/>
      <c r="V2263" s="300"/>
    </row>
    <row r="2264" spans="2:22">
      <c r="B2264" s="300"/>
      <c r="K2264" s="300"/>
      <c r="L2264" s="155"/>
      <c r="M2264" s="300"/>
      <c r="N2264" s="300"/>
      <c r="P2264" s="300"/>
      <c r="Q2264" s="230"/>
      <c r="R2264" s="230"/>
      <c r="S2264" s="230"/>
      <c r="T2264" s="230"/>
      <c r="U2264" s="230"/>
      <c r="V2264" s="300"/>
    </row>
    <row r="2265" spans="2:22">
      <c r="B2265" s="300"/>
      <c r="K2265" s="300"/>
      <c r="L2265" s="155"/>
      <c r="M2265" s="300"/>
      <c r="N2265" s="300"/>
      <c r="P2265" s="300"/>
      <c r="Q2265" s="230"/>
      <c r="R2265" s="230"/>
      <c r="S2265" s="230"/>
      <c r="T2265" s="230"/>
      <c r="U2265" s="230"/>
      <c r="V2265" s="300"/>
    </row>
    <row r="2266" spans="2:22">
      <c r="B2266" s="300"/>
      <c r="K2266" s="300"/>
      <c r="L2266" s="155"/>
      <c r="M2266" s="300"/>
      <c r="N2266" s="300"/>
      <c r="P2266" s="300"/>
      <c r="Q2266" s="230"/>
      <c r="R2266" s="230"/>
      <c r="S2266" s="230"/>
      <c r="T2266" s="230"/>
      <c r="U2266" s="230"/>
      <c r="V2266" s="300"/>
    </row>
    <row r="2267" spans="2:22">
      <c r="B2267" s="300"/>
      <c r="K2267" s="300"/>
      <c r="L2267" s="155"/>
      <c r="M2267" s="300"/>
      <c r="N2267" s="300"/>
      <c r="P2267" s="300"/>
      <c r="Q2267" s="230"/>
      <c r="R2267" s="230"/>
      <c r="S2267" s="230"/>
      <c r="T2267" s="230"/>
      <c r="U2267" s="230"/>
      <c r="V2267" s="300"/>
    </row>
    <row r="2268" spans="2:22">
      <c r="B2268" s="300"/>
      <c r="K2268" s="300"/>
      <c r="L2268" s="155"/>
      <c r="M2268" s="300"/>
      <c r="N2268" s="300"/>
      <c r="P2268" s="300"/>
      <c r="Q2268" s="230"/>
      <c r="R2268" s="230"/>
      <c r="S2268" s="230"/>
      <c r="T2268" s="230"/>
      <c r="U2268" s="230"/>
      <c r="V2268" s="300"/>
    </row>
    <row r="2269" spans="2:22">
      <c r="B2269" s="300"/>
      <c r="K2269" s="300"/>
      <c r="L2269" s="155"/>
      <c r="M2269" s="300"/>
      <c r="N2269" s="300"/>
      <c r="P2269" s="300"/>
      <c r="Q2269" s="230"/>
      <c r="R2269" s="230"/>
      <c r="S2269" s="230"/>
      <c r="T2269" s="230"/>
      <c r="U2269" s="230"/>
      <c r="V2269" s="300"/>
    </row>
    <row r="2270" spans="2:22">
      <c r="B2270" s="300"/>
      <c r="K2270" s="300"/>
      <c r="L2270" s="155"/>
      <c r="M2270" s="300"/>
      <c r="N2270" s="300"/>
      <c r="P2270" s="300"/>
      <c r="Q2270" s="230"/>
      <c r="R2270" s="230"/>
      <c r="S2270" s="230"/>
      <c r="T2270" s="230"/>
      <c r="U2270" s="230"/>
      <c r="V2270" s="300"/>
    </row>
    <row r="2271" spans="2:22">
      <c r="B2271" s="300"/>
      <c r="K2271" s="300"/>
      <c r="L2271" s="155"/>
      <c r="M2271" s="300"/>
      <c r="N2271" s="300"/>
      <c r="P2271" s="300"/>
      <c r="Q2271" s="230"/>
      <c r="R2271" s="230"/>
      <c r="S2271" s="230"/>
      <c r="T2271" s="230"/>
      <c r="U2271" s="230"/>
      <c r="V2271" s="300"/>
    </row>
    <row r="2272" spans="2:22">
      <c r="B2272" s="300"/>
      <c r="K2272" s="300"/>
      <c r="L2272" s="155"/>
      <c r="M2272" s="300"/>
      <c r="N2272" s="300"/>
      <c r="P2272" s="300"/>
      <c r="Q2272" s="230"/>
      <c r="R2272" s="230"/>
      <c r="S2272" s="230"/>
      <c r="T2272" s="230"/>
      <c r="U2272" s="230"/>
      <c r="V2272" s="300"/>
    </row>
    <row r="2273" spans="2:22">
      <c r="B2273" s="300"/>
      <c r="K2273" s="300"/>
      <c r="L2273" s="155"/>
      <c r="M2273" s="300"/>
      <c r="N2273" s="300"/>
      <c r="P2273" s="300"/>
      <c r="Q2273" s="230"/>
      <c r="R2273" s="230"/>
      <c r="S2273" s="230"/>
      <c r="T2273" s="230"/>
      <c r="U2273" s="230"/>
      <c r="V2273" s="300"/>
    </row>
    <row r="2274" spans="2:22">
      <c r="B2274" s="300"/>
      <c r="K2274" s="300"/>
      <c r="L2274" s="155"/>
      <c r="M2274" s="300"/>
      <c r="N2274" s="300"/>
      <c r="P2274" s="300"/>
      <c r="Q2274" s="230"/>
      <c r="R2274" s="230"/>
      <c r="S2274" s="230"/>
      <c r="T2274" s="230"/>
      <c r="U2274" s="230"/>
      <c r="V2274" s="300"/>
    </row>
    <row r="2275" spans="2:22">
      <c r="B2275" s="300"/>
      <c r="K2275" s="300"/>
      <c r="L2275" s="155"/>
      <c r="M2275" s="300"/>
      <c r="N2275" s="300"/>
      <c r="P2275" s="300"/>
      <c r="Q2275" s="230"/>
      <c r="R2275" s="230"/>
      <c r="S2275" s="230"/>
      <c r="T2275" s="230"/>
      <c r="U2275" s="230"/>
      <c r="V2275" s="300"/>
    </row>
    <row r="2276" spans="2:22">
      <c r="B2276" s="300"/>
      <c r="K2276" s="300"/>
      <c r="L2276" s="155"/>
      <c r="M2276" s="300"/>
      <c r="N2276" s="300"/>
      <c r="P2276" s="300"/>
      <c r="Q2276" s="230"/>
      <c r="R2276" s="230"/>
      <c r="S2276" s="230"/>
      <c r="T2276" s="230"/>
      <c r="U2276" s="230"/>
      <c r="V2276" s="300"/>
    </row>
    <row r="2277" spans="2:22">
      <c r="B2277" s="300"/>
      <c r="K2277" s="300"/>
      <c r="L2277" s="155"/>
      <c r="M2277" s="300"/>
      <c r="N2277" s="300"/>
      <c r="P2277" s="300"/>
      <c r="Q2277" s="230"/>
      <c r="R2277" s="230"/>
      <c r="S2277" s="230"/>
      <c r="T2277" s="230"/>
      <c r="U2277" s="230"/>
      <c r="V2277" s="300"/>
    </row>
    <row r="2278" spans="2:22">
      <c r="B2278" s="300"/>
      <c r="K2278" s="300"/>
      <c r="L2278" s="155"/>
      <c r="M2278" s="300"/>
      <c r="N2278" s="300"/>
      <c r="P2278" s="300"/>
      <c r="Q2278" s="230"/>
      <c r="R2278" s="230"/>
      <c r="S2278" s="230"/>
      <c r="T2278" s="230"/>
      <c r="U2278" s="230"/>
      <c r="V2278" s="300"/>
    </row>
    <row r="2279" spans="2:22">
      <c r="B2279" s="300"/>
      <c r="K2279" s="300"/>
      <c r="L2279" s="155"/>
      <c r="M2279" s="300"/>
      <c r="N2279" s="300"/>
      <c r="P2279" s="300"/>
      <c r="Q2279" s="230"/>
      <c r="R2279" s="230"/>
      <c r="S2279" s="230"/>
      <c r="T2279" s="230"/>
      <c r="U2279" s="230"/>
      <c r="V2279" s="300"/>
    </row>
    <row r="2280" spans="2:22">
      <c r="B2280" s="300"/>
      <c r="K2280" s="300"/>
      <c r="L2280" s="155"/>
      <c r="M2280" s="300"/>
      <c r="N2280" s="300"/>
      <c r="P2280" s="300"/>
      <c r="Q2280" s="230"/>
      <c r="R2280" s="230"/>
      <c r="S2280" s="230"/>
      <c r="T2280" s="230"/>
      <c r="U2280" s="230"/>
      <c r="V2280" s="300"/>
    </row>
    <row r="2281" spans="2:22">
      <c r="B2281" s="300"/>
      <c r="K2281" s="300"/>
      <c r="L2281" s="155"/>
      <c r="M2281" s="300"/>
      <c r="N2281" s="300"/>
      <c r="P2281" s="300"/>
      <c r="Q2281" s="230"/>
      <c r="R2281" s="230"/>
      <c r="S2281" s="230"/>
      <c r="T2281" s="230"/>
      <c r="U2281" s="230"/>
      <c r="V2281" s="300"/>
    </row>
    <row r="2282" spans="2:22">
      <c r="B2282" s="300"/>
      <c r="K2282" s="300"/>
      <c r="L2282" s="155"/>
      <c r="M2282" s="300"/>
      <c r="N2282" s="300"/>
      <c r="P2282" s="300"/>
      <c r="Q2282" s="230"/>
      <c r="R2282" s="230"/>
      <c r="S2282" s="230"/>
      <c r="T2282" s="230"/>
      <c r="U2282" s="230"/>
      <c r="V2282" s="300"/>
    </row>
    <row r="2283" spans="2:22">
      <c r="B2283" s="300"/>
      <c r="K2283" s="300"/>
      <c r="L2283" s="155"/>
      <c r="M2283" s="300"/>
      <c r="N2283" s="300"/>
      <c r="P2283" s="300"/>
      <c r="Q2283" s="230"/>
      <c r="R2283" s="230"/>
      <c r="S2283" s="230"/>
      <c r="T2283" s="230"/>
      <c r="U2283" s="230"/>
      <c r="V2283" s="300"/>
    </row>
    <row r="2284" spans="2:22">
      <c r="B2284" s="300"/>
      <c r="K2284" s="300"/>
      <c r="L2284" s="155"/>
      <c r="M2284" s="300"/>
      <c r="N2284" s="300"/>
      <c r="P2284" s="300"/>
      <c r="Q2284" s="230"/>
      <c r="R2284" s="230"/>
      <c r="S2284" s="230"/>
      <c r="T2284" s="230"/>
      <c r="U2284" s="230"/>
      <c r="V2284" s="300"/>
    </row>
    <row r="2285" spans="2:22">
      <c r="B2285" s="300"/>
      <c r="K2285" s="300"/>
      <c r="L2285" s="155"/>
      <c r="M2285" s="300"/>
      <c r="N2285" s="300"/>
      <c r="P2285" s="300"/>
      <c r="Q2285" s="230"/>
      <c r="R2285" s="230"/>
      <c r="S2285" s="230"/>
      <c r="T2285" s="230"/>
      <c r="U2285" s="230"/>
      <c r="V2285" s="300"/>
    </row>
    <row r="2286" spans="2:22">
      <c r="B2286" s="300"/>
      <c r="K2286" s="300"/>
      <c r="L2286" s="155"/>
      <c r="M2286" s="300"/>
      <c r="N2286" s="300"/>
      <c r="P2286" s="300"/>
      <c r="Q2286" s="230"/>
      <c r="R2286" s="230"/>
      <c r="S2286" s="230"/>
      <c r="T2286" s="230"/>
      <c r="U2286" s="230"/>
      <c r="V2286" s="300"/>
    </row>
    <row r="2287" spans="2:22">
      <c r="B2287" s="300"/>
      <c r="K2287" s="300"/>
      <c r="L2287" s="155"/>
      <c r="M2287" s="300"/>
      <c r="N2287" s="300"/>
      <c r="P2287" s="300"/>
      <c r="Q2287" s="230"/>
      <c r="R2287" s="230"/>
      <c r="S2287" s="230"/>
      <c r="T2287" s="230"/>
      <c r="U2287" s="230"/>
      <c r="V2287" s="300"/>
    </row>
    <row r="2288" spans="2:22">
      <c r="B2288" s="300"/>
      <c r="K2288" s="300"/>
      <c r="L2288" s="155"/>
      <c r="M2288" s="300"/>
      <c r="N2288" s="300"/>
      <c r="P2288" s="300"/>
      <c r="Q2288" s="230"/>
      <c r="R2288" s="230"/>
      <c r="S2288" s="230"/>
      <c r="T2288" s="230"/>
      <c r="U2288" s="230"/>
      <c r="V2288" s="300"/>
    </row>
    <row r="2289" spans="2:22">
      <c r="B2289" s="300"/>
      <c r="K2289" s="300"/>
      <c r="L2289" s="155"/>
      <c r="M2289" s="300"/>
      <c r="N2289" s="300"/>
      <c r="P2289" s="300"/>
      <c r="Q2289" s="230"/>
      <c r="R2289" s="230"/>
      <c r="S2289" s="230"/>
      <c r="T2289" s="230"/>
      <c r="U2289" s="230"/>
      <c r="V2289" s="300"/>
    </row>
    <row r="2290" spans="2:22">
      <c r="B2290" s="300"/>
      <c r="K2290" s="300"/>
      <c r="L2290" s="155"/>
      <c r="M2290" s="300"/>
      <c r="N2290" s="300"/>
      <c r="P2290" s="300"/>
      <c r="Q2290" s="230"/>
      <c r="R2290" s="230"/>
      <c r="S2290" s="230"/>
      <c r="T2290" s="230"/>
      <c r="U2290" s="230"/>
      <c r="V2290" s="300"/>
    </row>
    <row r="2291" spans="2:22">
      <c r="B2291" s="300"/>
      <c r="K2291" s="300"/>
      <c r="L2291" s="155"/>
      <c r="M2291" s="300"/>
      <c r="N2291" s="300"/>
      <c r="P2291" s="300"/>
      <c r="Q2291" s="230"/>
      <c r="R2291" s="230"/>
      <c r="S2291" s="230"/>
      <c r="T2291" s="230"/>
      <c r="U2291" s="230"/>
      <c r="V2291" s="300"/>
    </row>
    <row r="2292" spans="2:22">
      <c r="B2292" s="300"/>
      <c r="K2292" s="300"/>
      <c r="L2292" s="155"/>
      <c r="M2292" s="300"/>
      <c r="N2292" s="300"/>
      <c r="P2292" s="300"/>
      <c r="Q2292" s="230"/>
      <c r="R2292" s="230"/>
      <c r="S2292" s="230"/>
      <c r="T2292" s="230"/>
      <c r="U2292" s="230"/>
      <c r="V2292" s="300"/>
    </row>
    <row r="2293" spans="2:22">
      <c r="B2293" s="300"/>
      <c r="K2293" s="300"/>
      <c r="L2293" s="155"/>
      <c r="M2293" s="300"/>
      <c r="N2293" s="300"/>
      <c r="P2293" s="300"/>
      <c r="Q2293" s="230"/>
      <c r="R2293" s="230"/>
      <c r="S2293" s="230"/>
      <c r="T2293" s="230"/>
      <c r="U2293" s="230"/>
      <c r="V2293" s="300"/>
    </row>
    <row r="2294" spans="2:22">
      <c r="B2294" s="300"/>
      <c r="K2294" s="300"/>
      <c r="L2294" s="155"/>
      <c r="M2294" s="300"/>
      <c r="N2294" s="300"/>
      <c r="P2294" s="300"/>
      <c r="Q2294" s="230"/>
      <c r="R2294" s="230"/>
      <c r="S2294" s="230"/>
      <c r="T2294" s="230"/>
      <c r="U2294" s="230"/>
      <c r="V2294" s="300"/>
    </row>
    <row r="2295" spans="2:22">
      <c r="B2295" s="300"/>
      <c r="K2295" s="300"/>
      <c r="L2295" s="155"/>
      <c r="M2295" s="300"/>
      <c r="N2295" s="300"/>
      <c r="P2295" s="300"/>
      <c r="Q2295" s="230"/>
      <c r="R2295" s="230"/>
      <c r="S2295" s="230"/>
      <c r="T2295" s="230"/>
      <c r="U2295" s="230"/>
      <c r="V2295" s="300"/>
    </row>
    <row r="2296" spans="2:22">
      <c r="B2296" s="300"/>
      <c r="K2296" s="300"/>
      <c r="L2296" s="155"/>
      <c r="M2296" s="300"/>
      <c r="N2296" s="300"/>
      <c r="P2296" s="300"/>
      <c r="Q2296" s="230"/>
      <c r="R2296" s="230"/>
      <c r="S2296" s="230"/>
      <c r="T2296" s="230"/>
      <c r="U2296" s="230"/>
      <c r="V2296" s="300"/>
    </row>
    <row r="2297" spans="2:22">
      <c r="B2297" s="300"/>
      <c r="K2297" s="300"/>
      <c r="L2297" s="155"/>
      <c r="M2297" s="300"/>
      <c r="N2297" s="300"/>
      <c r="P2297" s="300"/>
      <c r="Q2297" s="230"/>
      <c r="R2297" s="230"/>
      <c r="S2297" s="230"/>
      <c r="T2297" s="230"/>
      <c r="U2297" s="230"/>
      <c r="V2297" s="300"/>
    </row>
    <row r="2298" spans="2:22">
      <c r="B2298" s="300"/>
      <c r="K2298" s="300"/>
      <c r="L2298" s="155"/>
      <c r="M2298" s="300"/>
      <c r="N2298" s="300"/>
      <c r="P2298" s="300"/>
      <c r="Q2298" s="230"/>
      <c r="R2298" s="230"/>
      <c r="S2298" s="230"/>
      <c r="T2298" s="230"/>
      <c r="U2298" s="230"/>
      <c r="V2298" s="300"/>
    </row>
    <row r="2299" spans="2:22">
      <c r="B2299" s="300"/>
      <c r="K2299" s="300"/>
      <c r="L2299" s="155"/>
      <c r="M2299" s="300"/>
      <c r="N2299" s="300"/>
      <c r="P2299" s="300"/>
      <c r="Q2299" s="230"/>
      <c r="R2299" s="230"/>
      <c r="S2299" s="230"/>
      <c r="T2299" s="230"/>
      <c r="U2299" s="230"/>
      <c r="V2299" s="300"/>
    </row>
    <row r="2300" spans="2:22">
      <c r="B2300" s="300"/>
      <c r="K2300" s="300"/>
      <c r="L2300" s="155"/>
      <c r="M2300" s="300"/>
      <c r="N2300" s="300"/>
      <c r="P2300" s="300"/>
      <c r="Q2300" s="230"/>
      <c r="R2300" s="230"/>
      <c r="S2300" s="230"/>
      <c r="T2300" s="230"/>
      <c r="U2300" s="230"/>
      <c r="V2300" s="300"/>
    </row>
    <row r="2301" spans="2:22">
      <c r="B2301" s="300"/>
      <c r="K2301" s="300"/>
      <c r="L2301" s="155"/>
      <c r="M2301" s="300"/>
      <c r="N2301" s="300"/>
      <c r="P2301" s="300"/>
      <c r="Q2301" s="230"/>
      <c r="R2301" s="230"/>
      <c r="S2301" s="230"/>
      <c r="T2301" s="230"/>
      <c r="U2301" s="230"/>
      <c r="V2301" s="300"/>
    </row>
    <row r="2302" spans="2:22">
      <c r="B2302" s="300"/>
      <c r="K2302" s="300"/>
      <c r="L2302" s="155"/>
      <c r="M2302" s="300"/>
      <c r="N2302" s="300"/>
      <c r="P2302" s="300"/>
      <c r="Q2302" s="230"/>
      <c r="R2302" s="230"/>
      <c r="S2302" s="230"/>
      <c r="T2302" s="230"/>
      <c r="U2302" s="230"/>
      <c r="V2302" s="300"/>
    </row>
    <row r="2303" spans="2:22">
      <c r="B2303" s="300"/>
      <c r="K2303" s="300"/>
      <c r="L2303" s="155"/>
      <c r="M2303" s="300"/>
      <c r="N2303" s="300"/>
      <c r="P2303" s="300"/>
      <c r="Q2303" s="230"/>
      <c r="R2303" s="230"/>
      <c r="S2303" s="230"/>
      <c r="T2303" s="230"/>
      <c r="U2303" s="230"/>
      <c r="V2303" s="300"/>
    </row>
    <row r="2304" spans="2:22">
      <c r="B2304" s="300"/>
      <c r="K2304" s="300"/>
      <c r="L2304" s="155"/>
      <c r="M2304" s="300"/>
      <c r="N2304" s="300"/>
      <c r="P2304" s="300"/>
      <c r="Q2304" s="230"/>
      <c r="R2304" s="230"/>
      <c r="S2304" s="230"/>
      <c r="T2304" s="230"/>
      <c r="U2304" s="230"/>
      <c r="V2304" s="300"/>
    </row>
    <row r="2305" spans="2:22">
      <c r="B2305" s="300"/>
      <c r="K2305" s="300"/>
      <c r="L2305" s="155"/>
      <c r="M2305" s="300"/>
      <c r="N2305" s="300"/>
      <c r="P2305" s="300"/>
      <c r="Q2305" s="230"/>
      <c r="R2305" s="230"/>
      <c r="S2305" s="230"/>
      <c r="T2305" s="230"/>
      <c r="U2305" s="230"/>
      <c r="V2305" s="300"/>
    </row>
    <row r="2306" spans="2:22">
      <c r="B2306" s="300"/>
      <c r="K2306" s="300"/>
      <c r="L2306" s="155"/>
      <c r="M2306" s="300"/>
      <c r="N2306" s="300"/>
      <c r="P2306" s="300"/>
      <c r="Q2306" s="230"/>
      <c r="R2306" s="230"/>
      <c r="S2306" s="230"/>
      <c r="T2306" s="230"/>
      <c r="U2306" s="230"/>
      <c r="V2306" s="300"/>
    </row>
    <row r="2307" spans="2:22">
      <c r="B2307" s="300"/>
      <c r="K2307" s="300"/>
      <c r="L2307" s="155"/>
      <c r="M2307" s="300"/>
      <c r="N2307" s="300"/>
      <c r="P2307" s="300"/>
      <c r="Q2307" s="230"/>
      <c r="R2307" s="230"/>
      <c r="S2307" s="230"/>
      <c r="T2307" s="230"/>
      <c r="U2307" s="230"/>
      <c r="V2307" s="300"/>
    </row>
    <row r="2308" spans="2:22">
      <c r="B2308" s="300"/>
      <c r="K2308" s="300"/>
      <c r="L2308" s="155"/>
      <c r="M2308" s="300"/>
      <c r="N2308" s="300"/>
      <c r="P2308" s="300"/>
      <c r="Q2308" s="230"/>
      <c r="R2308" s="230"/>
      <c r="S2308" s="230"/>
      <c r="T2308" s="230"/>
      <c r="U2308" s="230"/>
      <c r="V2308" s="300"/>
    </row>
    <row r="2309" spans="2:22">
      <c r="B2309" s="300"/>
      <c r="K2309" s="300"/>
      <c r="L2309" s="155"/>
      <c r="M2309" s="300"/>
      <c r="N2309" s="300"/>
      <c r="P2309" s="300"/>
      <c r="Q2309" s="230"/>
      <c r="R2309" s="230"/>
      <c r="S2309" s="230"/>
      <c r="T2309" s="230"/>
      <c r="U2309" s="230"/>
      <c r="V2309" s="300"/>
    </row>
    <row r="2310" spans="2:22">
      <c r="B2310" s="300"/>
      <c r="K2310" s="300"/>
      <c r="L2310" s="155"/>
      <c r="M2310" s="300"/>
      <c r="N2310" s="300"/>
      <c r="P2310" s="300"/>
      <c r="Q2310" s="230"/>
      <c r="R2310" s="230"/>
      <c r="S2310" s="230"/>
      <c r="T2310" s="230"/>
      <c r="U2310" s="230"/>
      <c r="V2310" s="300"/>
    </row>
    <row r="2311" spans="2:22">
      <c r="B2311" s="300"/>
      <c r="K2311" s="300"/>
      <c r="L2311" s="155"/>
      <c r="M2311" s="300"/>
      <c r="N2311" s="300"/>
      <c r="P2311" s="300"/>
      <c r="Q2311" s="230"/>
      <c r="R2311" s="230"/>
      <c r="S2311" s="230"/>
      <c r="T2311" s="230"/>
      <c r="U2311" s="230"/>
      <c r="V2311" s="300"/>
    </row>
    <row r="2312" spans="2:22">
      <c r="B2312" s="300"/>
      <c r="K2312" s="300"/>
      <c r="L2312" s="155"/>
      <c r="M2312" s="300"/>
      <c r="N2312" s="300"/>
      <c r="P2312" s="300"/>
      <c r="Q2312" s="230"/>
      <c r="R2312" s="230"/>
      <c r="S2312" s="230"/>
      <c r="T2312" s="230"/>
      <c r="U2312" s="230"/>
      <c r="V2312" s="300"/>
    </row>
    <row r="2313" spans="2:22">
      <c r="B2313" s="300"/>
      <c r="K2313" s="300"/>
      <c r="L2313" s="155"/>
      <c r="M2313" s="300"/>
      <c r="N2313" s="300"/>
      <c r="P2313" s="300"/>
      <c r="Q2313" s="230"/>
      <c r="R2313" s="230"/>
      <c r="S2313" s="230"/>
      <c r="T2313" s="230"/>
      <c r="U2313" s="230"/>
      <c r="V2313" s="300"/>
    </row>
    <row r="2314" spans="2:22">
      <c r="B2314" s="300"/>
      <c r="K2314" s="300"/>
      <c r="L2314" s="155"/>
      <c r="M2314" s="300"/>
      <c r="N2314" s="300"/>
      <c r="P2314" s="300"/>
      <c r="Q2314" s="230"/>
      <c r="R2314" s="230"/>
      <c r="S2314" s="230"/>
      <c r="T2314" s="230"/>
      <c r="U2314" s="230"/>
      <c r="V2314" s="300"/>
    </row>
    <row r="2315" spans="2:22">
      <c r="B2315" s="300"/>
      <c r="K2315" s="300"/>
      <c r="L2315" s="155"/>
      <c r="M2315" s="300"/>
      <c r="N2315" s="300"/>
      <c r="P2315" s="300"/>
      <c r="Q2315" s="230"/>
      <c r="R2315" s="230"/>
      <c r="S2315" s="230"/>
      <c r="T2315" s="230"/>
      <c r="U2315" s="230"/>
      <c r="V2315" s="300"/>
    </row>
    <row r="2316" spans="2:22">
      <c r="B2316" s="300"/>
      <c r="K2316" s="300"/>
      <c r="L2316" s="155"/>
      <c r="M2316" s="300"/>
      <c r="N2316" s="300"/>
      <c r="P2316" s="300"/>
      <c r="Q2316" s="230"/>
      <c r="R2316" s="230"/>
      <c r="S2316" s="230"/>
      <c r="T2316" s="230"/>
      <c r="U2316" s="230"/>
      <c r="V2316" s="300"/>
    </row>
    <row r="2317" spans="2:22">
      <c r="B2317" s="300"/>
      <c r="K2317" s="300"/>
      <c r="L2317" s="155"/>
      <c r="M2317" s="300"/>
      <c r="N2317" s="300"/>
      <c r="P2317" s="300"/>
      <c r="Q2317" s="230"/>
      <c r="R2317" s="230"/>
      <c r="S2317" s="230"/>
      <c r="T2317" s="230"/>
      <c r="U2317" s="230"/>
      <c r="V2317" s="300"/>
    </row>
    <row r="2318" spans="2:22">
      <c r="B2318" s="300"/>
      <c r="K2318" s="300"/>
      <c r="L2318" s="155"/>
      <c r="M2318" s="300"/>
      <c r="N2318" s="300"/>
      <c r="P2318" s="300"/>
      <c r="Q2318" s="230"/>
      <c r="R2318" s="230"/>
      <c r="S2318" s="230"/>
      <c r="T2318" s="230"/>
      <c r="U2318" s="230"/>
      <c r="V2318" s="300"/>
    </row>
    <row r="2319" spans="2:22">
      <c r="B2319" s="300"/>
      <c r="K2319" s="300"/>
      <c r="L2319" s="155"/>
      <c r="M2319" s="300"/>
      <c r="N2319" s="300"/>
      <c r="P2319" s="300"/>
      <c r="Q2319" s="230"/>
      <c r="R2319" s="230"/>
      <c r="S2319" s="230"/>
      <c r="T2319" s="230"/>
      <c r="U2319" s="230"/>
      <c r="V2319" s="300"/>
    </row>
    <row r="2320" spans="2:22">
      <c r="B2320" s="300"/>
      <c r="K2320" s="300"/>
      <c r="L2320" s="155"/>
      <c r="M2320" s="300"/>
      <c r="N2320" s="300"/>
      <c r="P2320" s="300"/>
      <c r="Q2320" s="230"/>
      <c r="R2320" s="230"/>
      <c r="S2320" s="230"/>
      <c r="T2320" s="230"/>
      <c r="U2320" s="230"/>
      <c r="V2320" s="300"/>
    </row>
    <row r="2321" spans="2:22">
      <c r="B2321" s="300"/>
      <c r="K2321" s="300"/>
      <c r="L2321" s="155"/>
      <c r="M2321" s="300"/>
      <c r="N2321" s="300"/>
      <c r="P2321" s="300"/>
      <c r="Q2321" s="230"/>
      <c r="R2321" s="230"/>
      <c r="S2321" s="230"/>
      <c r="T2321" s="230"/>
      <c r="U2321" s="230"/>
      <c r="V2321" s="300"/>
    </row>
    <row r="2322" spans="2:22">
      <c r="B2322" s="300"/>
      <c r="K2322" s="300"/>
      <c r="L2322" s="155"/>
      <c r="M2322" s="300"/>
      <c r="N2322" s="300"/>
      <c r="P2322" s="300"/>
      <c r="Q2322" s="230"/>
      <c r="R2322" s="230"/>
      <c r="S2322" s="230"/>
      <c r="T2322" s="230"/>
      <c r="U2322" s="230"/>
      <c r="V2322" s="300"/>
    </row>
    <row r="2323" spans="2:22">
      <c r="B2323" s="300"/>
      <c r="K2323" s="300"/>
      <c r="L2323" s="155"/>
      <c r="M2323" s="300"/>
      <c r="N2323" s="300"/>
      <c r="P2323" s="300"/>
      <c r="Q2323" s="230"/>
      <c r="R2323" s="230"/>
      <c r="S2323" s="230"/>
      <c r="T2323" s="230"/>
      <c r="U2323" s="230"/>
      <c r="V2323" s="300"/>
    </row>
    <row r="2324" spans="2:22">
      <c r="B2324" s="300"/>
      <c r="K2324" s="300"/>
      <c r="L2324" s="155"/>
      <c r="M2324" s="300"/>
      <c r="N2324" s="300"/>
      <c r="P2324" s="300"/>
      <c r="Q2324" s="230"/>
      <c r="R2324" s="230"/>
      <c r="S2324" s="230"/>
      <c r="T2324" s="230"/>
      <c r="U2324" s="230"/>
      <c r="V2324" s="300"/>
    </row>
    <row r="2325" spans="2:22">
      <c r="B2325" s="300"/>
      <c r="K2325" s="300"/>
      <c r="L2325" s="155"/>
      <c r="M2325" s="300"/>
      <c r="N2325" s="300"/>
      <c r="P2325" s="300"/>
      <c r="Q2325" s="230"/>
      <c r="R2325" s="230"/>
      <c r="S2325" s="230"/>
      <c r="T2325" s="230"/>
      <c r="U2325" s="230"/>
      <c r="V2325" s="300"/>
    </row>
    <row r="2326" spans="2:22">
      <c r="B2326" s="300"/>
      <c r="K2326" s="300"/>
      <c r="L2326" s="155"/>
      <c r="M2326" s="300"/>
      <c r="N2326" s="300"/>
      <c r="P2326" s="300"/>
      <c r="Q2326" s="230"/>
      <c r="R2326" s="230"/>
      <c r="S2326" s="230"/>
      <c r="T2326" s="230"/>
      <c r="U2326" s="230"/>
      <c r="V2326" s="300"/>
    </row>
    <row r="2327" spans="2:22">
      <c r="B2327" s="300"/>
      <c r="K2327" s="300"/>
      <c r="L2327" s="155"/>
      <c r="M2327" s="300"/>
      <c r="N2327" s="300"/>
      <c r="P2327" s="300"/>
      <c r="Q2327" s="230"/>
      <c r="R2327" s="230"/>
      <c r="S2327" s="230"/>
      <c r="T2327" s="230"/>
      <c r="U2327" s="230"/>
      <c r="V2327" s="300"/>
    </row>
    <row r="2328" spans="2:22">
      <c r="B2328" s="300"/>
      <c r="K2328" s="300"/>
      <c r="L2328" s="155"/>
      <c r="M2328" s="300"/>
      <c r="N2328" s="300"/>
      <c r="P2328" s="300"/>
      <c r="Q2328" s="230"/>
      <c r="R2328" s="230"/>
      <c r="S2328" s="230"/>
      <c r="T2328" s="230"/>
      <c r="U2328" s="230"/>
      <c r="V2328" s="300"/>
    </row>
    <row r="2329" spans="2:22">
      <c r="B2329" s="300"/>
      <c r="K2329" s="300"/>
      <c r="L2329" s="155"/>
      <c r="M2329" s="300"/>
      <c r="N2329" s="300"/>
      <c r="P2329" s="300"/>
      <c r="Q2329" s="230"/>
      <c r="R2329" s="230"/>
      <c r="S2329" s="230"/>
      <c r="T2329" s="230"/>
      <c r="U2329" s="230"/>
      <c r="V2329" s="300"/>
    </row>
    <row r="2330" spans="2:22">
      <c r="B2330" s="300"/>
      <c r="K2330" s="300"/>
      <c r="L2330" s="155"/>
      <c r="M2330" s="300"/>
      <c r="N2330" s="300"/>
      <c r="P2330" s="300"/>
      <c r="Q2330" s="230"/>
      <c r="R2330" s="230"/>
      <c r="S2330" s="230"/>
      <c r="T2330" s="230"/>
      <c r="U2330" s="230"/>
      <c r="V2330" s="300"/>
    </row>
    <row r="2331" spans="2:22">
      <c r="B2331" s="300"/>
      <c r="K2331" s="300"/>
      <c r="L2331" s="155"/>
      <c r="M2331" s="300"/>
      <c r="N2331" s="300"/>
      <c r="P2331" s="300"/>
      <c r="Q2331" s="230"/>
      <c r="R2331" s="230"/>
      <c r="S2331" s="230"/>
      <c r="T2331" s="230"/>
      <c r="U2331" s="230"/>
      <c r="V2331" s="300"/>
    </row>
    <row r="2332" spans="2:22">
      <c r="B2332" s="300"/>
      <c r="K2332" s="300"/>
      <c r="L2332" s="155"/>
      <c r="M2332" s="300"/>
      <c r="N2332" s="300"/>
      <c r="P2332" s="300"/>
      <c r="Q2332" s="230"/>
      <c r="R2332" s="230"/>
      <c r="S2332" s="230"/>
      <c r="T2332" s="230"/>
      <c r="U2332" s="230"/>
      <c r="V2332" s="300"/>
    </row>
    <row r="2333" spans="2:22">
      <c r="B2333" s="300"/>
      <c r="K2333" s="300"/>
      <c r="L2333" s="155"/>
      <c r="M2333" s="300"/>
      <c r="N2333" s="300"/>
      <c r="P2333" s="300"/>
      <c r="Q2333" s="230"/>
      <c r="R2333" s="230"/>
      <c r="S2333" s="230"/>
      <c r="T2333" s="230"/>
      <c r="U2333" s="230"/>
      <c r="V2333" s="300"/>
    </row>
    <row r="2334" spans="2:22">
      <c r="B2334" s="300"/>
      <c r="K2334" s="300"/>
      <c r="L2334" s="155"/>
      <c r="M2334" s="300"/>
      <c r="N2334" s="300"/>
      <c r="P2334" s="300"/>
      <c r="Q2334" s="230"/>
      <c r="R2334" s="230"/>
      <c r="S2334" s="230"/>
      <c r="T2334" s="230"/>
      <c r="U2334" s="230"/>
      <c r="V2334" s="300"/>
    </row>
    <row r="2335" spans="2:22">
      <c r="B2335" s="300"/>
      <c r="K2335" s="300"/>
      <c r="L2335" s="155"/>
      <c r="M2335" s="300"/>
      <c r="N2335" s="300"/>
      <c r="P2335" s="300"/>
      <c r="Q2335" s="230"/>
      <c r="R2335" s="230"/>
      <c r="S2335" s="230"/>
      <c r="T2335" s="230"/>
      <c r="U2335" s="230"/>
      <c r="V2335" s="300"/>
    </row>
    <row r="2336" spans="2:22">
      <c r="B2336" s="300"/>
      <c r="K2336" s="300"/>
      <c r="L2336" s="155"/>
      <c r="M2336" s="300"/>
      <c r="N2336" s="300"/>
      <c r="P2336" s="300"/>
      <c r="Q2336" s="230"/>
      <c r="R2336" s="230"/>
      <c r="S2336" s="230"/>
      <c r="T2336" s="230"/>
      <c r="U2336" s="230"/>
      <c r="V2336" s="300"/>
    </row>
    <row r="2337" spans="2:22">
      <c r="B2337" s="300"/>
      <c r="K2337" s="300"/>
      <c r="L2337" s="155"/>
      <c r="M2337" s="300"/>
      <c r="N2337" s="300"/>
      <c r="P2337" s="300"/>
      <c r="Q2337" s="230"/>
      <c r="R2337" s="230"/>
      <c r="S2337" s="230"/>
      <c r="T2337" s="230"/>
      <c r="U2337" s="230"/>
      <c r="V2337" s="300"/>
    </row>
    <row r="2338" spans="2:22">
      <c r="B2338" s="300"/>
      <c r="K2338" s="300"/>
      <c r="L2338" s="155"/>
      <c r="M2338" s="300"/>
      <c r="N2338" s="300"/>
      <c r="P2338" s="300"/>
      <c r="Q2338" s="230"/>
      <c r="R2338" s="230"/>
      <c r="S2338" s="230"/>
      <c r="T2338" s="230"/>
      <c r="U2338" s="230"/>
      <c r="V2338" s="300"/>
    </row>
    <row r="2339" spans="2:22">
      <c r="B2339" s="300"/>
      <c r="K2339" s="300"/>
      <c r="L2339" s="155"/>
      <c r="M2339" s="300"/>
      <c r="N2339" s="300"/>
      <c r="P2339" s="300"/>
      <c r="Q2339" s="230"/>
      <c r="R2339" s="230"/>
      <c r="S2339" s="230"/>
      <c r="T2339" s="230"/>
      <c r="U2339" s="230"/>
      <c r="V2339" s="300"/>
    </row>
    <row r="2340" spans="2:22">
      <c r="B2340" s="300"/>
      <c r="K2340" s="300"/>
      <c r="L2340" s="155"/>
      <c r="M2340" s="300"/>
      <c r="N2340" s="300"/>
      <c r="P2340" s="300"/>
      <c r="Q2340" s="230"/>
      <c r="R2340" s="230"/>
      <c r="S2340" s="230"/>
      <c r="T2340" s="230"/>
      <c r="U2340" s="230"/>
      <c r="V2340" s="300"/>
    </row>
    <row r="2341" spans="2:22">
      <c r="B2341" s="300"/>
      <c r="K2341" s="300"/>
      <c r="L2341" s="155"/>
      <c r="M2341" s="300"/>
      <c r="N2341" s="300"/>
      <c r="P2341" s="300"/>
      <c r="Q2341" s="230"/>
      <c r="R2341" s="230"/>
      <c r="S2341" s="230"/>
      <c r="T2341" s="230"/>
      <c r="U2341" s="230"/>
      <c r="V2341" s="300"/>
    </row>
    <row r="2342" spans="2:22">
      <c r="B2342" s="300"/>
      <c r="K2342" s="300"/>
      <c r="L2342" s="155"/>
      <c r="M2342" s="300"/>
      <c r="N2342" s="300"/>
      <c r="P2342" s="300"/>
      <c r="Q2342" s="230"/>
      <c r="R2342" s="230"/>
      <c r="S2342" s="230"/>
      <c r="T2342" s="230"/>
      <c r="U2342" s="230"/>
      <c r="V2342" s="300"/>
    </row>
    <row r="2343" spans="2:22">
      <c r="B2343" s="300"/>
      <c r="K2343" s="300"/>
      <c r="L2343" s="155"/>
      <c r="M2343" s="300"/>
      <c r="N2343" s="300"/>
      <c r="P2343" s="300"/>
      <c r="Q2343" s="230"/>
      <c r="R2343" s="230"/>
      <c r="S2343" s="230"/>
      <c r="T2343" s="230"/>
      <c r="U2343" s="230"/>
      <c r="V2343" s="300"/>
    </row>
    <row r="2344" spans="2:22">
      <c r="B2344" s="300"/>
      <c r="K2344" s="300"/>
      <c r="L2344" s="155"/>
      <c r="M2344" s="300"/>
      <c r="N2344" s="300"/>
      <c r="P2344" s="300"/>
      <c r="Q2344" s="230"/>
      <c r="R2344" s="230"/>
      <c r="S2344" s="230"/>
      <c r="T2344" s="230"/>
      <c r="U2344" s="230"/>
      <c r="V2344" s="300"/>
    </row>
    <row r="2345" spans="2:22">
      <c r="B2345" s="300"/>
      <c r="K2345" s="300"/>
      <c r="L2345" s="155"/>
      <c r="M2345" s="300"/>
      <c r="N2345" s="300"/>
      <c r="P2345" s="300"/>
      <c r="Q2345" s="230"/>
      <c r="R2345" s="230"/>
      <c r="S2345" s="230"/>
      <c r="T2345" s="230"/>
      <c r="U2345" s="230"/>
      <c r="V2345" s="300"/>
    </row>
    <row r="2346" spans="2:22">
      <c r="B2346" s="300"/>
      <c r="K2346" s="300"/>
      <c r="L2346" s="155"/>
      <c r="M2346" s="300"/>
      <c r="N2346" s="300"/>
      <c r="P2346" s="300"/>
      <c r="Q2346" s="230"/>
      <c r="R2346" s="230"/>
      <c r="S2346" s="230"/>
      <c r="T2346" s="230"/>
      <c r="U2346" s="230"/>
      <c r="V2346" s="300"/>
    </row>
    <row r="2347" spans="2:22">
      <c r="B2347" s="300"/>
      <c r="K2347" s="300"/>
      <c r="L2347" s="155"/>
      <c r="M2347" s="300"/>
      <c r="N2347" s="300"/>
      <c r="P2347" s="300"/>
      <c r="Q2347" s="230"/>
      <c r="R2347" s="230"/>
      <c r="S2347" s="230"/>
      <c r="T2347" s="230"/>
      <c r="U2347" s="230"/>
      <c r="V2347" s="300"/>
    </row>
    <row r="2348" spans="2:22">
      <c r="B2348" s="300"/>
      <c r="K2348" s="300"/>
      <c r="L2348" s="155"/>
      <c r="M2348" s="300"/>
      <c r="N2348" s="300"/>
      <c r="P2348" s="300"/>
      <c r="Q2348" s="230"/>
      <c r="R2348" s="230"/>
      <c r="S2348" s="230"/>
      <c r="T2348" s="230"/>
      <c r="U2348" s="230"/>
      <c r="V2348" s="300"/>
    </row>
    <row r="2349" spans="2:22">
      <c r="B2349" s="300"/>
      <c r="K2349" s="300"/>
      <c r="L2349" s="155"/>
      <c r="M2349" s="300"/>
      <c r="N2349" s="300"/>
      <c r="P2349" s="300"/>
      <c r="Q2349" s="230"/>
      <c r="R2349" s="230"/>
      <c r="S2349" s="230"/>
      <c r="T2349" s="230"/>
      <c r="U2349" s="230"/>
      <c r="V2349" s="300"/>
    </row>
    <row r="2350" spans="2:22">
      <c r="B2350" s="300"/>
      <c r="K2350" s="300"/>
      <c r="L2350" s="155"/>
      <c r="M2350" s="300"/>
      <c r="N2350" s="300"/>
      <c r="P2350" s="300"/>
      <c r="Q2350" s="230"/>
      <c r="R2350" s="230"/>
      <c r="S2350" s="230"/>
      <c r="T2350" s="230"/>
      <c r="U2350" s="230"/>
      <c r="V2350" s="300"/>
    </row>
    <row r="2351" spans="2:22">
      <c r="B2351" s="300"/>
      <c r="K2351" s="300"/>
      <c r="L2351" s="155"/>
      <c r="M2351" s="300"/>
      <c r="N2351" s="300"/>
      <c r="P2351" s="300"/>
      <c r="Q2351" s="230"/>
      <c r="R2351" s="230"/>
      <c r="S2351" s="230"/>
      <c r="T2351" s="230"/>
      <c r="U2351" s="230"/>
      <c r="V2351" s="300"/>
    </row>
    <row r="2352" spans="2:22">
      <c r="B2352" s="300"/>
      <c r="K2352" s="300"/>
      <c r="L2352" s="155"/>
      <c r="M2352" s="300"/>
      <c r="N2352" s="300"/>
      <c r="P2352" s="300"/>
      <c r="Q2352" s="230"/>
      <c r="R2352" s="230"/>
      <c r="S2352" s="230"/>
      <c r="T2352" s="230"/>
      <c r="U2352" s="230"/>
      <c r="V2352" s="300"/>
    </row>
    <row r="2353" spans="2:22">
      <c r="B2353" s="300"/>
      <c r="K2353" s="300"/>
      <c r="L2353" s="155"/>
      <c r="M2353" s="300"/>
      <c r="N2353" s="300"/>
      <c r="P2353" s="300"/>
      <c r="Q2353" s="230"/>
      <c r="R2353" s="230"/>
      <c r="S2353" s="230"/>
      <c r="T2353" s="230"/>
      <c r="U2353" s="230"/>
      <c r="V2353" s="300"/>
    </row>
    <row r="2354" spans="2:22">
      <c r="B2354" s="300"/>
      <c r="K2354" s="300"/>
      <c r="L2354" s="155"/>
      <c r="M2354" s="300"/>
      <c r="N2354" s="300"/>
      <c r="P2354" s="300"/>
      <c r="Q2354" s="230"/>
      <c r="R2354" s="230"/>
      <c r="S2354" s="230"/>
      <c r="T2354" s="230"/>
      <c r="U2354" s="230"/>
      <c r="V2354" s="300"/>
    </row>
    <row r="2355" spans="2:22">
      <c r="B2355" s="300"/>
      <c r="K2355" s="300"/>
      <c r="L2355" s="155"/>
      <c r="M2355" s="300"/>
      <c r="N2355" s="300"/>
      <c r="P2355" s="300"/>
      <c r="Q2355" s="230"/>
      <c r="R2355" s="230"/>
      <c r="S2355" s="230"/>
      <c r="T2355" s="230"/>
      <c r="U2355" s="230"/>
      <c r="V2355" s="300"/>
    </row>
    <row r="2356" spans="2:22">
      <c r="B2356" s="300"/>
      <c r="K2356" s="300"/>
      <c r="L2356" s="155"/>
      <c r="M2356" s="300"/>
      <c r="N2356" s="300"/>
      <c r="P2356" s="300"/>
      <c r="Q2356" s="230"/>
      <c r="R2356" s="230"/>
      <c r="S2356" s="230"/>
      <c r="T2356" s="230"/>
      <c r="U2356" s="230"/>
      <c r="V2356" s="300"/>
    </row>
    <row r="2357" spans="2:22">
      <c r="B2357" s="300"/>
      <c r="K2357" s="300"/>
      <c r="L2357" s="155"/>
      <c r="M2357" s="300"/>
      <c r="N2357" s="300"/>
      <c r="P2357" s="300"/>
      <c r="Q2357" s="230"/>
      <c r="R2357" s="230"/>
      <c r="S2357" s="230"/>
      <c r="T2357" s="230"/>
      <c r="U2357" s="230"/>
      <c r="V2357" s="300"/>
    </row>
    <row r="2358" spans="2:22">
      <c r="B2358" s="300"/>
      <c r="K2358" s="300"/>
      <c r="L2358" s="155"/>
      <c r="M2358" s="300"/>
      <c r="N2358" s="300"/>
      <c r="P2358" s="300"/>
      <c r="Q2358" s="230"/>
      <c r="R2358" s="230"/>
      <c r="S2358" s="230"/>
      <c r="T2358" s="230"/>
      <c r="U2358" s="230"/>
      <c r="V2358" s="300"/>
    </row>
    <row r="2359" spans="2:22">
      <c r="B2359" s="300"/>
      <c r="K2359" s="300"/>
      <c r="L2359" s="155"/>
      <c r="M2359" s="300"/>
      <c r="N2359" s="300"/>
      <c r="P2359" s="300"/>
      <c r="Q2359" s="230"/>
      <c r="R2359" s="230"/>
      <c r="S2359" s="230"/>
      <c r="T2359" s="230"/>
      <c r="U2359" s="230"/>
      <c r="V2359" s="300"/>
    </row>
    <row r="2360" spans="2:22">
      <c r="B2360" s="300"/>
      <c r="K2360" s="300"/>
      <c r="L2360" s="155"/>
      <c r="M2360" s="300"/>
      <c r="N2360" s="300"/>
      <c r="P2360" s="300"/>
      <c r="Q2360" s="230"/>
      <c r="R2360" s="230"/>
      <c r="S2360" s="230"/>
      <c r="T2360" s="230"/>
      <c r="U2360" s="230"/>
      <c r="V2360" s="300"/>
    </row>
    <row r="2361" spans="2:22">
      <c r="B2361" s="300"/>
      <c r="K2361" s="300"/>
      <c r="L2361" s="155"/>
      <c r="M2361" s="300"/>
      <c r="N2361" s="300"/>
      <c r="P2361" s="300"/>
      <c r="Q2361" s="230"/>
      <c r="R2361" s="230"/>
      <c r="S2361" s="230"/>
      <c r="T2361" s="230"/>
      <c r="U2361" s="230"/>
      <c r="V2361" s="300"/>
    </row>
    <row r="2362" spans="2:22">
      <c r="B2362" s="300"/>
      <c r="K2362" s="300"/>
      <c r="L2362" s="155"/>
      <c r="M2362" s="300"/>
      <c r="N2362" s="300"/>
      <c r="P2362" s="300"/>
      <c r="Q2362" s="230"/>
      <c r="R2362" s="230"/>
      <c r="S2362" s="230"/>
      <c r="T2362" s="230"/>
      <c r="U2362" s="230"/>
      <c r="V2362" s="300"/>
    </row>
    <row r="2363" spans="2:22">
      <c r="B2363" s="300"/>
      <c r="K2363" s="300"/>
      <c r="L2363" s="155"/>
      <c r="M2363" s="300"/>
      <c r="N2363" s="300"/>
      <c r="P2363" s="300"/>
      <c r="Q2363" s="230"/>
      <c r="R2363" s="230"/>
      <c r="S2363" s="230"/>
      <c r="T2363" s="230"/>
      <c r="U2363" s="230"/>
      <c r="V2363" s="300"/>
    </row>
    <row r="2364" spans="2:22">
      <c r="B2364" s="300"/>
      <c r="K2364" s="300"/>
      <c r="L2364" s="155"/>
      <c r="M2364" s="300"/>
      <c r="N2364" s="300"/>
      <c r="P2364" s="300"/>
      <c r="Q2364" s="230"/>
      <c r="R2364" s="230"/>
      <c r="S2364" s="230"/>
      <c r="T2364" s="230"/>
      <c r="U2364" s="230"/>
      <c r="V2364" s="300"/>
    </row>
    <row r="2365" spans="2:22">
      <c r="B2365" s="300"/>
      <c r="K2365" s="300"/>
      <c r="L2365" s="155"/>
      <c r="M2365" s="300"/>
      <c r="N2365" s="300"/>
      <c r="P2365" s="300"/>
      <c r="Q2365" s="230"/>
      <c r="R2365" s="230"/>
      <c r="S2365" s="230"/>
      <c r="T2365" s="230"/>
      <c r="U2365" s="230"/>
      <c r="V2365" s="300"/>
    </row>
    <row r="2366" spans="2:22">
      <c r="B2366" s="300"/>
      <c r="K2366" s="300"/>
      <c r="L2366" s="155"/>
      <c r="M2366" s="300"/>
      <c r="N2366" s="300"/>
      <c r="P2366" s="300"/>
      <c r="Q2366" s="230"/>
      <c r="R2366" s="230"/>
      <c r="S2366" s="230"/>
      <c r="T2366" s="230"/>
      <c r="U2366" s="230"/>
      <c r="V2366" s="300"/>
    </row>
    <row r="2367" spans="2:22">
      <c r="B2367" s="300"/>
      <c r="K2367" s="300"/>
      <c r="L2367" s="155"/>
      <c r="M2367" s="300"/>
      <c r="N2367" s="300"/>
      <c r="P2367" s="300"/>
      <c r="Q2367" s="230"/>
      <c r="R2367" s="230"/>
      <c r="S2367" s="230"/>
      <c r="T2367" s="230"/>
      <c r="U2367" s="230"/>
      <c r="V2367" s="300"/>
    </row>
    <row r="2368" spans="2:22">
      <c r="B2368" s="300"/>
      <c r="K2368" s="300"/>
      <c r="L2368" s="155"/>
      <c r="M2368" s="300"/>
      <c r="N2368" s="300"/>
      <c r="P2368" s="300"/>
      <c r="Q2368" s="230"/>
      <c r="R2368" s="230"/>
      <c r="S2368" s="230"/>
      <c r="T2368" s="230"/>
      <c r="U2368" s="230"/>
      <c r="V2368" s="300"/>
    </row>
    <row r="2369" spans="2:22">
      <c r="B2369" s="300"/>
      <c r="K2369" s="300"/>
      <c r="L2369" s="155"/>
      <c r="M2369" s="300"/>
      <c r="N2369" s="300"/>
      <c r="P2369" s="300"/>
      <c r="Q2369" s="230"/>
      <c r="R2369" s="230"/>
      <c r="S2369" s="230"/>
      <c r="T2369" s="230"/>
      <c r="U2369" s="230"/>
      <c r="V2369" s="300"/>
    </row>
    <row r="2370" spans="2:22">
      <c r="B2370" s="300"/>
      <c r="K2370" s="300"/>
      <c r="L2370" s="155"/>
      <c r="M2370" s="300"/>
      <c r="N2370" s="300"/>
      <c r="P2370" s="300"/>
      <c r="Q2370" s="230"/>
      <c r="R2370" s="230"/>
      <c r="S2370" s="230"/>
      <c r="T2370" s="230"/>
      <c r="U2370" s="230"/>
      <c r="V2370" s="300"/>
    </row>
    <row r="2371" spans="2:22">
      <c r="B2371" s="300"/>
      <c r="K2371" s="300"/>
      <c r="L2371" s="155"/>
      <c r="M2371" s="300"/>
      <c r="N2371" s="300"/>
      <c r="P2371" s="300"/>
      <c r="Q2371" s="230"/>
      <c r="R2371" s="230"/>
      <c r="S2371" s="230"/>
      <c r="T2371" s="230"/>
      <c r="U2371" s="230"/>
      <c r="V2371" s="300"/>
    </row>
    <row r="2372" spans="2:22">
      <c r="B2372" s="300"/>
      <c r="K2372" s="300"/>
      <c r="L2372" s="155"/>
      <c r="M2372" s="300"/>
      <c r="N2372" s="300"/>
      <c r="P2372" s="300"/>
      <c r="Q2372" s="230"/>
      <c r="R2372" s="230"/>
      <c r="S2372" s="230"/>
      <c r="T2372" s="230"/>
      <c r="U2372" s="230"/>
      <c r="V2372" s="300"/>
    </row>
    <row r="2373" spans="2:22">
      <c r="B2373" s="300"/>
      <c r="K2373" s="300"/>
      <c r="L2373" s="155"/>
      <c r="M2373" s="300"/>
      <c r="N2373" s="300"/>
      <c r="P2373" s="300"/>
      <c r="Q2373" s="230"/>
      <c r="R2373" s="230"/>
      <c r="S2373" s="230"/>
      <c r="T2373" s="230"/>
      <c r="U2373" s="230"/>
      <c r="V2373" s="300"/>
    </row>
    <row r="2374" spans="2:22">
      <c r="B2374" s="300"/>
      <c r="K2374" s="300"/>
      <c r="L2374" s="155"/>
      <c r="M2374" s="300"/>
      <c r="N2374" s="300"/>
      <c r="P2374" s="300"/>
      <c r="Q2374" s="230"/>
      <c r="R2374" s="230"/>
      <c r="S2374" s="230"/>
      <c r="T2374" s="230"/>
      <c r="U2374" s="230"/>
      <c r="V2374" s="300"/>
    </row>
    <row r="2375" spans="2:22">
      <c r="B2375" s="300"/>
      <c r="K2375" s="300"/>
      <c r="L2375" s="155"/>
      <c r="M2375" s="300"/>
      <c r="N2375" s="300"/>
      <c r="P2375" s="300"/>
      <c r="Q2375" s="230"/>
      <c r="R2375" s="230"/>
      <c r="S2375" s="230"/>
      <c r="T2375" s="230"/>
      <c r="U2375" s="230"/>
      <c r="V2375" s="300"/>
    </row>
    <row r="2376" spans="2:22">
      <c r="B2376" s="300"/>
      <c r="K2376" s="300"/>
      <c r="L2376" s="155"/>
      <c r="M2376" s="300"/>
      <c r="N2376" s="300"/>
      <c r="P2376" s="300"/>
      <c r="Q2376" s="230"/>
      <c r="R2376" s="230"/>
      <c r="S2376" s="230"/>
      <c r="T2376" s="230"/>
      <c r="U2376" s="230"/>
      <c r="V2376" s="300"/>
    </row>
    <row r="2377" spans="2:22">
      <c r="B2377" s="300"/>
      <c r="K2377" s="300"/>
      <c r="L2377" s="155"/>
      <c r="M2377" s="300"/>
      <c r="N2377" s="300"/>
      <c r="P2377" s="300"/>
      <c r="Q2377" s="230"/>
      <c r="R2377" s="230"/>
      <c r="S2377" s="230"/>
      <c r="T2377" s="230"/>
      <c r="U2377" s="230"/>
      <c r="V2377" s="300"/>
    </row>
    <row r="2378" spans="2:22">
      <c r="B2378" s="300"/>
      <c r="K2378" s="300"/>
      <c r="L2378" s="155"/>
      <c r="M2378" s="300"/>
      <c r="N2378" s="300"/>
      <c r="P2378" s="300"/>
      <c r="Q2378" s="230"/>
      <c r="R2378" s="230"/>
      <c r="S2378" s="230"/>
      <c r="T2378" s="230"/>
      <c r="U2378" s="230"/>
      <c r="V2378" s="300"/>
    </row>
    <row r="2379" spans="2:22">
      <c r="B2379" s="300"/>
      <c r="K2379" s="300"/>
      <c r="L2379" s="155"/>
      <c r="M2379" s="300"/>
      <c r="N2379" s="300"/>
      <c r="P2379" s="300"/>
      <c r="Q2379" s="230"/>
      <c r="R2379" s="230"/>
      <c r="S2379" s="230"/>
      <c r="T2379" s="230"/>
      <c r="U2379" s="230"/>
      <c r="V2379" s="300"/>
    </row>
    <row r="2380" spans="2:22">
      <c r="B2380" s="300"/>
      <c r="K2380" s="300"/>
      <c r="L2380" s="155"/>
      <c r="M2380" s="300"/>
      <c r="N2380" s="300"/>
      <c r="P2380" s="300"/>
      <c r="Q2380" s="230"/>
      <c r="R2380" s="230"/>
      <c r="S2380" s="230"/>
      <c r="T2380" s="230"/>
      <c r="U2380" s="230"/>
      <c r="V2380" s="300"/>
    </row>
    <row r="2381" spans="2:22">
      <c r="B2381" s="300"/>
      <c r="K2381" s="300"/>
      <c r="L2381" s="155"/>
      <c r="M2381" s="300"/>
      <c r="N2381" s="300"/>
      <c r="P2381" s="300"/>
      <c r="Q2381" s="230"/>
      <c r="R2381" s="230"/>
      <c r="S2381" s="230"/>
      <c r="T2381" s="230"/>
      <c r="U2381" s="230"/>
      <c r="V2381" s="300"/>
    </row>
    <row r="2382" spans="2:22">
      <c r="B2382" s="300"/>
      <c r="K2382" s="300"/>
      <c r="L2382" s="155"/>
      <c r="M2382" s="300"/>
      <c r="N2382" s="300"/>
      <c r="P2382" s="300"/>
      <c r="Q2382" s="230"/>
      <c r="R2382" s="230"/>
      <c r="S2382" s="230"/>
      <c r="T2382" s="230"/>
      <c r="U2382" s="230"/>
      <c r="V2382" s="300"/>
    </row>
    <row r="2383" spans="2:22">
      <c r="B2383" s="300"/>
      <c r="K2383" s="300"/>
      <c r="L2383" s="155"/>
      <c r="M2383" s="300"/>
      <c r="N2383" s="300"/>
      <c r="P2383" s="300"/>
      <c r="Q2383" s="230"/>
      <c r="R2383" s="230"/>
      <c r="S2383" s="230"/>
      <c r="T2383" s="230"/>
      <c r="U2383" s="230"/>
      <c r="V2383" s="300"/>
    </row>
    <row r="2384" spans="2:22">
      <c r="B2384" s="300"/>
      <c r="K2384" s="300"/>
      <c r="L2384" s="155"/>
      <c r="M2384" s="300"/>
      <c r="N2384" s="300"/>
      <c r="P2384" s="300"/>
      <c r="Q2384" s="230"/>
      <c r="R2384" s="230"/>
      <c r="S2384" s="230"/>
      <c r="T2384" s="230"/>
      <c r="U2384" s="230"/>
      <c r="V2384" s="300"/>
    </row>
    <row r="2385" spans="2:22">
      <c r="B2385" s="300"/>
      <c r="K2385" s="300"/>
      <c r="L2385" s="155"/>
      <c r="M2385" s="300"/>
      <c r="N2385" s="300"/>
      <c r="P2385" s="300"/>
      <c r="Q2385" s="230"/>
      <c r="R2385" s="230"/>
      <c r="S2385" s="230"/>
      <c r="T2385" s="230"/>
      <c r="U2385" s="230"/>
      <c r="V2385" s="300"/>
    </row>
    <row r="2386" spans="2:22">
      <c r="B2386" s="300"/>
      <c r="K2386" s="300"/>
      <c r="L2386" s="155"/>
      <c r="M2386" s="300"/>
      <c r="N2386" s="300"/>
      <c r="P2386" s="300"/>
      <c r="Q2386" s="230"/>
      <c r="R2386" s="230"/>
      <c r="S2386" s="230"/>
      <c r="T2386" s="230"/>
      <c r="U2386" s="230"/>
      <c r="V2386" s="300"/>
    </row>
    <row r="2387" spans="2:22">
      <c r="B2387" s="300"/>
      <c r="K2387" s="300"/>
      <c r="L2387" s="155"/>
      <c r="M2387" s="300"/>
      <c r="N2387" s="300"/>
      <c r="P2387" s="300"/>
      <c r="Q2387" s="230"/>
      <c r="R2387" s="230"/>
      <c r="S2387" s="230"/>
      <c r="T2387" s="230"/>
      <c r="U2387" s="230"/>
      <c r="V2387" s="300"/>
    </row>
    <row r="2388" spans="2:22">
      <c r="B2388" s="300"/>
      <c r="K2388" s="300"/>
      <c r="L2388" s="155"/>
      <c r="M2388" s="300"/>
      <c r="N2388" s="300"/>
      <c r="P2388" s="300"/>
      <c r="Q2388" s="230"/>
      <c r="R2388" s="230"/>
      <c r="S2388" s="230"/>
      <c r="T2388" s="230"/>
      <c r="U2388" s="230"/>
      <c r="V2388" s="300"/>
    </row>
    <row r="2389" spans="2:22">
      <c r="B2389" s="300"/>
      <c r="K2389" s="300"/>
      <c r="L2389" s="155"/>
      <c r="M2389" s="300"/>
      <c r="N2389" s="300"/>
      <c r="P2389" s="300"/>
      <c r="Q2389" s="230"/>
      <c r="R2389" s="230"/>
      <c r="S2389" s="230"/>
      <c r="T2389" s="230"/>
      <c r="U2389" s="230"/>
      <c r="V2389" s="300"/>
    </row>
    <row r="2390" spans="2:22">
      <c r="B2390" s="300"/>
      <c r="K2390" s="300"/>
      <c r="L2390" s="155"/>
      <c r="M2390" s="300"/>
      <c r="N2390" s="300"/>
      <c r="P2390" s="300"/>
      <c r="Q2390" s="230"/>
      <c r="R2390" s="230"/>
      <c r="S2390" s="230"/>
      <c r="T2390" s="230"/>
      <c r="U2390" s="230"/>
      <c r="V2390" s="300"/>
    </row>
    <row r="2391" spans="2:22">
      <c r="B2391" s="300"/>
      <c r="K2391" s="300"/>
      <c r="L2391" s="155"/>
      <c r="M2391" s="300"/>
      <c r="N2391" s="300"/>
      <c r="P2391" s="300"/>
      <c r="Q2391" s="230"/>
      <c r="R2391" s="230"/>
      <c r="S2391" s="230"/>
      <c r="T2391" s="230"/>
      <c r="U2391" s="230"/>
      <c r="V2391" s="300"/>
    </row>
    <row r="2392" spans="2:22">
      <c r="B2392" s="300"/>
      <c r="K2392" s="300"/>
      <c r="L2392" s="155"/>
      <c r="M2392" s="300"/>
      <c r="N2392" s="300"/>
      <c r="P2392" s="300"/>
      <c r="Q2392" s="230"/>
      <c r="R2392" s="230"/>
      <c r="S2392" s="230"/>
      <c r="T2392" s="230"/>
      <c r="U2392" s="230"/>
      <c r="V2392" s="300"/>
    </row>
    <row r="2393" spans="2:22">
      <c r="B2393" s="300"/>
      <c r="K2393" s="300"/>
      <c r="L2393" s="155"/>
      <c r="M2393" s="300"/>
      <c r="N2393" s="300"/>
      <c r="P2393" s="300"/>
      <c r="Q2393" s="230"/>
      <c r="R2393" s="230"/>
      <c r="S2393" s="230"/>
      <c r="T2393" s="230"/>
      <c r="U2393" s="230"/>
      <c r="V2393" s="300"/>
    </row>
    <row r="2394" spans="2:22">
      <c r="B2394" s="300"/>
      <c r="K2394" s="300"/>
      <c r="L2394" s="155"/>
      <c r="M2394" s="300"/>
      <c r="N2394" s="300"/>
      <c r="P2394" s="300"/>
      <c r="Q2394" s="230"/>
      <c r="R2394" s="230"/>
      <c r="S2394" s="230"/>
      <c r="T2394" s="230"/>
      <c r="U2394" s="230"/>
      <c r="V2394" s="300"/>
    </row>
    <row r="2395" spans="2:22">
      <c r="B2395" s="300"/>
      <c r="K2395" s="300"/>
      <c r="L2395" s="155"/>
      <c r="M2395" s="300"/>
      <c r="N2395" s="300"/>
      <c r="P2395" s="300"/>
      <c r="Q2395" s="230"/>
      <c r="R2395" s="230"/>
      <c r="S2395" s="230"/>
      <c r="T2395" s="230"/>
      <c r="U2395" s="230"/>
      <c r="V2395" s="300"/>
    </row>
    <row r="2396" spans="2:22">
      <c r="B2396" s="300"/>
      <c r="K2396" s="300"/>
      <c r="L2396" s="155"/>
      <c r="M2396" s="300"/>
      <c r="N2396" s="300"/>
      <c r="P2396" s="300"/>
      <c r="Q2396" s="230"/>
      <c r="R2396" s="230"/>
      <c r="S2396" s="230"/>
      <c r="T2396" s="230"/>
      <c r="U2396" s="230"/>
      <c r="V2396" s="300"/>
    </row>
    <row r="2397" spans="2:22">
      <c r="B2397" s="300"/>
      <c r="K2397" s="300"/>
      <c r="L2397" s="155"/>
      <c r="M2397" s="300"/>
      <c r="N2397" s="300"/>
      <c r="P2397" s="300"/>
      <c r="Q2397" s="230"/>
      <c r="R2397" s="230"/>
      <c r="S2397" s="230"/>
      <c r="T2397" s="230"/>
      <c r="U2397" s="230"/>
      <c r="V2397" s="300"/>
    </row>
    <row r="2398" spans="2:22">
      <c r="B2398" s="300"/>
      <c r="K2398" s="300"/>
      <c r="L2398" s="155"/>
      <c r="M2398" s="300"/>
      <c r="N2398" s="300"/>
      <c r="P2398" s="300"/>
      <c r="Q2398" s="230"/>
      <c r="R2398" s="230"/>
      <c r="S2398" s="230"/>
      <c r="T2398" s="230"/>
      <c r="U2398" s="230"/>
      <c r="V2398" s="300"/>
    </row>
    <row r="2399" spans="2:22">
      <c r="B2399" s="300"/>
      <c r="K2399" s="300"/>
      <c r="L2399" s="155"/>
      <c r="M2399" s="300"/>
      <c r="N2399" s="300"/>
      <c r="P2399" s="300"/>
      <c r="Q2399" s="230"/>
      <c r="R2399" s="230"/>
      <c r="S2399" s="230"/>
      <c r="T2399" s="230"/>
      <c r="U2399" s="230"/>
      <c r="V2399" s="300"/>
    </row>
    <row r="2400" spans="2:22">
      <c r="B2400" s="300"/>
      <c r="K2400" s="300"/>
      <c r="L2400" s="155"/>
      <c r="M2400" s="300"/>
      <c r="N2400" s="300"/>
      <c r="P2400" s="300"/>
      <c r="Q2400" s="230"/>
      <c r="R2400" s="230"/>
      <c r="S2400" s="230"/>
      <c r="T2400" s="230"/>
      <c r="U2400" s="230"/>
      <c r="V2400" s="300"/>
    </row>
    <row r="2401" spans="2:22">
      <c r="B2401" s="300"/>
      <c r="K2401" s="300"/>
      <c r="L2401" s="155"/>
      <c r="M2401" s="300"/>
      <c r="N2401" s="300"/>
      <c r="P2401" s="300"/>
      <c r="Q2401" s="230"/>
      <c r="R2401" s="230"/>
      <c r="S2401" s="230"/>
      <c r="T2401" s="230"/>
      <c r="U2401" s="230"/>
      <c r="V2401" s="300"/>
    </row>
    <row r="2402" spans="2:22">
      <c r="B2402" s="300"/>
      <c r="K2402" s="300"/>
      <c r="L2402" s="155"/>
      <c r="M2402" s="300"/>
      <c r="N2402" s="300"/>
      <c r="P2402" s="300"/>
      <c r="Q2402" s="230"/>
      <c r="R2402" s="230"/>
      <c r="S2402" s="230"/>
      <c r="T2402" s="230"/>
      <c r="U2402" s="230"/>
      <c r="V2402" s="300"/>
    </row>
    <row r="2403" spans="2:22">
      <c r="B2403" s="300"/>
      <c r="K2403" s="300"/>
      <c r="L2403" s="155"/>
      <c r="M2403" s="300"/>
      <c r="N2403" s="300"/>
      <c r="P2403" s="300"/>
      <c r="Q2403" s="230"/>
      <c r="R2403" s="230"/>
      <c r="S2403" s="230"/>
      <c r="T2403" s="230"/>
      <c r="U2403" s="230"/>
      <c r="V2403" s="300"/>
    </row>
    <row r="2404" spans="2:22">
      <c r="B2404" s="300"/>
      <c r="K2404" s="300"/>
      <c r="L2404" s="155"/>
      <c r="M2404" s="300"/>
      <c r="N2404" s="300"/>
      <c r="P2404" s="300"/>
      <c r="Q2404" s="230"/>
      <c r="R2404" s="230"/>
      <c r="S2404" s="230"/>
      <c r="T2404" s="230"/>
      <c r="U2404" s="230"/>
      <c r="V2404" s="300"/>
    </row>
    <row r="2405" spans="2:22">
      <c r="B2405" s="300"/>
      <c r="K2405" s="300"/>
      <c r="L2405" s="155"/>
      <c r="M2405" s="300"/>
      <c r="N2405" s="300"/>
      <c r="P2405" s="300"/>
      <c r="Q2405" s="230"/>
      <c r="R2405" s="230"/>
      <c r="S2405" s="230"/>
      <c r="T2405" s="230"/>
      <c r="U2405" s="230"/>
      <c r="V2405" s="300"/>
    </row>
    <row r="2406" spans="2:22">
      <c r="B2406" s="300"/>
      <c r="K2406" s="300"/>
      <c r="L2406" s="155"/>
      <c r="M2406" s="300"/>
      <c r="N2406" s="300"/>
      <c r="P2406" s="300"/>
      <c r="Q2406" s="230"/>
      <c r="R2406" s="230"/>
      <c r="S2406" s="230"/>
      <c r="T2406" s="230"/>
      <c r="U2406" s="230"/>
      <c r="V2406" s="300"/>
    </row>
    <row r="2407" spans="2:22">
      <c r="B2407" s="300"/>
      <c r="K2407" s="300"/>
      <c r="L2407" s="155"/>
      <c r="M2407" s="300"/>
      <c r="N2407" s="300"/>
      <c r="P2407" s="300"/>
      <c r="Q2407" s="230"/>
      <c r="R2407" s="230"/>
      <c r="S2407" s="230"/>
      <c r="T2407" s="230"/>
      <c r="U2407" s="230"/>
      <c r="V2407" s="300"/>
    </row>
    <row r="2408" spans="2:22">
      <c r="B2408" s="300"/>
      <c r="K2408" s="300"/>
      <c r="L2408" s="155"/>
      <c r="M2408" s="300"/>
      <c r="N2408" s="300"/>
      <c r="P2408" s="300"/>
      <c r="Q2408" s="230"/>
      <c r="R2408" s="230"/>
      <c r="S2408" s="230"/>
      <c r="T2408" s="230"/>
      <c r="U2408" s="230"/>
      <c r="V2408" s="300"/>
    </row>
    <row r="2409" spans="2:22">
      <c r="B2409" s="300"/>
      <c r="K2409" s="300"/>
      <c r="L2409" s="155"/>
      <c r="M2409" s="300"/>
      <c r="N2409" s="300"/>
      <c r="P2409" s="300"/>
      <c r="Q2409" s="230"/>
      <c r="R2409" s="230"/>
      <c r="S2409" s="230"/>
      <c r="T2409" s="230"/>
      <c r="U2409" s="230"/>
      <c r="V2409" s="300"/>
    </row>
    <row r="2410" spans="2:22">
      <c r="B2410" s="300"/>
      <c r="K2410" s="300"/>
      <c r="L2410" s="155"/>
      <c r="M2410" s="300"/>
      <c r="N2410" s="300"/>
      <c r="P2410" s="300"/>
      <c r="Q2410" s="230"/>
      <c r="R2410" s="230"/>
      <c r="S2410" s="230"/>
      <c r="T2410" s="230"/>
      <c r="U2410" s="230"/>
      <c r="V2410" s="300"/>
    </row>
    <row r="2411" spans="2:22">
      <c r="B2411" s="300"/>
      <c r="K2411" s="300"/>
      <c r="L2411" s="155"/>
      <c r="M2411" s="300"/>
      <c r="N2411" s="300"/>
      <c r="P2411" s="300"/>
      <c r="Q2411" s="230"/>
      <c r="R2411" s="230"/>
      <c r="S2411" s="230"/>
      <c r="T2411" s="230"/>
      <c r="U2411" s="230"/>
      <c r="V2411" s="300"/>
    </row>
    <row r="2412" spans="2:22">
      <c r="B2412" s="300"/>
      <c r="K2412" s="300"/>
      <c r="L2412" s="155"/>
      <c r="M2412" s="300"/>
      <c r="N2412" s="300"/>
      <c r="P2412" s="300"/>
      <c r="Q2412" s="230"/>
      <c r="R2412" s="230"/>
      <c r="S2412" s="230"/>
      <c r="T2412" s="230"/>
      <c r="U2412" s="230"/>
      <c r="V2412" s="300"/>
    </row>
    <row r="2413" spans="2:22">
      <c r="B2413" s="300"/>
      <c r="K2413" s="300"/>
      <c r="L2413" s="155"/>
      <c r="M2413" s="300"/>
      <c r="N2413" s="300"/>
      <c r="P2413" s="300"/>
      <c r="Q2413" s="230"/>
      <c r="R2413" s="230"/>
      <c r="S2413" s="230"/>
      <c r="T2413" s="230"/>
      <c r="U2413" s="230"/>
      <c r="V2413" s="300"/>
    </row>
    <row r="2414" spans="2:22">
      <c r="B2414" s="300"/>
      <c r="K2414" s="300"/>
      <c r="L2414" s="155"/>
      <c r="M2414" s="300"/>
      <c r="N2414" s="300"/>
      <c r="P2414" s="300"/>
      <c r="Q2414" s="230"/>
      <c r="R2414" s="230"/>
      <c r="S2414" s="230"/>
      <c r="T2414" s="230"/>
      <c r="U2414" s="230"/>
      <c r="V2414" s="300"/>
    </row>
    <row r="2415" spans="2:22">
      <c r="B2415" s="300"/>
      <c r="K2415" s="300"/>
      <c r="L2415" s="155"/>
      <c r="M2415" s="300"/>
      <c r="N2415" s="300"/>
      <c r="P2415" s="300"/>
      <c r="Q2415" s="230"/>
      <c r="R2415" s="230"/>
      <c r="S2415" s="230"/>
      <c r="T2415" s="230"/>
      <c r="U2415" s="230"/>
      <c r="V2415" s="300"/>
    </row>
    <row r="2416" spans="2:22">
      <c r="B2416" s="300"/>
      <c r="K2416" s="300"/>
      <c r="L2416" s="155"/>
      <c r="M2416" s="300"/>
      <c r="N2416" s="300"/>
      <c r="P2416" s="300"/>
      <c r="Q2416" s="230"/>
      <c r="R2416" s="230"/>
      <c r="S2416" s="230"/>
      <c r="T2416" s="230"/>
      <c r="U2416" s="230"/>
      <c r="V2416" s="300"/>
    </row>
    <row r="2417" spans="2:22">
      <c r="B2417" s="300"/>
      <c r="K2417" s="300"/>
      <c r="L2417" s="155"/>
      <c r="M2417" s="300"/>
      <c r="N2417" s="300"/>
      <c r="P2417" s="300"/>
      <c r="Q2417" s="230"/>
      <c r="R2417" s="230"/>
      <c r="S2417" s="230"/>
      <c r="T2417" s="230"/>
      <c r="U2417" s="230"/>
      <c r="V2417" s="300"/>
    </row>
    <row r="2418" spans="2:22">
      <c r="B2418" s="300"/>
      <c r="K2418" s="300"/>
      <c r="L2418" s="155"/>
      <c r="M2418" s="300"/>
      <c r="N2418" s="300"/>
      <c r="P2418" s="300"/>
      <c r="Q2418" s="230"/>
      <c r="R2418" s="230"/>
      <c r="S2418" s="230"/>
      <c r="T2418" s="230"/>
      <c r="U2418" s="230"/>
      <c r="V2418" s="300"/>
    </row>
    <row r="2419" spans="2:22">
      <c r="B2419" s="300"/>
      <c r="K2419" s="300"/>
      <c r="L2419" s="155"/>
      <c r="M2419" s="300"/>
      <c r="N2419" s="300"/>
      <c r="P2419" s="300"/>
      <c r="Q2419" s="230"/>
      <c r="R2419" s="230"/>
      <c r="S2419" s="230"/>
      <c r="T2419" s="230"/>
      <c r="U2419" s="230"/>
      <c r="V2419" s="300"/>
    </row>
    <row r="2420" spans="2:22">
      <c r="B2420" s="300"/>
      <c r="K2420" s="300"/>
      <c r="L2420" s="155"/>
      <c r="M2420" s="300"/>
      <c r="N2420" s="300"/>
      <c r="P2420" s="300"/>
      <c r="Q2420" s="230"/>
      <c r="R2420" s="230"/>
      <c r="S2420" s="230"/>
      <c r="T2420" s="230"/>
      <c r="U2420" s="230"/>
      <c r="V2420" s="300"/>
    </row>
    <row r="2421" spans="2:22">
      <c r="B2421" s="300"/>
      <c r="K2421" s="300"/>
      <c r="L2421" s="155"/>
      <c r="M2421" s="300"/>
      <c r="N2421" s="300"/>
      <c r="P2421" s="300"/>
      <c r="Q2421" s="230"/>
      <c r="R2421" s="230"/>
      <c r="S2421" s="230"/>
      <c r="T2421" s="230"/>
      <c r="U2421" s="230"/>
      <c r="V2421" s="300"/>
    </row>
    <row r="2422" spans="2:22">
      <c r="B2422" s="300"/>
      <c r="K2422" s="300"/>
      <c r="L2422" s="155"/>
      <c r="M2422" s="300"/>
      <c r="N2422" s="300"/>
      <c r="P2422" s="300"/>
      <c r="Q2422" s="230"/>
      <c r="R2422" s="230"/>
      <c r="S2422" s="230"/>
      <c r="T2422" s="230"/>
      <c r="U2422" s="230"/>
      <c r="V2422" s="300"/>
    </row>
    <row r="2423" spans="2:22">
      <c r="B2423" s="300"/>
      <c r="K2423" s="300"/>
      <c r="L2423" s="155"/>
      <c r="M2423" s="300"/>
      <c r="N2423" s="300"/>
      <c r="P2423" s="300"/>
      <c r="Q2423" s="230"/>
      <c r="R2423" s="230"/>
      <c r="S2423" s="230"/>
      <c r="T2423" s="230"/>
      <c r="U2423" s="230"/>
      <c r="V2423" s="300"/>
    </row>
    <row r="2424" spans="2:22">
      <c r="B2424" s="300"/>
      <c r="K2424" s="300"/>
      <c r="L2424" s="155"/>
      <c r="M2424" s="300"/>
      <c r="N2424" s="300"/>
      <c r="P2424" s="300"/>
      <c r="Q2424" s="230"/>
      <c r="R2424" s="230"/>
      <c r="S2424" s="230"/>
      <c r="T2424" s="230"/>
      <c r="U2424" s="230"/>
      <c r="V2424" s="300"/>
    </row>
    <row r="2425" spans="2:22">
      <c r="B2425" s="300"/>
      <c r="K2425" s="300"/>
      <c r="L2425" s="155"/>
      <c r="M2425" s="300"/>
      <c r="N2425" s="300"/>
      <c r="P2425" s="300"/>
      <c r="Q2425" s="230"/>
      <c r="R2425" s="230"/>
      <c r="S2425" s="230"/>
      <c r="T2425" s="230"/>
      <c r="U2425" s="230"/>
      <c r="V2425" s="300"/>
    </row>
    <row r="2426" spans="2:22">
      <c r="B2426" s="300"/>
      <c r="K2426" s="300"/>
      <c r="L2426" s="155"/>
      <c r="M2426" s="300"/>
      <c r="N2426" s="300"/>
      <c r="P2426" s="300"/>
      <c r="Q2426" s="230"/>
      <c r="R2426" s="230"/>
      <c r="S2426" s="230"/>
      <c r="T2426" s="230"/>
      <c r="U2426" s="230"/>
      <c r="V2426" s="300"/>
    </row>
    <row r="2427" spans="2:22">
      <c r="B2427" s="300"/>
      <c r="K2427" s="300"/>
      <c r="L2427" s="155"/>
      <c r="M2427" s="300"/>
      <c r="N2427" s="300"/>
      <c r="P2427" s="300"/>
      <c r="Q2427" s="230"/>
      <c r="R2427" s="230"/>
      <c r="S2427" s="230"/>
      <c r="T2427" s="230"/>
      <c r="U2427" s="230"/>
      <c r="V2427" s="300"/>
    </row>
    <row r="2428" spans="2:22">
      <c r="B2428" s="300"/>
      <c r="K2428" s="300"/>
      <c r="L2428" s="155"/>
      <c r="M2428" s="300"/>
      <c r="N2428" s="300"/>
      <c r="P2428" s="300"/>
      <c r="Q2428" s="230"/>
      <c r="R2428" s="230"/>
      <c r="S2428" s="230"/>
      <c r="T2428" s="230"/>
      <c r="U2428" s="230"/>
      <c r="V2428" s="300"/>
    </row>
    <row r="2429" spans="2:22">
      <c r="B2429" s="300"/>
      <c r="K2429" s="300"/>
      <c r="L2429" s="155"/>
      <c r="M2429" s="300"/>
      <c r="N2429" s="300"/>
      <c r="P2429" s="300"/>
      <c r="Q2429" s="230"/>
      <c r="R2429" s="230"/>
      <c r="S2429" s="230"/>
      <c r="T2429" s="230"/>
      <c r="U2429" s="230"/>
      <c r="V2429" s="300"/>
    </row>
    <row r="2430" spans="2:22">
      <c r="B2430" s="300"/>
      <c r="K2430" s="300"/>
      <c r="L2430" s="155"/>
      <c r="M2430" s="300"/>
      <c r="N2430" s="300"/>
      <c r="P2430" s="300"/>
      <c r="Q2430" s="230"/>
      <c r="R2430" s="230"/>
      <c r="S2430" s="230"/>
      <c r="T2430" s="230"/>
      <c r="U2430" s="230"/>
      <c r="V2430" s="300"/>
    </row>
    <row r="2431" spans="2:22">
      <c r="B2431" s="300"/>
      <c r="K2431" s="300"/>
      <c r="L2431" s="155"/>
      <c r="M2431" s="300"/>
      <c r="N2431" s="300"/>
      <c r="P2431" s="300"/>
      <c r="Q2431" s="230"/>
      <c r="R2431" s="230"/>
      <c r="S2431" s="230"/>
      <c r="T2431" s="230"/>
      <c r="U2431" s="230"/>
      <c r="V2431" s="300"/>
    </row>
    <row r="2432" spans="2:22">
      <c r="B2432" s="300"/>
      <c r="K2432" s="300"/>
      <c r="L2432" s="155"/>
      <c r="M2432" s="300"/>
      <c r="N2432" s="300"/>
      <c r="P2432" s="300"/>
      <c r="Q2432" s="230"/>
      <c r="R2432" s="230"/>
      <c r="S2432" s="230"/>
      <c r="T2432" s="230"/>
      <c r="U2432" s="230"/>
      <c r="V2432" s="300"/>
    </row>
    <row r="2433" spans="2:22">
      <c r="B2433" s="300"/>
      <c r="K2433" s="300"/>
      <c r="L2433" s="155"/>
      <c r="M2433" s="300"/>
      <c r="N2433" s="300"/>
      <c r="P2433" s="300"/>
      <c r="Q2433" s="230"/>
      <c r="R2433" s="230"/>
      <c r="S2433" s="230"/>
      <c r="T2433" s="230"/>
      <c r="U2433" s="230"/>
      <c r="V2433" s="300"/>
    </row>
    <row r="2434" spans="2:22">
      <c r="B2434" s="300"/>
      <c r="K2434" s="300"/>
      <c r="L2434" s="155"/>
      <c r="M2434" s="300"/>
      <c r="N2434" s="300"/>
      <c r="P2434" s="300"/>
      <c r="Q2434" s="230"/>
      <c r="R2434" s="230"/>
      <c r="S2434" s="230"/>
      <c r="T2434" s="230"/>
      <c r="U2434" s="230"/>
      <c r="V2434" s="300"/>
    </row>
    <row r="2435" spans="2:22">
      <c r="B2435" s="300"/>
      <c r="K2435" s="300"/>
      <c r="L2435" s="155"/>
      <c r="M2435" s="300"/>
      <c r="N2435" s="300"/>
      <c r="P2435" s="300"/>
      <c r="Q2435" s="230"/>
      <c r="R2435" s="230"/>
      <c r="S2435" s="230"/>
      <c r="T2435" s="230"/>
      <c r="U2435" s="230"/>
      <c r="V2435" s="300"/>
    </row>
    <row r="2436" spans="2:22">
      <c r="B2436" s="300"/>
      <c r="K2436" s="300"/>
      <c r="L2436" s="155"/>
      <c r="M2436" s="300"/>
      <c r="N2436" s="300"/>
      <c r="P2436" s="300"/>
      <c r="Q2436" s="230"/>
      <c r="R2436" s="230"/>
      <c r="S2436" s="230"/>
      <c r="T2436" s="230"/>
      <c r="U2436" s="230"/>
      <c r="V2436" s="300"/>
    </row>
    <row r="2437" spans="2:22">
      <c r="B2437" s="300"/>
      <c r="K2437" s="300"/>
      <c r="L2437" s="155"/>
      <c r="M2437" s="300"/>
      <c r="N2437" s="300"/>
      <c r="P2437" s="300"/>
      <c r="Q2437" s="230"/>
      <c r="R2437" s="230"/>
      <c r="S2437" s="230"/>
      <c r="T2437" s="230"/>
      <c r="U2437" s="230"/>
      <c r="V2437" s="300"/>
    </row>
    <row r="2438" spans="2:22">
      <c r="B2438" s="300"/>
      <c r="K2438" s="300"/>
      <c r="L2438" s="155"/>
      <c r="M2438" s="300"/>
      <c r="N2438" s="300"/>
      <c r="P2438" s="300"/>
      <c r="Q2438" s="230"/>
      <c r="R2438" s="230"/>
      <c r="S2438" s="230"/>
      <c r="T2438" s="230"/>
      <c r="U2438" s="230"/>
      <c r="V2438" s="300"/>
    </row>
    <row r="2439" spans="2:22">
      <c r="B2439" s="300"/>
      <c r="K2439" s="300"/>
      <c r="L2439" s="155"/>
      <c r="M2439" s="300"/>
      <c r="N2439" s="300"/>
      <c r="P2439" s="300"/>
      <c r="Q2439" s="230"/>
      <c r="R2439" s="230"/>
      <c r="S2439" s="230"/>
      <c r="T2439" s="230"/>
      <c r="U2439" s="230"/>
      <c r="V2439" s="300"/>
    </row>
    <row r="2440" spans="2:22">
      <c r="B2440" s="300"/>
      <c r="K2440" s="300"/>
      <c r="L2440" s="155"/>
      <c r="M2440" s="300"/>
      <c r="N2440" s="300"/>
      <c r="P2440" s="300"/>
      <c r="Q2440" s="230"/>
      <c r="R2440" s="230"/>
      <c r="S2440" s="230"/>
      <c r="T2440" s="230"/>
      <c r="U2440" s="230"/>
      <c r="V2440" s="300"/>
    </row>
    <row r="2441" spans="2:22">
      <c r="B2441" s="300"/>
      <c r="K2441" s="300"/>
      <c r="L2441" s="155"/>
      <c r="M2441" s="300"/>
      <c r="N2441" s="300"/>
      <c r="P2441" s="300"/>
      <c r="Q2441" s="230"/>
      <c r="R2441" s="230"/>
      <c r="S2441" s="230"/>
      <c r="T2441" s="230"/>
      <c r="U2441" s="230"/>
      <c r="V2441" s="300"/>
    </row>
    <row r="2442" spans="2:22">
      <c r="B2442" s="300"/>
      <c r="K2442" s="300"/>
      <c r="L2442" s="155"/>
      <c r="M2442" s="300"/>
      <c r="N2442" s="300"/>
      <c r="P2442" s="300"/>
      <c r="Q2442" s="230"/>
      <c r="R2442" s="230"/>
      <c r="S2442" s="230"/>
      <c r="T2442" s="230"/>
      <c r="U2442" s="230"/>
      <c r="V2442" s="300"/>
    </row>
    <row r="2443" spans="2:22">
      <c r="B2443" s="300"/>
      <c r="K2443" s="300"/>
      <c r="L2443" s="155"/>
      <c r="M2443" s="300"/>
      <c r="N2443" s="300"/>
      <c r="P2443" s="300"/>
      <c r="Q2443" s="230"/>
      <c r="R2443" s="230"/>
      <c r="S2443" s="230"/>
      <c r="T2443" s="230"/>
      <c r="U2443" s="230"/>
      <c r="V2443" s="300"/>
    </row>
    <row r="2444" spans="2:22">
      <c r="B2444" s="300"/>
      <c r="K2444" s="300"/>
      <c r="L2444" s="155"/>
      <c r="M2444" s="300"/>
      <c r="N2444" s="300"/>
      <c r="P2444" s="300"/>
      <c r="Q2444" s="230"/>
      <c r="R2444" s="230"/>
      <c r="S2444" s="230"/>
      <c r="T2444" s="230"/>
      <c r="U2444" s="230"/>
      <c r="V2444" s="300"/>
    </row>
    <row r="2445" spans="2:22">
      <c r="B2445" s="300"/>
      <c r="K2445" s="300"/>
      <c r="L2445" s="155"/>
      <c r="M2445" s="300"/>
      <c r="N2445" s="300"/>
      <c r="P2445" s="300"/>
      <c r="Q2445" s="230"/>
      <c r="R2445" s="230"/>
      <c r="S2445" s="230"/>
      <c r="T2445" s="230"/>
      <c r="U2445" s="230"/>
      <c r="V2445" s="300"/>
    </row>
    <row r="2446" spans="2:22">
      <c r="B2446" s="300"/>
      <c r="K2446" s="300"/>
      <c r="L2446" s="155"/>
      <c r="M2446" s="300"/>
      <c r="N2446" s="300"/>
      <c r="P2446" s="300"/>
      <c r="Q2446" s="230"/>
      <c r="R2446" s="230"/>
      <c r="S2446" s="230"/>
      <c r="T2446" s="230"/>
      <c r="U2446" s="230"/>
      <c r="V2446" s="300"/>
    </row>
    <row r="2447" spans="2:22">
      <c r="B2447" s="300"/>
      <c r="K2447" s="300"/>
      <c r="L2447" s="155"/>
      <c r="M2447" s="300"/>
      <c r="N2447" s="300"/>
      <c r="P2447" s="300"/>
      <c r="Q2447" s="230"/>
      <c r="R2447" s="230"/>
      <c r="S2447" s="230"/>
      <c r="T2447" s="230"/>
      <c r="U2447" s="230"/>
      <c r="V2447" s="300"/>
    </row>
    <row r="2448" spans="2:22">
      <c r="B2448" s="300"/>
      <c r="K2448" s="300"/>
      <c r="L2448" s="155"/>
      <c r="M2448" s="300"/>
      <c r="N2448" s="300"/>
      <c r="P2448" s="300"/>
      <c r="Q2448" s="230"/>
      <c r="R2448" s="230"/>
      <c r="S2448" s="230"/>
      <c r="T2448" s="230"/>
      <c r="U2448" s="230"/>
      <c r="V2448" s="300"/>
    </row>
    <row r="2449" spans="2:22">
      <c r="B2449" s="300"/>
      <c r="K2449" s="300"/>
      <c r="L2449" s="155"/>
      <c r="M2449" s="300"/>
      <c r="N2449" s="300"/>
      <c r="P2449" s="300"/>
      <c r="Q2449" s="230"/>
      <c r="R2449" s="230"/>
      <c r="S2449" s="230"/>
      <c r="T2449" s="230"/>
      <c r="U2449" s="230"/>
      <c r="V2449" s="300"/>
    </row>
    <row r="2450" spans="2:22">
      <c r="B2450" s="300"/>
      <c r="K2450" s="300"/>
      <c r="L2450" s="155"/>
      <c r="M2450" s="300"/>
      <c r="N2450" s="300"/>
      <c r="P2450" s="300"/>
      <c r="Q2450" s="230"/>
      <c r="R2450" s="230"/>
      <c r="S2450" s="230"/>
      <c r="T2450" s="230"/>
      <c r="U2450" s="230"/>
      <c r="V2450" s="300"/>
    </row>
    <row r="2451" spans="2:22">
      <c r="B2451" s="300"/>
      <c r="K2451" s="300"/>
      <c r="L2451" s="155"/>
      <c r="M2451" s="300"/>
      <c r="N2451" s="300"/>
      <c r="P2451" s="300"/>
      <c r="Q2451" s="230"/>
      <c r="R2451" s="230"/>
      <c r="S2451" s="230"/>
      <c r="T2451" s="230"/>
      <c r="U2451" s="230"/>
      <c r="V2451" s="300"/>
    </row>
    <row r="2452" spans="2:22">
      <c r="B2452" s="300"/>
      <c r="K2452" s="300"/>
      <c r="L2452" s="155"/>
      <c r="M2452" s="300"/>
      <c r="N2452" s="300"/>
      <c r="P2452" s="300"/>
      <c r="Q2452" s="230"/>
      <c r="R2452" s="230"/>
      <c r="S2452" s="230"/>
      <c r="T2452" s="230"/>
      <c r="U2452" s="230"/>
      <c r="V2452" s="300"/>
    </row>
    <row r="2453" spans="2:22">
      <c r="B2453" s="300"/>
      <c r="K2453" s="300"/>
      <c r="L2453" s="155"/>
      <c r="M2453" s="300"/>
      <c r="N2453" s="300"/>
      <c r="P2453" s="300"/>
      <c r="Q2453" s="230"/>
      <c r="R2453" s="230"/>
      <c r="S2453" s="230"/>
      <c r="T2453" s="230"/>
      <c r="U2453" s="230"/>
      <c r="V2453" s="300"/>
    </row>
    <row r="2454" spans="2:22">
      <c r="B2454" s="300"/>
      <c r="K2454" s="300"/>
      <c r="L2454" s="155"/>
      <c r="M2454" s="300"/>
      <c r="N2454" s="300"/>
      <c r="P2454" s="300"/>
      <c r="Q2454" s="230"/>
      <c r="R2454" s="230"/>
      <c r="S2454" s="230"/>
      <c r="T2454" s="230"/>
      <c r="U2454" s="230"/>
      <c r="V2454" s="300"/>
    </row>
    <row r="2455" spans="2:22">
      <c r="B2455" s="300"/>
      <c r="K2455" s="300"/>
      <c r="L2455" s="155"/>
      <c r="M2455" s="300"/>
      <c r="N2455" s="300"/>
      <c r="P2455" s="300"/>
      <c r="Q2455" s="230"/>
      <c r="R2455" s="230"/>
      <c r="S2455" s="230"/>
      <c r="T2455" s="230"/>
      <c r="U2455" s="230"/>
      <c r="V2455" s="300"/>
    </row>
    <row r="2456" spans="2:22">
      <c r="B2456" s="300"/>
      <c r="K2456" s="300"/>
      <c r="L2456" s="155"/>
      <c r="M2456" s="300"/>
      <c r="N2456" s="300"/>
      <c r="P2456" s="300"/>
      <c r="Q2456" s="230"/>
      <c r="R2456" s="230"/>
      <c r="S2456" s="230"/>
      <c r="T2456" s="230"/>
      <c r="U2456" s="230"/>
      <c r="V2456" s="300"/>
    </row>
    <row r="2457" spans="2:22">
      <c r="B2457" s="300"/>
      <c r="K2457" s="300"/>
      <c r="L2457" s="155"/>
      <c r="M2457" s="300"/>
      <c r="N2457" s="300"/>
      <c r="P2457" s="300"/>
      <c r="Q2457" s="230"/>
      <c r="R2457" s="230"/>
      <c r="S2457" s="230"/>
      <c r="T2457" s="230"/>
      <c r="U2457" s="230"/>
      <c r="V2457" s="300"/>
    </row>
    <row r="2458" spans="2:22">
      <c r="B2458" s="300"/>
      <c r="K2458" s="300"/>
      <c r="L2458" s="155"/>
      <c r="M2458" s="300"/>
      <c r="N2458" s="300"/>
      <c r="P2458" s="300"/>
      <c r="Q2458" s="230"/>
      <c r="R2458" s="230"/>
      <c r="S2458" s="230"/>
      <c r="T2458" s="230"/>
      <c r="U2458" s="230"/>
      <c r="V2458" s="300"/>
    </row>
    <row r="2459" spans="2:22">
      <c r="B2459" s="300"/>
      <c r="K2459" s="300"/>
      <c r="L2459" s="155"/>
      <c r="M2459" s="300"/>
      <c r="N2459" s="300"/>
      <c r="P2459" s="300"/>
      <c r="Q2459" s="230"/>
      <c r="R2459" s="230"/>
      <c r="S2459" s="230"/>
      <c r="T2459" s="230"/>
      <c r="U2459" s="230"/>
      <c r="V2459" s="300"/>
    </row>
    <row r="2460" spans="2:22">
      <c r="B2460" s="300"/>
      <c r="K2460" s="300"/>
      <c r="L2460" s="155"/>
      <c r="M2460" s="300"/>
      <c r="N2460" s="300"/>
      <c r="P2460" s="300"/>
      <c r="Q2460" s="230"/>
      <c r="R2460" s="230"/>
      <c r="S2460" s="230"/>
      <c r="T2460" s="230"/>
      <c r="U2460" s="230"/>
      <c r="V2460" s="300"/>
    </row>
    <row r="2461" spans="2:22">
      <c r="B2461" s="300"/>
      <c r="K2461" s="300"/>
      <c r="L2461" s="155"/>
      <c r="M2461" s="300"/>
      <c r="N2461" s="300"/>
      <c r="P2461" s="300"/>
      <c r="Q2461" s="230"/>
      <c r="R2461" s="230"/>
      <c r="S2461" s="230"/>
      <c r="T2461" s="230"/>
      <c r="U2461" s="230"/>
      <c r="V2461" s="300"/>
    </row>
    <row r="2462" spans="2:22">
      <c r="B2462" s="300"/>
      <c r="K2462" s="300"/>
      <c r="L2462" s="155"/>
      <c r="M2462" s="300"/>
      <c r="N2462" s="300"/>
      <c r="P2462" s="300"/>
      <c r="Q2462" s="230"/>
      <c r="R2462" s="230"/>
      <c r="S2462" s="230"/>
      <c r="T2462" s="230"/>
      <c r="U2462" s="230"/>
      <c r="V2462" s="300"/>
    </row>
    <row r="2463" spans="2:22">
      <c r="B2463" s="300"/>
      <c r="K2463" s="300"/>
      <c r="L2463" s="155"/>
      <c r="M2463" s="300"/>
      <c r="N2463" s="300"/>
      <c r="P2463" s="300"/>
      <c r="Q2463" s="230"/>
      <c r="R2463" s="230"/>
      <c r="S2463" s="230"/>
      <c r="T2463" s="230"/>
      <c r="U2463" s="230"/>
      <c r="V2463" s="300"/>
    </row>
    <row r="2464" spans="2:22">
      <c r="B2464" s="300"/>
      <c r="K2464" s="300"/>
      <c r="L2464" s="155"/>
      <c r="M2464" s="300"/>
      <c r="N2464" s="300"/>
      <c r="P2464" s="300"/>
      <c r="Q2464" s="230"/>
      <c r="R2464" s="230"/>
      <c r="S2464" s="230"/>
      <c r="T2464" s="230"/>
      <c r="U2464" s="230"/>
      <c r="V2464" s="300"/>
    </row>
    <row r="2465" spans="2:22">
      <c r="B2465" s="300"/>
      <c r="K2465" s="300"/>
      <c r="L2465" s="155"/>
      <c r="M2465" s="300"/>
      <c r="N2465" s="300"/>
      <c r="P2465" s="300"/>
      <c r="Q2465" s="230"/>
      <c r="R2465" s="230"/>
      <c r="S2465" s="230"/>
      <c r="T2465" s="230"/>
      <c r="U2465" s="230"/>
      <c r="V2465" s="300"/>
    </row>
    <row r="2466" spans="2:22">
      <c r="B2466" s="300"/>
      <c r="K2466" s="300"/>
      <c r="L2466" s="155"/>
      <c r="M2466" s="300"/>
      <c r="N2466" s="300"/>
      <c r="P2466" s="300"/>
      <c r="Q2466" s="230"/>
      <c r="R2466" s="230"/>
      <c r="S2466" s="230"/>
      <c r="T2466" s="230"/>
      <c r="U2466" s="230"/>
      <c r="V2466" s="300"/>
    </row>
    <row r="2467" spans="2:22">
      <c r="B2467" s="300"/>
      <c r="K2467" s="300"/>
      <c r="L2467" s="155"/>
      <c r="M2467" s="300"/>
      <c r="N2467" s="300"/>
      <c r="P2467" s="300"/>
      <c r="Q2467" s="230"/>
      <c r="R2467" s="230"/>
      <c r="S2467" s="230"/>
      <c r="T2467" s="230"/>
      <c r="U2467" s="230"/>
      <c r="V2467" s="300"/>
    </row>
    <row r="2468" spans="2:22">
      <c r="B2468" s="300"/>
      <c r="K2468" s="300"/>
      <c r="L2468" s="155"/>
      <c r="M2468" s="300"/>
      <c r="N2468" s="300"/>
      <c r="P2468" s="300"/>
      <c r="Q2468" s="230"/>
      <c r="R2468" s="230"/>
      <c r="S2468" s="230"/>
      <c r="T2468" s="230"/>
      <c r="U2468" s="230"/>
      <c r="V2468" s="300"/>
    </row>
    <row r="2469" spans="2:22">
      <c r="B2469" s="300"/>
      <c r="K2469" s="300"/>
      <c r="L2469" s="155"/>
      <c r="M2469" s="300"/>
      <c r="N2469" s="300"/>
      <c r="P2469" s="300"/>
      <c r="Q2469" s="230"/>
      <c r="R2469" s="230"/>
      <c r="S2469" s="230"/>
      <c r="T2469" s="230"/>
      <c r="U2469" s="230"/>
      <c r="V2469" s="300"/>
    </row>
    <row r="2470" spans="2:22">
      <c r="B2470" s="300"/>
      <c r="K2470" s="300"/>
      <c r="L2470" s="155"/>
      <c r="M2470" s="300"/>
      <c r="N2470" s="300"/>
      <c r="P2470" s="300"/>
      <c r="Q2470" s="230"/>
      <c r="R2470" s="230"/>
      <c r="S2470" s="230"/>
      <c r="T2470" s="230"/>
      <c r="U2470" s="230"/>
      <c r="V2470" s="300"/>
    </row>
    <row r="2471" spans="2:22">
      <c r="B2471" s="300"/>
      <c r="K2471" s="300"/>
      <c r="L2471" s="155"/>
      <c r="M2471" s="300"/>
      <c r="N2471" s="300"/>
      <c r="P2471" s="300"/>
      <c r="Q2471" s="230"/>
      <c r="R2471" s="230"/>
      <c r="S2471" s="230"/>
      <c r="T2471" s="230"/>
      <c r="U2471" s="230"/>
      <c r="V2471" s="300"/>
    </row>
    <row r="2472" spans="2:22">
      <c r="B2472" s="300"/>
      <c r="K2472" s="300"/>
      <c r="L2472" s="155"/>
      <c r="M2472" s="300"/>
      <c r="N2472" s="300"/>
      <c r="P2472" s="300"/>
      <c r="Q2472" s="230"/>
      <c r="R2472" s="230"/>
      <c r="S2472" s="230"/>
      <c r="T2472" s="230"/>
      <c r="U2472" s="230"/>
      <c r="V2472" s="300"/>
    </row>
    <row r="2473" spans="2:22">
      <c r="B2473" s="300"/>
      <c r="K2473" s="300"/>
      <c r="L2473" s="155"/>
      <c r="M2473" s="300"/>
      <c r="N2473" s="300"/>
      <c r="P2473" s="300"/>
      <c r="Q2473" s="230"/>
      <c r="R2473" s="230"/>
      <c r="S2473" s="230"/>
      <c r="T2473" s="230"/>
      <c r="U2473" s="230"/>
      <c r="V2473" s="300"/>
    </row>
    <row r="2474" spans="2:22">
      <c r="B2474" s="300"/>
      <c r="K2474" s="300"/>
      <c r="L2474" s="155"/>
      <c r="M2474" s="300"/>
      <c r="N2474" s="300"/>
      <c r="P2474" s="300"/>
      <c r="Q2474" s="230"/>
      <c r="R2474" s="230"/>
      <c r="S2474" s="230"/>
      <c r="T2474" s="230"/>
      <c r="U2474" s="230"/>
      <c r="V2474" s="300"/>
    </row>
    <row r="2475" spans="2:22">
      <c r="B2475" s="300"/>
      <c r="K2475" s="300"/>
      <c r="L2475" s="155"/>
      <c r="M2475" s="300"/>
      <c r="N2475" s="300"/>
      <c r="P2475" s="300"/>
      <c r="Q2475" s="230"/>
      <c r="R2475" s="230"/>
      <c r="S2475" s="230"/>
      <c r="T2475" s="230"/>
      <c r="U2475" s="230"/>
      <c r="V2475" s="300"/>
    </row>
    <row r="2476" spans="2:22">
      <c r="B2476" s="300"/>
      <c r="K2476" s="300"/>
      <c r="L2476" s="155"/>
      <c r="M2476" s="300"/>
      <c r="N2476" s="300"/>
      <c r="P2476" s="300"/>
      <c r="Q2476" s="230"/>
      <c r="R2476" s="230"/>
      <c r="S2476" s="230"/>
      <c r="T2476" s="230"/>
      <c r="U2476" s="230"/>
      <c r="V2476" s="300"/>
    </row>
    <row r="2477" spans="2:22">
      <c r="B2477" s="300"/>
      <c r="K2477" s="300"/>
      <c r="L2477" s="155"/>
      <c r="M2477" s="300"/>
      <c r="N2477" s="300"/>
      <c r="P2477" s="300"/>
      <c r="Q2477" s="230"/>
      <c r="R2477" s="230"/>
      <c r="S2477" s="230"/>
      <c r="T2477" s="230"/>
      <c r="U2477" s="230"/>
      <c r="V2477" s="300"/>
    </row>
    <row r="2478" spans="2:22">
      <c r="B2478" s="300"/>
      <c r="K2478" s="300"/>
      <c r="L2478" s="155"/>
      <c r="M2478" s="300"/>
      <c r="N2478" s="300"/>
      <c r="P2478" s="300"/>
      <c r="Q2478" s="230"/>
      <c r="R2478" s="230"/>
      <c r="S2478" s="230"/>
      <c r="T2478" s="230"/>
      <c r="U2478" s="230"/>
      <c r="V2478" s="300"/>
    </row>
    <row r="2479" spans="2:22">
      <c r="B2479" s="300"/>
      <c r="K2479" s="300"/>
      <c r="L2479" s="155"/>
      <c r="M2479" s="300"/>
      <c r="N2479" s="300"/>
      <c r="P2479" s="300"/>
      <c r="Q2479" s="230"/>
      <c r="R2479" s="230"/>
      <c r="S2479" s="230"/>
      <c r="T2479" s="230"/>
      <c r="U2479" s="230"/>
      <c r="V2479" s="300"/>
    </row>
    <row r="2480" spans="2:22">
      <c r="B2480" s="300"/>
      <c r="K2480" s="300"/>
      <c r="L2480" s="155"/>
      <c r="M2480" s="300"/>
      <c r="N2480" s="300"/>
      <c r="P2480" s="300"/>
      <c r="Q2480" s="230"/>
      <c r="R2480" s="230"/>
      <c r="S2480" s="230"/>
      <c r="T2480" s="230"/>
      <c r="U2480" s="230"/>
      <c r="V2480" s="300"/>
    </row>
    <row r="2481" spans="2:22">
      <c r="B2481" s="300"/>
      <c r="K2481" s="300"/>
      <c r="L2481" s="155"/>
      <c r="M2481" s="300"/>
      <c r="N2481" s="300"/>
      <c r="P2481" s="300"/>
      <c r="Q2481" s="230"/>
      <c r="R2481" s="230"/>
      <c r="S2481" s="230"/>
      <c r="T2481" s="230"/>
      <c r="U2481" s="230"/>
      <c r="V2481" s="300"/>
    </row>
    <row r="2482" spans="2:22">
      <c r="B2482" s="300"/>
      <c r="K2482" s="300"/>
      <c r="L2482" s="155"/>
      <c r="M2482" s="300"/>
      <c r="N2482" s="300"/>
      <c r="P2482" s="300"/>
      <c r="Q2482" s="230"/>
      <c r="R2482" s="230"/>
      <c r="S2482" s="230"/>
      <c r="T2482" s="230"/>
      <c r="U2482" s="230"/>
      <c r="V2482" s="300"/>
    </row>
    <row r="2483" spans="2:22">
      <c r="B2483" s="300"/>
      <c r="K2483" s="300"/>
      <c r="L2483" s="155"/>
      <c r="M2483" s="300"/>
      <c r="N2483" s="300"/>
      <c r="P2483" s="300"/>
      <c r="Q2483" s="230"/>
      <c r="R2483" s="230"/>
      <c r="S2483" s="230"/>
      <c r="T2483" s="230"/>
      <c r="U2483" s="230"/>
      <c r="V2483" s="300"/>
    </row>
    <row r="2484" spans="2:22">
      <c r="B2484" s="300"/>
      <c r="K2484" s="300"/>
      <c r="L2484" s="155"/>
      <c r="M2484" s="300"/>
      <c r="N2484" s="300"/>
      <c r="P2484" s="300"/>
      <c r="Q2484" s="230"/>
      <c r="R2484" s="230"/>
      <c r="S2484" s="230"/>
      <c r="T2484" s="230"/>
      <c r="U2484" s="230"/>
      <c r="V2484" s="300"/>
    </row>
    <row r="2485" spans="2:22">
      <c r="B2485" s="300"/>
      <c r="K2485" s="300"/>
      <c r="L2485" s="155"/>
      <c r="M2485" s="300"/>
      <c r="N2485" s="300"/>
      <c r="P2485" s="300"/>
      <c r="Q2485" s="230"/>
      <c r="R2485" s="230"/>
      <c r="S2485" s="230"/>
      <c r="T2485" s="230"/>
      <c r="U2485" s="230"/>
      <c r="V2485" s="300"/>
    </row>
    <row r="2486" spans="2:22">
      <c r="B2486" s="300"/>
      <c r="K2486" s="300"/>
      <c r="L2486" s="155"/>
      <c r="M2486" s="300"/>
      <c r="N2486" s="300"/>
      <c r="P2486" s="300"/>
      <c r="Q2486" s="230"/>
      <c r="R2486" s="230"/>
      <c r="S2486" s="230"/>
      <c r="T2486" s="230"/>
      <c r="U2486" s="230"/>
      <c r="V2486" s="300"/>
    </row>
    <row r="2487" spans="2:22">
      <c r="B2487" s="300"/>
      <c r="K2487" s="300"/>
      <c r="L2487" s="155"/>
      <c r="M2487" s="300"/>
      <c r="N2487" s="300"/>
      <c r="P2487" s="300"/>
      <c r="Q2487" s="230"/>
      <c r="R2487" s="230"/>
      <c r="S2487" s="230"/>
      <c r="T2487" s="230"/>
      <c r="U2487" s="230"/>
      <c r="V2487" s="300"/>
    </row>
    <row r="2488" spans="2:22">
      <c r="B2488" s="300"/>
      <c r="K2488" s="300"/>
      <c r="L2488" s="155"/>
      <c r="M2488" s="300"/>
      <c r="N2488" s="300"/>
      <c r="P2488" s="300"/>
      <c r="Q2488" s="230"/>
      <c r="R2488" s="230"/>
      <c r="S2488" s="230"/>
      <c r="T2488" s="230"/>
      <c r="U2488" s="230"/>
      <c r="V2488" s="300"/>
    </row>
    <row r="2489" spans="2:22">
      <c r="B2489" s="300"/>
      <c r="K2489" s="300"/>
      <c r="L2489" s="155"/>
      <c r="M2489" s="300"/>
      <c r="N2489" s="300"/>
      <c r="P2489" s="300"/>
      <c r="Q2489" s="230"/>
      <c r="R2489" s="230"/>
      <c r="S2489" s="230"/>
      <c r="T2489" s="230"/>
      <c r="U2489" s="230"/>
      <c r="V2489" s="300"/>
    </row>
    <row r="2490" spans="2:22">
      <c r="B2490" s="300"/>
      <c r="K2490" s="300"/>
      <c r="L2490" s="155"/>
      <c r="M2490" s="300"/>
      <c r="N2490" s="300"/>
      <c r="P2490" s="300"/>
      <c r="Q2490" s="230"/>
      <c r="R2490" s="230"/>
      <c r="S2490" s="230"/>
      <c r="T2490" s="230"/>
      <c r="U2490" s="230"/>
      <c r="V2490" s="300"/>
    </row>
    <row r="2491" spans="2:22">
      <c r="B2491" s="300"/>
      <c r="K2491" s="300"/>
      <c r="L2491" s="155"/>
      <c r="M2491" s="300"/>
      <c r="N2491" s="300"/>
      <c r="P2491" s="300"/>
      <c r="Q2491" s="230"/>
      <c r="R2491" s="230"/>
      <c r="S2491" s="230"/>
      <c r="T2491" s="230"/>
      <c r="U2491" s="230"/>
      <c r="V2491" s="300"/>
    </row>
    <row r="2492" spans="2:22">
      <c r="B2492" s="300"/>
      <c r="K2492" s="300"/>
      <c r="L2492" s="155"/>
      <c r="M2492" s="300"/>
      <c r="N2492" s="300"/>
      <c r="P2492" s="300"/>
      <c r="Q2492" s="230"/>
      <c r="R2492" s="230"/>
      <c r="S2492" s="230"/>
      <c r="T2492" s="230"/>
      <c r="U2492" s="230"/>
      <c r="V2492" s="300"/>
    </row>
    <row r="2493" spans="2:22">
      <c r="B2493" s="300"/>
      <c r="K2493" s="300"/>
      <c r="L2493" s="155"/>
      <c r="M2493" s="300"/>
      <c r="N2493" s="300"/>
      <c r="P2493" s="300"/>
      <c r="Q2493" s="230"/>
      <c r="R2493" s="230"/>
      <c r="S2493" s="230"/>
      <c r="T2493" s="230"/>
      <c r="U2493" s="230"/>
      <c r="V2493" s="300"/>
    </row>
    <row r="2494" spans="2:22">
      <c r="B2494" s="300"/>
      <c r="K2494" s="300"/>
      <c r="L2494" s="155"/>
      <c r="M2494" s="300"/>
      <c r="N2494" s="300"/>
      <c r="P2494" s="300"/>
      <c r="Q2494" s="230"/>
      <c r="R2494" s="230"/>
      <c r="S2494" s="230"/>
      <c r="T2494" s="230"/>
      <c r="U2494" s="230"/>
      <c r="V2494" s="300"/>
    </row>
    <row r="2495" spans="2:22">
      <c r="B2495" s="300"/>
      <c r="K2495" s="300"/>
      <c r="L2495" s="155"/>
      <c r="M2495" s="300"/>
      <c r="N2495" s="300"/>
      <c r="P2495" s="300"/>
      <c r="Q2495" s="230"/>
      <c r="R2495" s="230"/>
      <c r="S2495" s="230"/>
      <c r="T2495" s="230"/>
      <c r="U2495" s="230"/>
      <c r="V2495" s="300"/>
    </row>
    <row r="2496" spans="2:22">
      <c r="B2496" s="300"/>
      <c r="K2496" s="300"/>
      <c r="L2496" s="155"/>
      <c r="M2496" s="300"/>
      <c r="N2496" s="300"/>
      <c r="P2496" s="300"/>
      <c r="Q2496" s="230"/>
      <c r="R2496" s="230"/>
      <c r="S2496" s="230"/>
      <c r="T2496" s="230"/>
      <c r="U2496" s="230"/>
      <c r="V2496" s="300"/>
    </row>
    <row r="2497" spans="2:22">
      <c r="B2497" s="300"/>
      <c r="K2497" s="300"/>
      <c r="L2497" s="155"/>
      <c r="M2497" s="300"/>
      <c r="N2497" s="300"/>
      <c r="P2497" s="300"/>
      <c r="Q2497" s="230"/>
      <c r="R2497" s="230"/>
      <c r="S2497" s="230"/>
      <c r="T2497" s="230"/>
      <c r="U2497" s="230"/>
      <c r="V2497" s="300"/>
    </row>
    <row r="2498" spans="2:22">
      <c r="B2498" s="300"/>
      <c r="K2498" s="300"/>
      <c r="L2498" s="155"/>
      <c r="M2498" s="300"/>
      <c r="N2498" s="300"/>
      <c r="P2498" s="300"/>
      <c r="Q2498" s="230"/>
      <c r="R2498" s="230"/>
      <c r="S2498" s="230"/>
      <c r="T2498" s="230"/>
      <c r="U2498" s="230"/>
      <c r="V2498" s="300"/>
    </row>
    <row r="2499" spans="2:22">
      <c r="B2499" s="300"/>
      <c r="K2499" s="300"/>
      <c r="L2499" s="155"/>
      <c r="M2499" s="300"/>
      <c r="N2499" s="300"/>
      <c r="P2499" s="300"/>
      <c r="Q2499" s="230"/>
      <c r="R2499" s="230"/>
      <c r="S2499" s="230"/>
      <c r="T2499" s="230"/>
      <c r="U2499" s="230"/>
      <c r="V2499" s="300"/>
    </row>
    <row r="2500" spans="2:22">
      <c r="B2500" s="300"/>
      <c r="K2500" s="300"/>
      <c r="L2500" s="155"/>
      <c r="M2500" s="300"/>
      <c r="N2500" s="300"/>
      <c r="P2500" s="300"/>
      <c r="Q2500" s="230"/>
      <c r="R2500" s="230"/>
      <c r="S2500" s="230"/>
      <c r="T2500" s="230"/>
      <c r="U2500" s="230"/>
      <c r="V2500" s="300"/>
    </row>
    <row r="2501" spans="2:22">
      <c r="B2501" s="300"/>
      <c r="K2501" s="300"/>
      <c r="L2501" s="155"/>
      <c r="M2501" s="300"/>
      <c r="N2501" s="300"/>
      <c r="P2501" s="300"/>
      <c r="Q2501" s="230"/>
      <c r="R2501" s="230"/>
      <c r="S2501" s="230"/>
      <c r="T2501" s="230"/>
      <c r="U2501" s="230"/>
      <c r="V2501" s="300"/>
    </row>
    <row r="2502" spans="2:22">
      <c r="B2502" s="300"/>
      <c r="K2502" s="300"/>
      <c r="L2502" s="155"/>
      <c r="M2502" s="300"/>
      <c r="N2502" s="300"/>
      <c r="P2502" s="300"/>
      <c r="Q2502" s="230"/>
      <c r="R2502" s="230"/>
      <c r="S2502" s="230"/>
      <c r="T2502" s="230"/>
      <c r="U2502" s="230"/>
      <c r="V2502" s="300"/>
    </row>
    <row r="2503" spans="2:22">
      <c r="B2503" s="300"/>
      <c r="K2503" s="300"/>
      <c r="L2503" s="155"/>
      <c r="M2503" s="300"/>
      <c r="N2503" s="300"/>
      <c r="P2503" s="300"/>
      <c r="Q2503" s="230"/>
      <c r="R2503" s="230"/>
      <c r="S2503" s="230"/>
      <c r="T2503" s="230"/>
      <c r="U2503" s="230"/>
      <c r="V2503" s="300"/>
    </row>
    <row r="2504" spans="2:22">
      <c r="B2504" s="300"/>
      <c r="K2504" s="300"/>
      <c r="L2504" s="155"/>
      <c r="M2504" s="300"/>
      <c r="N2504" s="300"/>
      <c r="P2504" s="300"/>
      <c r="Q2504" s="230"/>
      <c r="R2504" s="230"/>
      <c r="S2504" s="230"/>
      <c r="T2504" s="230"/>
      <c r="U2504" s="230"/>
      <c r="V2504" s="300"/>
    </row>
    <row r="2505" spans="2:22">
      <c r="B2505" s="300"/>
      <c r="K2505" s="300"/>
      <c r="L2505" s="155"/>
      <c r="M2505" s="300"/>
      <c r="N2505" s="300"/>
      <c r="P2505" s="300"/>
      <c r="Q2505" s="230"/>
      <c r="R2505" s="230"/>
      <c r="S2505" s="230"/>
      <c r="T2505" s="230"/>
      <c r="U2505" s="230"/>
      <c r="V2505" s="300"/>
    </row>
    <row r="2506" spans="2:22">
      <c r="B2506" s="300"/>
      <c r="K2506" s="300"/>
      <c r="L2506" s="155"/>
      <c r="M2506" s="300"/>
      <c r="N2506" s="300"/>
      <c r="P2506" s="300"/>
      <c r="Q2506" s="230"/>
      <c r="R2506" s="230"/>
      <c r="S2506" s="230"/>
      <c r="T2506" s="230"/>
      <c r="U2506" s="230"/>
      <c r="V2506" s="300"/>
    </row>
    <row r="2507" spans="2:22">
      <c r="B2507" s="300"/>
      <c r="K2507" s="300"/>
      <c r="L2507" s="155"/>
      <c r="M2507" s="300"/>
      <c r="N2507" s="300"/>
      <c r="P2507" s="300"/>
      <c r="Q2507" s="230"/>
      <c r="R2507" s="230"/>
      <c r="S2507" s="230"/>
      <c r="T2507" s="230"/>
      <c r="U2507" s="230"/>
      <c r="V2507" s="300"/>
    </row>
    <row r="2508" spans="2:22">
      <c r="B2508" s="300"/>
      <c r="K2508" s="300"/>
      <c r="L2508" s="155"/>
      <c r="M2508" s="300"/>
      <c r="N2508" s="300"/>
      <c r="P2508" s="300"/>
      <c r="Q2508" s="230"/>
      <c r="R2508" s="230"/>
      <c r="S2508" s="230"/>
      <c r="T2508" s="230"/>
      <c r="U2508" s="230"/>
      <c r="V2508" s="300"/>
    </row>
    <row r="2509" spans="2:22">
      <c r="B2509" s="300"/>
      <c r="K2509" s="300"/>
      <c r="L2509" s="155"/>
      <c r="M2509" s="300"/>
      <c r="N2509" s="300"/>
      <c r="P2509" s="300"/>
      <c r="Q2509" s="230"/>
      <c r="R2509" s="230"/>
      <c r="S2509" s="230"/>
      <c r="T2509" s="230"/>
      <c r="U2509" s="230"/>
      <c r="V2509" s="300"/>
    </row>
    <row r="2510" spans="2:22">
      <c r="B2510" s="300"/>
      <c r="K2510" s="300"/>
      <c r="L2510" s="155"/>
      <c r="M2510" s="300"/>
      <c r="N2510" s="300"/>
      <c r="P2510" s="300"/>
      <c r="Q2510" s="230"/>
      <c r="R2510" s="230"/>
      <c r="S2510" s="230"/>
      <c r="T2510" s="230"/>
      <c r="U2510" s="230"/>
      <c r="V2510" s="300"/>
    </row>
    <row r="2511" spans="2:22">
      <c r="B2511" s="300"/>
      <c r="K2511" s="300"/>
      <c r="L2511" s="155"/>
      <c r="M2511" s="300"/>
      <c r="N2511" s="300"/>
      <c r="P2511" s="300"/>
      <c r="Q2511" s="230"/>
      <c r="R2511" s="230"/>
      <c r="S2511" s="230"/>
      <c r="T2511" s="230"/>
      <c r="U2511" s="230"/>
      <c r="V2511" s="300"/>
    </row>
    <row r="2512" spans="2:22">
      <c r="B2512" s="300"/>
      <c r="K2512" s="300"/>
      <c r="L2512" s="155"/>
      <c r="M2512" s="300"/>
      <c r="N2512" s="300"/>
      <c r="P2512" s="300"/>
      <c r="Q2512" s="230"/>
      <c r="R2512" s="230"/>
      <c r="S2512" s="230"/>
      <c r="T2512" s="230"/>
      <c r="U2512" s="230"/>
      <c r="V2512" s="300"/>
    </row>
    <row r="2513" spans="2:22">
      <c r="B2513" s="300"/>
      <c r="K2513" s="300"/>
      <c r="L2513" s="155"/>
      <c r="M2513" s="300"/>
      <c r="N2513" s="300"/>
      <c r="P2513" s="300"/>
      <c r="Q2513" s="230"/>
      <c r="R2513" s="230"/>
      <c r="S2513" s="230"/>
      <c r="T2513" s="230"/>
      <c r="U2513" s="230"/>
      <c r="V2513" s="300"/>
    </row>
    <row r="2514" spans="2:22">
      <c r="B2514" s="300"/>
      <c r="K2514" s="300"/>
      <c r="L2514" s="155"/>
      <c r="M2514" s="300"/>
      <c r="N2514" s="300"/>
      <c r="P2514" s="300"/>
      <c r="Q2514" s="230"/>
      <c r="R2514" s="230"/>
      <c r="S2514" s="230"/>
      <c r="T2514" s="230"/>
      <c r="U2514" s="230"/>
      <c r="V2514" s="300"/>
    </row>
    <row r="2515" spans="2:22">
      <c r="B2515" s="300"/>
      <c r="K2515" s="300"/>
      <c r="L2515" s="155"/>
      <c r="M2515" s="300"/>
      <c r="N2515" s="300"/>
      <c r="P2515" s="300"/>
      <c r="Q2515" s="230"/>
      <c r="R2515" s="230"/>
      <c r="S2515" s="230"/>
      <c r="T2515" s="230"/>
      <c r="U2515" s="230"/>
      <c r="V2515" s="300"/>
    </row>
    <row r="2516" spans="2:22">
      <c r="B2516" s="300"/>
      <c r="K2516" s="300"/>
      <c r="L2516" s="155"/>
      <c r="M2516" s="300"/>
      <c r="N2516" s="300"/>
      <c r="P2516" s="300"/>
      <c r="Q2516" s="230"/>
      <c r="R2516" s="230"/>
      <c r="S2516" s="230"/>
      <c r="T2516" s="230"/>
      <c r="U2516" s="230"/>
      <c r="V2516" s="300"/>
    </row>
    <row r="2517" spans="2:22">
      <c r="B2517" s="300"/>
      <c r="K2517" s="300"/>
      <c r="L2517" s="155"/>
      <c r="M2517" s="300"/>
      <c r="N2517" s="300"/>
      <c r="P2517" s="300"/>
      <c r="Q2517" s="230"/>
      <c r="R2517" s="230"/>
      <c r="S2517" s="230"/>
      <c r="T2517" s="230"/>
      <c r="U2517" s="230"/>
      <c r="V2517" s="300"/>
    </row>
    <row r="2518" spans="2:22">
      <c r="B2518" s="300"/>
      <c r="K2518" s="300"/>
      <c r="L2518" s="155"/>
      <c r="M2518" s="300"/>
      <c r="N2518" s="300"/>
      <c r="P2518" s="300"/>
      <c r="Q2518" s="230"/>
      <c r="R2518" s="230"/>
      <c r="S2518" s="230"/>
      <c r="T2518" s="230"/>
      <c r="U2518" s="230"/>
      <c r="V2518" s="300"/>
    </row>
    <row r="2519" spans="2:22">
      <c r="B2519" s="300"/>
      <c r="K2519" s="300"/>
      <c r="L2519" s="155"/>
      <c r="M2519" s="300"/>
      <c r="N2519" s="300"/>
      <c r="P2519" s="300"/>
      <c r="Q2519" s="230"/>
      <c r="R2519" s="230"/>
      <c r="S2519" s="230"/>
      <c r="T2519" s="230"/>
      <c r="U2519" s="230"/>
      <c r="V2519" s="300"/>
    </row>
    <row r="2520" spans="2:22">
      <c r="B2520" s="300"/>
      <c r="K2520" s="300"/>
      <c r="L2520" s="155"/>
      <c r="M2520" s="300"/>
      <c r="N2520" s="300"/>
      <c r="P2520" s="300"/>
      <c r="Q2520" s="230"/>
      <c r="R2520" s="230"/>
      <c r="S2520" s="230"/>
      <c r="T2520" s="230"/>
      <c r="U2520" s="230"/>
      <c r="V2520" s="300"/>
    </row>
    <row r="2521" spans="2:22">
      <c r="B2521" s="300"/>
      <c r="K2521" s="300"/>
      <c r="L2521" s="155"/>
      <c r="M2521" s="300"/>
      <c r="N2521" s="300"/>
      <c r="P2521" s="300"/>
      <c r="Q2521" s="230"/>
      <c r="R2521" s="230"/>
      <c r="S2521" s="230"/>
      <c r="T2521" s="230"/>
      <c r="U2521" s="230"/>
      <c r="V2521" s="300"/>
    </row>
    <row r="2522" spans="2:22">
      <c r="B2522" s="300"/>
      <c r="K2522" s="300"/>
      <c r="L2522" s="155"/>
      <c r="M2522" s="300"/>
      <c r="N2522" s="300"/>
      <c r="P2522" s="300"/>
      <c r="Q2522" s="230"/>
      <c r="R2522" s="230"/>
      <c r="S2522" s="230"/>
      <c r="T2522" s="230"/>
      <c r="U2522" s="230"/>
      <c r="V2522" s="300"/>
    </row>
    <row r="2523" spans="2:22">
      <c r="B2523" s="300"/>
      <c r="K2523" s="300"/>
      <c r="L2523" s="155"/>
      <c r="M2523" s="300"/>
      <c r="N2523" s="300"/>
      <c r="P2523" s="300"/>
      <c r="Q2523" s="230"/>
      <c r="R2523" s="230"/>
      <c r="S2523" s="230"/>
      <c r="T2523" s="230"/>
      <c r="U2523" s="230"/>
      <c r="V2523" s="300"/>
    </row>
    <row r="2524" spans="2:22">
      <c r="B2524" s="300"/>
      <c r="K2524" s="300"/>
      <c r="L2524" s="155"/>
      <c r="M2524" s="300"/>
      <c r="N2524" s="300"/>
      <c r="P2524" s="300"/>
      <c r="Q2524" s="230"/>
      <c r="R2524" s="230"/>
      <c r="S2524" s="230"/>
      <c r="T2524" s="230"/>
      <c r="U2524" s="230"/>
      <c r="V2524" s="300"/>
    </row>
    <row r="2525" spans="2:22">
      <c r="B2525" s="300"/>
      <c r="K2525" s="300"/>
      <c r="L2525" s="155"/>
      <c r="M2525" s="300"/>
      <c r="N2525" s="300"/>
      <c r="P2525" s="300"/>
      <c r="Q2525" s="230"/>
      <c r="R2525" s="230"/>
      <c r="S2525" s="230"/>
      <c r="T2525" s="230"/>
      <c r="U2525" s="230"/>
      <c r="V2525" s="300"/>
    </row>
    <row r="2526" spans="2:22">
      <c r="B2526" s="300"/>
      <c r="K2526" s="300"/>
      <c r="L2526" s="155"/>
      <c r="M2526" s="300"/>
      <c r="N2526" s="300"/>
      <c r="P2526" s="300"/>
      <c r="Q2526" s="230"/>
      <c r="R2526" s="230"/>
      <c r="S2526" s="230"/>
      <c r="T2526" s="230"/>
      <c r="U2526" s="230"/>
      <c r="V2526" s="300"/>
    </row>
    <row r="2527" spans="2:22">
      <c r="B2527" s="300"/>
      <c r="K2527" s="300"/>
      <c r="L2527" s="155"/>
      <c r="M2527" s="300"/>
      <c r="N2527" s="300"/>
      <c r="P2527" s="300"/>
      <c r="Q2527" s="230"/>
      <c r="R2527" s="230"/>
      <c r="S2527" s="230"/>
      <c r="T2527" s="230"/>
      <c r="U2527" s="230"/>
      <c r="V2527" s="300"/>
    </row>
    <row r="2528" spans="2:22">
      <c r="B2528" s="300"/>
      <c r="K2528" s="300"/>
      <c r="L2528" s="155"/>
      <c r="M2528" s="300"/>
      <c r="N2528" s="300"/>
      <c r="P2528" s="300"/>
      <c r="Q2528" s="230"/>
      <c r="R2528" s="230"/>
      <c r="S2528" s="230"/>
      <c r="T2528" s="230"/>
      <c r="U2528" s="230"/>
      <c r="V2528" s="300"/>
    </row>
    <row r="2529" spans="2:22">
      <c r="B2529" s="300"/>
      <c r="K2529" s="300"/>
      <c r="L2529" s="155"/>
      <c r="M2529" s="300"/>
      <c r="N2529" s="300"/>
      <c r="P2529" s="300"/>
      <c r="Q2529" s="230"/>
      <c r="R2529" s="230"/>
      <c r="S2529" s="230"/>
      <c r="T2529" s="230"/>
      <c r="U2529" s="230"/>
      <c r="V2529" s="300"/>
    </row>
    <row r="2530" spans="2:22">
      <c r="B2530" s="300"/>
      <c r="K2530" s="300"/>
      <c r="L2530" s="155"/>
      <c r="M2530" s="300"/>
      <c r="N2530" s="300"/>
      <c r="P2530" s="300"/>
      <c r="Q2530" s="230"/>
      <c r="R2530" s="230"/>
      <c r="S2530" s="230"/>
      <c r="T2530" s="230"/>
      <c r="U2530" s="230"/>
      <c r="V2530" s="300"/>
    </row>
    <row r="2531" spans="2:22">
      <c r="B2531" s="300"/>
      <c r="K2531" s="300"/>
      <c r="L2531" s="155"/>
      <c r="M2531" s="300"/>
      <c r="N2531" s="300"/>
      <c r="P2531" s="300"/>
      <c r="Q2531" s="230"/>
      <c r="R2531" s="230"/>
      <c r="S2531" s="230"/>
      <c r="T2531" s="230"/>
      <c r="U2531" s="230"/>
      <c r="V2531" s="300"/>
    </row>
    <row r="2532" spans="2:22">
      <c r="B2532" s="300"/>
      <c r="K2532" s="300"/>
      <c r="L2532" s="155"/>
      <c r="M2532" s="300"/>
      <c r="N2532" s="300"/>
      <c r="P2532" s="300"/>
      <c r="Q2532" s="230"/>
      <c r="R2532" s="230"/>
      <c r="S2532" s="230"/>
      <c r="T2532" s="230"/>
      <c r="U2532" s="230"/>
      <c r="V2532" s="300"/>
    </row>
    <row r="2533" spans="2:22">
      <c r="B2533" s="300"/>
      <c r="K2533" s="300"/>
      <c r="L2533" s="155"/>
      <c r="M2533" s="300"/>
      <c r="N2533" s="300"/>
      <c r="P2533" s="300"/>
      <c r="Q2533" s="230"/>
      <c r="R2533" s="230"/>
      <c r="S2533" s="230"/>
      <c r="T2533" s="230"/>
      <c r="U2533" s="230"/>
      <c r="V2533" s="300"/>
    </row>
    <row r="2534" spans="2:22">
      <c r="B2534" s="300"/>
      <c r="K2534" s="300"/>
      <c r="L2534" s="155"/>
      <c r="M2534" s="300"/>
      <c r="N2534" s="300"/>
      <c r="P2534" s="300"/>
      <c r="Q2534" s="230"/>
      <c r="R2534" s="230"/>
      <c r="S2534" s="230"/>
      <c r="T2534" s="230"/>
      <c r="U2534" s="230"/>
      <c r="V2534" s="300"/>
    </row>
    <row r="2535" spans="2:22">
      <c r="B2535" s="300"/>
      <c r="K2535" s="300"/>
      <c r="L2535" s="155"/>
      <c r="M2535" s="300"/>
      <c r="N2535" s="300"/>
      <c r="P2535" s="300"/>
      <c r="Q2535" s="230"/>
      <c r="R2535" s="230"/>
      <c r="S2535" s="230"/>
      <c r="T2535" s="230"/>
      <c r="U2535" s="230"/>
      <c r="V2535" s="300"/>
    </row>
    <row r="2536" spans="2:22">
      <c r="B2536" s="300"/>
      <c r="K2536" s="300"/>
      <c r="L2536" s="155"/>
      <c r="M2536" s="300"/>
      <c r="N2536" s="300"/>
      <c r="P2536" s="300"/>
      <c r="Q2536" s="230"/>
      <c r="R2536" s="230"/>
      <c r="S2536" s="230"/>
      <c r="T2536" s="230"/>
      <c r="U2536" s="230"/>
      <c r="V2536" s="300"/>
    </row>
    <row r="2537" spans="2:22">
      <c r="B2537" s="300"/>
      <c r="K2537" s="300"/>
      <c r="L2537" s="155"/>
      <c r="M2537" s="300"/>
      <c r="N2537" s="300"/>
      <c r="P2537" s="300"/>
      <c r="Q2537" s="230"/>
      <c r="R2537" s="230"/>
      <c r="S2537" s="230"/>
      <c r="T2537" s="230"/>
      <c r="U2537" s="230"/>
      <c r="V2537" s="300"/>
    </row>
    <row r="2538" spans="2:22">
      <c r="B2538" s="300"/>
      <c r="K2538" s="300"/>
      <c r="L2538" s="155"/>
      <c r="M2538" s="300"/>
      <c r="N2538" s="300"/>
      <c r="P2538" s="300"/>
      <c r="Q2538" s="230"/>
      <c r="R2538" s="230"/>
      <c r="S2538" s="230"/>
      <c r="T2538" s="230"/>
      <c r="U2538" s="230"/>
      <c r="V2538" s="300"/>
    </row>
    <row r="2539" spans="2:22">
      <c r="B2539" s="300"/>
      <c r="K2539" s="300"/>
      <c r="L2539" s="155"/>
      <c r="M2539" s="300"/>
      <c r="N2539" s="300"/>
      <c r="P2539" s="300"/>
      <c r="Q2539" s="230"/>
      <c r="R2539" s="230"/>
      <c r="S2539" s="230"/>
      <c r="T2539" s="230"/>
      <c r="U2539" s="230"/>
      <c r="V2539" s="300"/>
    </row>
    <row r="2540" spans="2:22">
      <c r="B2540" s="300"/>
      <c r="K2540" s="300"/>
      <c r="L2540" s="155"/>
      <c r="M2540" s="300"/>
      <c r="N2540" s="300"/>
      <c r="P2540" s="300"/>
      <c r="Q2540" s="230"/>
      <c r="R2540" s="230"/>
      <c r="S2540" s="230"/>
      <c r="T2540" s="230"/>
      <c r="U2540" s="230"/>
      <c r="V2540" s="300"/>
    </row>
    <row r="2541" spans="2:22">
      <c r="B2541" s="300"/>
      <c r="K2541" s="300"/>
      <c r="L2541" s="155"/>
      <c r="M2541" s="300"/>
      <c r="N2541" s="300"/>
      <c r="P2541" s="300"/>
      <c r="Q2541" s="230"/>
      <c r="R2541" s="230"/>
      <c r="S2541" s="230"/>
      <c r="T2541" s="230"/>
      <c r="U2541" s="230"/>
      <c r="V2541" s="300"/>
    </row>
    <row r="2542" spans="2:22">
      <c r="B2542" s="300"/>
      <c r="K2542" s="300"/>
      <c r="L2542" s="155"/>
      <c r="M2542" s="300"/>
      <c r="N2542" s="300"/>
      <c r="P2542" s="300"/>
      <c r="Q2542" s="230"/>
      <c r="R2542" s="230"/>
      <c r="S2542" s="230"/>
      <c r="T2542" s="230"/>
      <c r="U2542" s="230"/>
      <c r="V2542" s="300"/>
    </row>
    <row r="2543" spans="2:22">
      <c r="B2543" s="300"/>
      <c r="K2543" s="300"/>
      <c r="L2543" s="155"/>
      <c r="M2543" s="300"/>
      <c r="N2543" s="300"/>
      <c r="P2543" s="300"/>
      <c r="Q2543" s="230"/>
      <c r="R2543" s="230"/>
      <c r="S2543" s="230"/>
      <c r="T2543" s="230"/>
      <c r="U2543" s="230"/>
      <c r="V2543" s="300"/>
    </row>
    <row r="2544" spans="2:22">
      <c r="B2544" s="300"/>
      <c r="K2544" s="300"/>
      <c r="L2544" s="155"/>
      <c r="M2544" s="300"/>
      <c r="N2544" s="300"/>
      <c r="P2544" s="300"/>
      <c r="Q2544" s="230"/>
      <c r="R2544" s="230"/>
      <c r="S2544" s="230"/>
      <c r="T2544" s="230"/>
      <c r="U2544" s="230"/>
      <c r="V2544" s="300"/>
    </row>
    <row r="2545" spans="2:22">
      <c r="B2545" s="300"/>
      <c r="K2545" s="300"/>
      <c r="L2545" s="155"/>
      <c r="M2545" s="300"/>
      <c r="N2545" s="300"/>
      <c r="P2545" s="300"/>
      <c r="Q2545" s="230"/>
      <c r="R2545" s="230"/>
      <c r="S2545" s="230"/>
      <c r="T2545" s="230"/>
      <c r="U2545" s="230"/>
      <c r="V2545" s="300"/>
    </row>
    <row r="2546" spans="2:22">
      <c r="B2546" s="300"/>
      <c r="K2546" s="300"/>
      <c r="L2546" s="155"/>
      <c r="M2546" s="300"/>
      <c r="N2546" s="300"/>
      <c r="P2546" s="300"/>
      <c r="Q2546" s="230"/>
      <c r="R2546" s="230"/>
      <c r="S2546" s="230"/>
      <c r="T2546" s="230"/>
      <c r="U2546" s="230"/>
      <c r="V2546" s="300"/>
    </row>
    <row r="2547" spans="2:22">
      <c r="B2547" s="300"/>
      <c r="K2547" s="300"/>
      <c r="L2547" s="155"/>
      <c r="M2547" s="300"/>
      <c r="N2547" s="300"/>
      <c r="P2547" s="300"/>
      <c r="Q2547" s="230"/>
      <c r="R2547" s="230"/>
      <c r="S2547" s="230"/>
      <c r="T2547" s="230"/>
      <c r="U2547" s="230"/>
      <c r="V2547" s="300"/>
    </row>
    <row r="2548" spans="2:22">
      <c r="B2548" s="300"/>
      <c r="K2548" s="300"/>
      <c r="L2548" s="155"/>
      <c r="M2548" s="300"/>
      <c r="N2548" s="300"/>
      <c r="P2548" s="300"/>
      <c r="Q2548" s="230"/>
      <c r="R2548" s="230"/>
      <c r="S2548" s="230"/>
      <c r="T2548" s="230"/>
      <c r="U2548" s="230"/>
      <c r="V2548" s="300"/>
    </row>
    <row r="2549" spans="2:22">
      <c r="B2549" s="300"/>
      <c r="K2549" s="300"/>
      <c r="L2549" s="155"/>
      <c r="M2549" s="300"/>
      <c r="N2549" s="300"/>
      <c r="P2549" s="300"/>
      <c r="Q2549" s="230"/>
      <c r="R2549" s="230"/>
      <c r="S2549" s="230"/>
      <c r="T2549" s="230"/>
      <c r="U2549" s="230"/>
      <c r="V2549" s="300"/>
    </row>
    <row r="2550" spans="2:22">
      <c r="B2550" s="300"/>
      <c r="K2550" s="300"/>
      <c r="L2550" s="155"/>
      <c r="M2550" s="300"/>
      <c r="N2550" s="300"/>
      <c r="P2550" s="300"/>
      <c r="Q2550" s="230"/>
      <c r="R2550" s="230"/>
      <c r="S2550" s="230"/>
      <c r="T2550" s="230"/>
      <c r="U2550" s="230"/>
      <c r="V2550" s="300"/>
    </row>
    <row r="2551" spans="2:22">
      <c r="B2551" s="300"/>
      <c r="K2551" s="300"/>
      <c r="L2551" s="155"/>
      <c r="M2551" s="300"/>
      <c r="N2551" s="300"/>
      <c r="P2551" s="300"/>
      <c r="Q2551" s="230"/>
      <c r="R2551" s="230"/>
      <c r="S2551" s="230"/>
      <c r="T2551" s="230"/>
      <c r="U2551" s="230"/>
      <c r="V2551" s="300"/>
    </row>
    <row r="2552" spans="2:22">
      <c r="B2552" s="300"/>
      <c r="K2552" s="300"/>
      <c r="L2552" s="155"/>
      <c r="M2552" s="300"/>
      <c r="N2552" s="300"/>
      <c r="P2552" s="300"/>
      <c r="Q2552" s="230"/>
      <c r="R2552" s="230"/>
      <c r="S2552" s="230"/>
      <c r="T2552" s="230"/>
      <c r="U2552" s="230"/>
      <c r="V2552" s="300"/>
    </row>
    <row r="2553" spans="2:22">
      <c r="B2553" s="300"/>
      <c r="K2553" s="300"/>
      <c r="L2553" s="155"/>
      <c r="M2553" s="300"/>
      <c r="N2553" s="300"/>
      <c r="P2553" s="300"/>
      <c r="Q2553" s="230"/>
      <c r="R2553" s="230"/>
      <c r="S2553" s="230"/>
      <c r="T2553" s="230"/>
      <c r="U2553" s="230"/>
      <c r="V2553" s="300"/>
    </row>
    <row r="2554" spans="2:22">
      <c r="B2554" s="300"/>
      <c r="K2554" s="300"/>
      <c r="L2554" s="155"/>
      <c r="M2554" s="300"/>
      <c r="N2554" s="300"/>
      <c r="P2554" s="300"/>
      <c r="Q2554" s="230"/>
      <c r="R2554" s="230"/>
      <c r="S2554" s="230"/>
      <c r="T2554" s="230"/>
      <c r="U2554" s="230"/>
      <c r="V2554" s="300"/>
    </row>
    <row r="2555" spans="2:22">
      <c r="B2555" s="300"/>
      <c r="K2555" s="300"/>
      <c r="L2555" s="155"/>
      <c r="M2555" s="300"/>
      <c r="N2555" s="300"/>
      <c r="P2555" s="300"/>
      <c r="Q2555" s="230"/>
      <c r="R2555" s="230"/>
      <c r="S2555" s="230"/>
      <c r="T2555" s="230"/>
      <c r="U2555" s="230"/>
      <c r="V2555" s="300"/>
    </row>
    <row r="2556" spans="2:22">
      <c r="B2556" s="300"/>
      <c r="K2556" s="300"/>
      <c r="L2556" s="155"/>
      <c r="M2556" s="300"/>
      <c r="N2556" s="300"/>
      <c r="P2556" s="300"/>
      <c r="Q2556" s="230"/>
      <c r="R2556" s="230"/>
      <c r="S2556" s="230"/>
      <c r="T2556" s="230"/>
      <c r="U2556" s="230"/>
      <c r="V2556" s="300"/>
    </row>
    <row r="2557" spans="2:22">
      <c r="B2557" s="300"/>
      <c r="K2557" s="300"/>
      <c r="L2557" s="155"/>
      <c r="M2557" s="300"/>
      <c r="N2557" s="300"/>
      <c r="P2557" s="300"/>
      <c r="Q2557" s="230"/>
      <c r="R2557" s="230"/>
      <c r="S2557" s="230"/>
      <c r="T2557" s="230"/>
      <c r="U2557" s="230"/>
      <c r="V2557" s="300"/>
    </row>
    <row r="2558" spans="2:22">
      <c r="B2558" s="300"/>
      <c r="K2558" s="300"/>
      <c r="L2558" s="155"/>
      <c r="M2558" s="300"/>
      <c r="N2558" s="300"/>
      <c r="P2558" s="300"/>
      <c r="Q2558" s="230"/>
      <c r="R2558" s="230"/>
      <c r="S2558" s="230"/>
      <c r="T2558" s="230"/>
      <c r="U2558" s="230"/>
      <c r="V2558" s="300"/>
    </row>
    <row r="2559" spans="2:22">
      <c r="B2559" s="300"/>
      <c r="K2559" s="300"/>
      <c r="L2559" s="155"/>
      <c r="M2559" s="300"/>
      <c r="N2559" s="300"/>
      <c r="P2559" s="300"/>
      <c r="Q2559" s="230"/>
      <c r="R2559" s="230"/>
      <c r="S2559" s="230"/>
      <c r="T2559" s="230"/>
      <c r="U2559" s="230"/>
      <c r="V2559" s="300"/>
    </row>
    <row r="2560" spans="2:22">
      <c r="B2560" s="300"/>
      <c r="K2560" s="300"/>
      <c r="L2560" s="155"/>
      <c r="M2560" s="300"/>
      <c r="N2560" s="300"/>
      <c r="P2560" s="300"/>
      <c r="Q2560" s="230"/>
      <c r="R2560" s="230"/>
      <c r="S2560" s="230"/>
      <c r="T2560" s="230"/>
      <c r="U2560" s="230"/>
      <c r="V2560" s="300"/>
    </row>
    <row r="2561" spans="2:22">
      <c r="B2561" s="300"/>
      <c r="K2561" s="300"/>
      <c r="L2561" s="155"/>
      <c r="M2561" s="300"/>
      <c r="N2561" s="300"/>
      <c r="P2561" s="300"/>
      <c r="Q2561" s="230"/>
      <c r="R2561" s="230"/>
      <c r="S2561" s="230"/>
      <c r="T2561" s="230"/>
      <c r="U2561" s="230"/>
      <c r="V2561" s="300"/>
    </row>
    <row r="2562" spans="2:22">
      <c r="B2562" s="300"/>
      <c r="K2562" s="300"/>
      <c r="L2562" s="155"/>
      <c r="M2562" s="300"/>
      <c r="N2562" s="300"/>
      <c r="P2562" s="300"/>
      <c r="Q2562" s="230"/>
      <c r="R2562" s="230"/>
      <c r="S2562" s="230"/>
      <c r="T2562" s="230"/>
      <c r="U2562" s="230"/>
      <c r="V2562" s="300"/>
    </row>
    <row r="2563" spans="2:22">
      <c r="B2563" s="300"/>
      <c r="K2563" s="300"/>
      <c r="L2563" s="155"/>
      <c r="M2563" s="300"/>
      <c r="N2563" s="300"/>
      <c r="P2563" s="300"/>
      <c r="Q2563" s="230"/>
      <c r="R2563" s="230"/>
      <c r="S2563" s="230"/>
      <c r="T2563" s="230"/>
      <c r="U2563" s="230"/>
      <c r="V2563" s="300"/>
    </row>
    <row r="2564" spans="2:22">
      <c r="B2564" s="300"/>
      <c r="K2564" s="300"/>
      <c r="L2564" s="155"/>
      <c r="M2564" s="300"/>
      <c r="N2564" s="300"/>
      <c r="P2564" s="300"/>
      <c r="Q2564" s="230"/>
      <c r="R2564" s="230"/>
      <c r="S2564" s="230"/>
      <c r="T2564" s="230"/>
      <c r="U2564" s="230"/>
      <c r="V2564" s="300"/>
    </row>
    <row r="2565" spans="2:22">
      <c r="B2565" s="300"/>
      <c r="K2565" s="300"/>
      <c r="L2565" s="155"/>
      <c r="M2565" s="300"/>
      <c r="N2565" s="300"/>
      <c r="P2565" s="300"/>
      <c r="Q2565" s="230"/>
      <c r="R2565" s="230"/>
      <c r="S2565" s="230"/>
      <c r="T2565" s="230"/>
      <c r="U2565" s="230"/>
      <c r="V2565" s="300"/>
    </row>
    <row r="2566" spans="2:22">
      <c r="B2566" s="300"/>
      <c r="K2566" s="300"/>
      <c r="L2566" s="155"/>
      <c r="M2566" s="300"/>
      <c r="N2566" s="300"/>
      <c r="P2566" s="300"/>
      <c r="Q2566" s="230"/>
      <c r="R2566" s="230"/>
      <c r="S2566" s="230"/>
      <c r="T2566" s="230"/>
      <c r="U2566" s="230"/>
      <c r="V2566" s="300"/>
    </row>
    <row r="2567" spans="2:22">
      <c r="B2567" s="300"/>
      <c r="K2567" s="300"/>
      <c r="L2567" s="155"/>
      <c r="M2567" s="300"/>
      <c r="N2567" s="300"/>
      <c r="P2567" s="300"/>
      <c r="Q2567" s="230"/>
      <c r="R2567" s="230"/>
      <c r="S2567" s="230"/>
      <c r="T2567" s="230"/>
      <c r="U2567" s="230"/>
      <c r="V2567" s="300"/>
    </row>
    <row r="2568" spans="2:22">
      <c r="B2568" s="300"/>
      <c r="K2568" s="300"/>
      <c r="L2568" s="155"/>
      <c r="M2568" s="300"/>
      <c r="N2568" s="300"/>
      <c r="P2568" s="300"/>
      <c r="Q2568" s="230"/>
      <c r="R2568" s="230"/>
      <c r="S2568" s="230"/>
      <c r="T2568" s="230"/>
      <c r="U2568" s="230"/>
      <c r="V2568" s="300"/>
    </row>
    <row r="2569" spans="2:22">
      <c r="B2569" s="300"/>
      <c r="K2569" s="300"/>
      <c r="L2569" s="155"/>
      <c r="M2569" s="300"/>
      <c r="N2569" s="300"/>
      <c r="P2569" s="300"/>
      <c r="Q2569" s="230"/>
      <c r="R2569" s="230"/>
      <c r="S2569" s="230"/>
      <c r="T2569" s="230"/>
      <c r="U2569" s="230"/>
      <c r="V2569" s="300"/>
    </row>
    <row r="2570" spans="2:22">
      <c r="B2570" s="300"/>
      <c r="K2570" s="300"/>
      <c r="L2570" s="155"/>
      <c r="M2570" s="300"/>
      <c r="N2570" s="300"/>
      <c r="P2570" s="300"/>
      <c r="Q2570" s="230"/>
      <c r="R2570" s="230"/>
      <c r="S2570" s="230"/>
      <c r="T2570" s="230"/>
      <c r="U2570" s="230"/>
      <c r="V2570" s="300"/>
    </row>
    <row r="2571" spans="2:22">
      <c r="B2571" s="300"/>
      <c r="K2571" s="300"/>
      <c r="L2571" s="155"/>
      <c r="M2571" s="300"/>
      <c r="N2571" s="300"/>
      <c r="P2571" s="300"/>
      <c r="Q2571" s="230"/>
      <c r="R2571" s="230"/>
      <c r="S2571" s="230"/>
      <c r="T2571" s="230"/>
      <c r="U2571" s="230"/>
      <c r="V2571" s="300"/>
    </row>
    <row r="2572" spans="2:22">
      <c r="B2572" s="300"/>
      <c r="K2572" s="300"/>
      <c r="L2572" s="155"/>
      <c r="M2572" s="300"/>
      <c r="N2572" s="300"/>
      <c r="P2572" s="300"/>
      <c r="Q2572" s="230"/>
      <c r="R2572" s="230"/>
      <c r="S2572" s="230"/>
      <c r="T2572" s="230"/>
      <c r="U2572" s="230"/>
      <c r="V2572" s="300"/>
    </row>
    <row r="2573" spans="2:22">
      <c r="B2573" s="300"/>
      <c r="K2573" s="300"/>
      <c r="L2573" s="155"/>
      <c r="M2573" s="300"/>
      <c r="N2573" s="300"/>
      <c r="P2573" s="300"/>
      <c r="Q2573" s="230"/>
      <c r="R2573" s="230"/>
      <c r="S2573" s="230"/>
      <c r="T2573" s="230"/>
      <c r="U2573" s="230"/>
      <c r="V2573" s="300"/>
    </row>
    <row r="2574" spans="2:22">
      <c r="B2574" s="300"/>
      <c r="K2574" s="300"/>
      <c r="L2574" s="155"/>
      <c r="M2574" s="300"/>
      <c r="N2574" s="300"/>
      <c r="P2574" s="300"/>
      <c r="Q2574" s="230"/>
      <c r="R2574" s="230"/>
      <c r="S2574" s="230"/>
      <c r="T2574" s="230"/>
      <c r="U2574" s="230"/>
      <c r="V2574" s="300"/>
    </row>
    <row r="2575" spans="2:22">
      <c r="B2575" s="300"/>
      <c r="K2575" s="300"/>
      <c r="L2575" s="155"/>
      <c r="M2575" s="300"/>
      <c r="N2575" s="300"/>
      <c r="P2575" s="300"/>
      <c r="Q2575" s="230"/>
      <c r="R2575" s="230"/>
      <c r="S2575" s="230"/>
      <c r="T2575" s="230"/>
      <c r="U2575" s="230"/>
      <c r="V2575" s="300"/>
    </row>
    <row r="2576" spans="2:22">
      <c r="B2576" s="300"/>
      <c r="K2576" s="300"/>
      <c r="L2576" s="155"/>
      <c r="M2576" s="300"/>
      <c r="N2576" s="300"/>
      <c r="P2576" s="300"/>
      <c r="Q2576" s="230"/>
      <c r="R2576" s="230"/>
      <c r="S2576" s="230"/>
      <c r="T2576" s="230"/>
      <c r="U2576" s="230"/>
      <c r="V2576" s="300"/>
    </row>
    <row r="2577" spans="2:22">
      <c r="B2577" s="300"/>
      <c r="K2577" s="300"/>
      <c r="L2577" s="155"/>
      <c r="M2577" s="300"/>
      <c r="N2577" s="300"/>
      <c r="P2577" s="300"/>
      <c r="Q2577" s="230"/>
      <c r="R2577" s="230"/>
      <c r="S2577" s="230"/>
      <c r="T2577" s="230"/>
      <c r="U2577" s="230"/>
      <c r="V2577" s="300"/>
    </row>
    <row r="2578" spans="2:22">
      <c r="B2578" s="300"/>
      <c r="K2578" s="300"/>
      <c r="L2578" s="155"/>
      <c r="M2578" s="300"/>
      <c r="N2578" s="300"/>
      <c r="P2578" s="300"/>
      <c r="Q2578" s="230"/>
      <c r="R2578" s="230"/>
      <c r="S2578" s="230"/>
      <c r="T2578" s="230"/>
      <c r="U2578" s="230"/>
      <c r="V2578" s="300"/>
    </row>
    <row r="2579" spans="2:22">
      <c r="B2579" s="300"/>
      <c r="K2579" s="300"/>
      <c r="L2579" s="155"/>
      <c r="M2579" s="300"/>
      <c r="N2579" s="300"/>
      <c r="P2579" s="300"/>
      <c r="Q2579" s="230"/>
      <c r="R2579" s="230"/>
      <c r="S2579" s="230"/>
      <c r="T2579" s="230"/>
      <c r="U2579" s="230"/>
      <c r="V2579" s="300"/>
    </row>
  </sheetData>
  <mergeCells count="36">
    <mergeCell ref="A1388:K1388"/>
    <mergeCell ref="Q1077:Q1078"/>
    <mergeCell ref="R1077:R1078"/>
    <mergeCell ref="S1077:S1078"/>
    <mergeCell ref="T1077:T1078"/>
    <mergeCell ref="A1376:M1376"/>
    <mergeCell ref="A1387:L1387"/>
    <mergeCell ref="Q133:Q134"/>
    <mergeCell ref="R133:R134"/>
    <mergeCell ref="S133:S134"/>
    <mergeCell ref="T133:T134"/>
    <mergeCell ref="U133:U134"/>
    <mergeCell ref="W254:Y254"/>
    <mergeCell ref="P9:P11"/>
    <mergeCell ref="Q9:U9"/>
    <mergeCell ref="V9:V11"/>
    <mergeCell ref="Q10:Q11"/>
    <mergeCell ref="R10:S10"/>
    <mergeCell ref="T10:T11"/>
    <mergeCell ref="U10:U11"/>
    <mergeCell ref="J9:J11"/>
    <mergeCell ref="K9:K11"/>
    <mergeCell ref="L9:L11"/>
    <mergeCell ref="M9:M11"/>
    <mergeCell ref="N9:N11"/>
    <mergeCell ref="O9:O11"/>
    <mergeCell ref="B3:P3"/>
    <mergeCell ref="B4:Q4"/>
    <mergeCell ref="B6:Q6"/>
    <mergeCell ref="B8:Q8"/>
    <mergeCell ref="A9:A11"/>
    <mergeCell ref="B9:B11"/>
    <mergeCell ref="C9:C11"/>
    <mergeCell ref="D9:D11"/>
    <mergeCell ref="E9:G10"/>
    <mergeCell ref="H9:I1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698"/>
  <sheetViews>
    <sheetView workbookViewId="0">
      <selection sqref="A1:IV65536"/>
    </sheetView>
  </sheetViews>
  <sheetFormatPr defaultRowHeight="12.75"/>
  <cols>
    <col min="1" max="1" width="6.140625" style="579" customWidth="1"/>
    <col min="2" max="2" width="7.28515625" style="580" customWidth="1"/>
    <col min="3" max="3" width="30.5703125" style="580" customWidth="1"/>
    <col min="4" max="4" width="16.5703125" style="580" customWidth="1"/>
    <col min="5" max="5" width="7.28515625" style="749" customWidth="1"/>
    <col min="6" max="6" width="16.7109375" style="580" customWidth="1"/>
    <col min="7" max="7" width="9.42578125" style="749" customWidth="1"/>
    <col min="8" max="8" width="7.5703125" style="750" customWidth="1"/>
    <col min="9" max="9" width="7" style="750" customWidth="1"/>
    <col min="10" max="10" width="13" style="750" customWidth="1"/>
    <col min="11" max="11" width="14" style="751" customWidth="1"/>
    <col min="12" max="12" width="18" style="751" customWidth="1"/>
    <col min="13" max="13" width="16.7109375" style="751" customWidth="1"/>
    <col min="14" max="14" width="11" style="752" customWidth="1"/>
    <col min="15" max="15" width="58.85546875" style="580" customWidth="1"/>
    <col min="16" max="16" width="15.140625" style="580" customWidth="1"/>
    <col min="17" max="17" width="10.85546875" style="580" bestFit="1" customWidth="1"/>
    <col min="18" max="18" width="10.7109375" style="580" customWidth="1"/>
    <col min="19" max="19" width="18.7109375" style="580" customWidth="1"/>
    <col min="20" max="20" width="9" style="583" customWidth="1"/>
    <col min="21" max="21" width="12" style="579" customWidth="1"/>
    <col min="22" max="22" width="11.85546875" style="579" customWidth="1"/>
    <col min="23" max="16384" width="9.140625" style="579"/>
  </cols>
  <sheetData>
    <row r="1" spans="1:21" s="565" customFormat="1" ht="18.75" customHeight="1">
      <c r="A1" s="559"/>
      <c r="B1" s="560"/>
      <c r="C1" s="560"/>
      <c r="D1" s="560"/>
      <c r="E1" s="561"/>
      <c r="F1" s="560"/>
      <c r="G1" s="561"/>
      <c r="H1" s="562"/>
      <c r="I1" s="562"/>
      <c r="J1" s="562"/>
      <c r="K1" s="563"/>
      <c r="L1" s="563"/>
      <c r="M1" s="563"/>
      <c r="N1" s="564"/>
      <c r="P1" s="560"/>
      <c r="Q1" s="560"/>
      <c r="R1" s="566"/>
      <c r="S1" s="567" t="s">
        <v>7013</v>
      </c>
      <c r="T1" s="567"/>
    </row>
    <row r="2" spans="1:21" s="570" customFormat="1" ht="15.75">
      <c r="A2" s="568"/>
      <c r="B2" s="569" t="s">
        <v>7014</v>
      </c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</row>
    <row r="3" spans="1:21" s="570" customFormat="1" ht="15.75">
      <c r="A3" s="568"/>
      <c r="B3" s="571"/>
      <c r="C3" s="571"/>
      <c r="D3" s="571"/>
      <c r="E3" s="572"/>
      <c r="F3" s="571"/>
      <c r="G3" s="572"/>
      <c r="H3" s="571"/>
      <c r="I3" s="571"/>
      <c r="J3" s="571"/>
      <c r="K3" s="571"/>
      <c r="L3" s="571"/>
      <c r="M3" s="571"/>
      <c r="N3" s="573"/>
      <c r="O3" s="574"/>
      <c r="P3" s="574"/>
      <c r="Q3" s="574"/>
      <c r="R3" s="575"/>
      <c r="S3" s="574"/>
      <c r="T3" s="575"/>
    </row>
    <row r="4" spans="1:21" s="577" customFormat="1" ht="15.75">
      <c r="A4" s="576"/>
      <c r="B4" s="569" t="s">
        <v>880</v>
      </c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569"/>
      <c r="Q4" s="569"/>
      <c r="R4" s="569"/>
      <c r="S4" s="569"/>
      <c r="T4" s="569"/>
    </row>
    <row r="5" spans="1:21" s="577" customFormat="1" ht="15.75">
      <c r="A5" s="576"/>
      <c r="B5" s="571"/>
      <c r="C5" s="571"/>
      <c r="D5" s="571"/>
      <c r="E5" s="572"/>
      <c r="F5" s="571"/>
      <c r="G5" s="572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8"/>
      <c r="S5" s="571"/>
      <c r="T5" s="578"/>
    </row>
    <row r="6" spans="1:21" s="577" customFormat="1" ht="15.75">
      <c r="A6" s="576"/>
      <c r="B6" s="569" t="s">
        <v>7015</v>
      </c>
      <c r="C6" s="569"/>
      <c r="D6" s="569"/>
      <c r="E6" s="569"/>
      <c r="F6" s="569"/>
      <c r="G6" s="569"/>
      <c r="H6" s="569"/>
      <c r="I6" s="569"/>
      <c r="J6" s="569"/>
      <c r="K6" s="569"/>
      <c r="L6" s="569"/>
      <c r="M6" s="569"/>
      <c r="N6" s="569"/>
      <c r="O6" s="569"/>
      <c r="P6" s="569"/>
      <c r="Q6" s="569"/>
      <c r="R6" s="569"/>
      <c r="S6" s="569"/>
      <c r="T6" s="569"/>
    </row>
    <row r="7" spans="1:21">
      <c r="D7" s="581"/>
      <c r="E7" s="581"/>
      <c r="F7" s="581"/>
      <c r="G7" s="581"/>
      <c r="H7" s="581"/>
      <c r="I7" s="581"/>
      <c r="J7" s="581"/>
      <c r="K7" s="581"/>
      <c r="L7" s="581"/>
      <c r="M7" s="581"/>
      <c r="N7" s="582"/>
    </row>
    <row r="8" spans="1:21" s="591" customFormat="1" ht="37.5" customHeight="1">
      <c r="A8" s="584" t="s">
        <v>1394</v>
      </c>
      <c r="B8" s="585" t="s">
        <v>883</v>
      </c>
      <c r="C8" s="585" t="s">
        <v>927</v>
      </c>
      <c r="D8" s="585" t="s">
        <v>560</v>
      </c>
      <c r="E8" s="585"/>
      <c r="F8" s="585" t="s">
        <v>541</v>
      </c>
      <c r="G8" s="586" t="s">
        <v>12</v>
      </c>
      <c r="H8" s="585" t="s">
        <v>7016</v>
      </c>
      <c r="I8" s="587" t="s">
        <v>1752</v>
      </c>
      <c r="J8" s="585" t="s">
        <v>230</v>
      </c>
      <c r="K8" s="588" t="s">
        <v>7017</v>
      </c>
      <c r="L8" s="588" t="s">
        <v>532</v>
      </c>
      <c r="M8" s="588" t="s">
        <v>886</v>
      </c>
      <c r="N8" s="589" t="s">
        <v>981</v>
      </c>
      <c r="O8" s="585" t="s">
        <v>534</v>
      </c>
      <c r="P8" s="585" t="s">
        <v>1757</v>
      </c>
      <c r="Q8" s="585"/>
      <c r="R8" s="585"/>
      <c r="S8" s="585"/>
      <c r="T8" s="590" t="s">
        <v>7018</v>
      </c>
    </row>
    <row r="9" spans="1:21" s="591" customFormat="1" ht="79.900000000000006" customHeight="1">
      <c r="A9" s="584"/>
      <c r="B9" s="585"/>
      <c r="C9" s="585"/>
      <c r="D9" s="592" t="s">
        <v>1415</v>
      </c>
      <c r="E9" s="593" t="s">
        <v>1671</v>
      </c>
      <c r="F9" s="585"/>
      <c r="G9" s="586"/>
      <c r="H9" s="585"/>
      <c r="I9" s="587"/>
      <c r="J9" s="585"/>
      <c r="K9" s="588"/>
      <c r="L9" s="588"/>
      <c r="M9" s="588"/>
      <c r="N9" s="589"/>
      <c r="O9" s="585"/>
      <c r="P9" s="594" t="s">
        <v>924</v>
      </c>
      <c r="Q9" s="595" t="s">
        <v>7019</v>
      </c>
      <c r="R9" s="595"/>
      <c r="S9" s="592" t="s">
        <v>567</v>
      </c>
      <c r="T9" s="590"/>
    </row>
    <row r="10" spans="1:21" ht="96.6" customHeight="1">
      <c r="A10" s="596">
        <v>1</v>
      </c>
      <c r="B10" s="597" t="s">
        <v>889</v>
      </c>
      <c r="C10" s="43" t="s">
        <v>7020</v>
      </c>
      <c r="D10" s="597" t="s">
        <v>1932</v>
      </c>
      <c r="E10" s="593" t="s">
        <v>1781</v>
      </c>
      <c r="F10" s="597" t="s">
        <v>7021</v>
      </c>
      <c r="G10" s="593" t="s">
        <v>7022</v>
      </c>
      <c r="H10" s="598">
        <v>1952</v>
      </c>
      <c r="I10" s="598">
        <v>1</v>
      </c>
      <c r="J10" s="596" t="s">
        <v>7023</v>
      </c>
      <c r="K10" s="599">
        <v>221.6</v>
      </c>
      <c r="L10" s="599">
        <v>1676485.12</v>
      </c>
      <c r="M10" s="599">
        <v>982974.65</v>
      </c>
      <c r="N10" s="600">
        <v>40591</v>
      </c>
      <c r="O10" s="601" t="s">
        <v>7024</v>
      </c>
      <c r="P10" s="602"/>
      <c r="Q10" s="602"/>
      <c r="R10" s="596"/>
      <c r="S10" s="602"/>
      <c r="T10" s="596"/>
      <c r="U10" s="603"/>
    </row>
    <row r="11" spans="1:21" ht="107.45" customHeight="1">
      <c r="A11" s="596">
        <f t="shared" ref="A11:A19" si="0">A10+1</f>
        <v>2</v>
      </c>
      <c r="B11" s="597" t="s">
        <v>889</v>
      </c>
      <c r="C11" s="43" t="s">
        <v>7025</v>
      </c>
      <c r="D11" s="597" t="s">
        <v>1932</v>
      </c>
      <c r="E11" s="593" t="s">
        <v>7026</v>
      </c>
      <c r="F11" s="597" t="s">
        <v>7027</v>
      </c>
      <c r="G11" s="593" t="s">
        <v>7028</v>
      </c>
      <c r="H11" s="598">
        <v>1952</v>
      </c>
      <c r="I11" s="598">
        <v>1</v>
      </c>
      <c r="J11" s="596" t="s">
        <v>7029</v>
      </c>
      <c r="K11" s="599">
        <v>43.2</v>
      </c>
      <c r="L11" s="599">
        <v>414960</v>
      </c>
      <c r="M11" s="599">
        <v>414960</v>
      </c>
      <c r="N11" s="600">
        <v>41109</v>
      </c>
      <c r="O11" s="601" t="s">
        <v>7030</v>
      </c>
      <c r="P11" s="602" t="s">
        <v>7031</v>
      </c>
      <c r="Q11" s="600">
        <v>43101</v>
      </c>
      <c r="R11" s="600">
        <v>44196</v>
      </c>
      <c r="S11" s="602" t="s">
        <v>7032</v>
      </c>
      <c r="T11" s="596">
        <v>13.07</v>
      </c>
      <c r="U11" s="603"/>
    </row>
    <row r="12" spans="1:21" ht="93.6" customHeight="1">
      <c r="A12" s="596">
        <f t="shared" si="0"/>
        <v>3</v>
      </c>
      <c r="B12" s="597" t="s">
        <v>889</v>
      </c>
      <c r="C12" s="43" t="s">
        <v>7025</v>
      </c>
      <c r="D12" s="597" t="s">
        <v>1815</v>
      </c>
      <c r="E12" s="593" t="s">
        <v>7033</v>
      </c>
      <c r="F12" s="597" t="s">
        <v>7034</v>
      </c>
      <c r="G12" s="593" t="s">
        <v>7035</v>
      </c>
      <c r="H12" s="598">
        <v>1973</v>
      </c>
      <c r="I12" s="597" t="s">
        <v>1769</v>
      </c>
      <c r="J12" s="596" t="s">
        <v>7036</v>
      </c>
      <c r="K12" s="597" t="s">
        <v>7037</v>
      </c>
      <c r="L12" s="599">
        <v>235000</v>
      </c>
      <c r="M12" s="599">
        <v>180166.77</v>
      </c>
      <c r="N12" s="600">
        <v>40294</v>
      </c>
      <c r="O12" s="601" t="s">
        <v>7038</v>
      </c>
      <c r="P12" s="604" t="s">
        <v>7039</v>
      </c>
      <c r="Q12" s="600">
        <v>40909</v>
      </c>
      <c r="R12" s="600">
        <v>46387</v>
      </c>
      <c r="S12" s="598" t="s">
        <v>7040</v>
      </c>
      <c r="T12" s="598">
        <v>124.24</v>
      </c>
    </row>
    <row r="13" spans="1:21" ht="89.25">
      <c r="A13" s="596">
        <f t="shared" si="0"/>
        <v>4</v>
      </c>
      <c r="B13" s="597" t="s">
        <v>889</v>
      </c>
      <c r="C13" s="43" t="s">
        <v>7041</v>
      </c>
      <c r="D13" s="597" t="s">
        <v>2140</v>
      </c>
      <c r="E13" s="593" t="s">
        <v>7042</v>
      </c>
      <c r="F13" s="597" t="s">
        <v>7043</v>
      </c>
      <c r="G13" s="593" t="s">
        <v>7044</v>
      </c>
      <c r="H13" s="598">
        <v>1908</v>
      </c>
      <c r="I13" s="598">
        <v>2</v>
      </c>
      <c r="J13" s="597" t="s">
        <v>7045</v>
      </c>
      <c r="K13" s="15" t="s">
        <v>7046</v>
      </c>
      <c r="L13" s="301">
        <v>35193171</v>
      </c>
      <c r="M13" s="301">
        <v>16957693.390000001</v>
      </c>
      <c r="N13" s="600">
        <v>41800</v>
      </c>
      <c r="O13" s="605" t="s">
        <v>7047</v>
      </c>
      <c r="P13" s="597" t="s">
        <v>7048</v>
      </c>
      <c r="Q13" s="597" t="s">
        <v>7049</v>
      </c>
      <c r="R13" s="597" t="s">
        <v>7050</v>
      </c>
      <c r="S13" s="597" t="s">
        <v>7051</v>
      </c>
      <c r="T13" s="597" t="s">
        <v>7052</v>
      </c>
    </row>
    <row r="14" spans="1:21" ht="89.25">
      <c r="A14" s="596">
        <f t="shared" si="0"/>
        <v>5</v>
      </c>
      <c r="B14" s="597" t="s">
        <v>889</v>
      </c>
      <c r="C14" s="43" t="s">
        <v>7041</v>
      </c>
      <c r="D14" s="597" t="s">
        <v>2140</v>
      </c>
      <c r="E14" s="593" t="s">
        <v>7042</v>
      </c>
      <c r="F14" s="15" t="s">
        <v>7053</v>
      </c>
      <c r="G14" s="593" t="s">
        <v>7044</v>
      </c>
      <c r="H14" s="598">
        <v>1987</v>
      </c>
      <c r="I14" s="598">
        <v>1</v>
      </c>
      <c r="J14" s="597" t="s">
        <v>7054</v>
      </c>
      <c r="K14" s="15" t="s">
        <v>7055</v>
      </c>
      <c r="L14" s="301">
        <v>138192</v>
      </c>
      <c r="M14" s="301">
        <v>33825.4</v>
      </c>
      <c r="N14" s="600">
        <v>41800</v>
      </c>
      <c r="O14" s="605" t="s">
        <v>7047</v>
      </c>
      <c r="P14" s="597"/>
      <c r="Q14" s="597"/>
      <c r="R14" s="597"/>
      <c r="S14" s="597"/>
      <c r="T14" s="597"/>
    </row>
    <row r="15" spans="1:21" ht="96" customHeight="1">
      <c r="A15" s="596">
        <f t="shared" si="0"/>
        <v>6</v>
      </c>
      <c r="B15" s="597" t="s">
        <v>889</v>
      </c>
      <c r="C15" s="43" t="s">
        <v>7041</v>
      </c>
      <c r="D15" s="597" t="s">
        <v>2140</v>
      </c>
      <c r="E15" s="593" t="s">
        <v>7042</v>
      </c>
      <c r="F15" s="15" t="s">
        <v>7056</v>
      </c>
      <c r="G15" s="593" t="s">
        <v>7044</v>
      </c>
      <c r="H15" s="598">
        <v>1987</v>
      </c>
      <c r="I15" s="598"/>
      <c r="J15" s="597" t="s">
        <v>7057</v>
      </c>
      <c r="K15" s="15" t="s">
        <v>7058</v>
      </c>
      <c r="L15" s="301">
        <v>268823</v>
      </c>
      <c r="M15" s="301">
        <v>65800.399999999994</v>
      </c>
      <c r="N15" s="600">
        <v>41800</v>
      </c>
      <c r="O15" s="605" t="s">
        <v>7047</v>
      </c>
      <c r="P15" s="597"/>
      <c r="Q15" s="597"/>
      <c r="R15" s="597"/>
      <c r="S15" s="597"/>
      <c r="T15" s="597"/>
    </row>
    <row r="16" spans="1:21" ht="111" customHeight="1">
      <c r="A16" s="596">
        <f t="shared" si="0"/>
        <v>7</v>
      </c>
      <c r="B16" s="597" t="s">
        <v>889</v>
      </c>
      <c r="C16" s="43" t="s">
        <v>7041</v>
      </c>
      <c r="D16" s="597" t="s">
        <v>2140</v>
      </c>
      <c r="E16" s="593" t="s">
        <v>7042</v>
      </c>
      <c r="F16" s="15" t="s">
        <v>7059</v>
      </c>
      <c r="G16" s="593" t="s">
        <v>7044</v>
      </c>
      <c r="H16" s="598">
        <v>1987</v>
      </c>
      <c r="I16" s="598"/>
      <c r="J16" s="597" t="s">
        <v>7060</v>
      </c>
      <c r="K16" s="15" t="s">
        <v>7061</v>
      </c>
      <c r="L16" s="301">
        <v>2312699</v>
      </c>
      <c r="M16" s="301">
        <v>1109475.6000000001</v>
      </c>
      <c r="N16" s="600">
        <v>41800</v>
      </c>
      <c r="O16" s="605" t="s">
        <v>7047</v>
      </c>
      <c r="P16" s="597"/>
      <c r="Q16" s="597"/>
      <c r="R16" s="597"/>
      <c r="S16" s="597"/>
      <c r="T16" s="597"/>
    </row>
    <row r="17" spans="1:20" ht="105" customHeight="1">
      <c r="A17" s="596">
        <f t="shared" si="0"/>
        <v>8</v>
      </c>
      <c r="B17" s="597" t="s">
        <v>889</v>
      </c>
      <c r="C17" s="43" t="s">
        <v>7041</v>
      </c>
      <c r="D17" s="597" t="s">
        <v>2140</v>
      </c>
      <c r="E17" s="593" t="s">
        <v>7042</v>
      </c>
      <c r="F17" s="15" t="s">
        <v>7062</v>
      </c>
      <c r="G17" s="593" t="s">
        <v>7044</v>
      </c>
      <c r="H17" s="598">
        <v>1987</v>
      </c>
      <c r="I17" s="598"/>
      <c r="J17" s="597" t="s">
        <v>7063</v>
      </c>
      <c r="K17" s="15" t="s">
        <v>7064</v>
      </c>
      <c r="L17" s="301">
        <v>4874</v>
      </c>
      <c r="M17" s="301">
        <v>4874</v>
      </c>
      <c r="N17" s="600">
        <v>41800</v>
      </c>
      <c r="O17" s="605" t="s">
        <v>7047</v>
      </c>
      <c r="P17" s="597"/>
      <c r="Q17" s="597"/>
      <c r="R17" s="597"/>
      <c r="S17" s="597"/>
      <c r="T17" s="597"/>
    </row>
    <row r="18" spans="1:20" ht="112.15" customHeight="1">
      <c r="A18" s="596">
        <f t="shared" si="0"/>
        <v>9</v>
      </c>
      <c r="B18" s="597" t="s">
        <v>889</v>
      </c>
      <c r="C18" s="43" t="s">
        <v>7020</v>
      </c>
      <c r="D18" s="597" t="s">
        <v>2140</v>
      </c>
      <c r="E18" s="593" t="s">
        <v>7042</v>
      </c>
      <c r="F18" s="15" t="s">
        <v>7065</v>
      </c>
      <c r="G18" s="593" t="s">
        <v>7066</v>
      </c>
      <c r="H18" s="597" t="s">
        <v>7067</v>
      </c>
      <c r="I18" s="598">
        <v>1</v>
      </c>
      <c r="J18" s="597" t="s">
        <v>7068</v>
      </c>
      <c r="K18" s="599">
        <v>88.2</v>
      </c>
      <c r="L18" s="301">
        <v>708250.93</v>
      </c>
      <c r="M18" s="301">
        <v>286054.58</v>
      </c>
      <c r="N18" s="600">
        <v>41808</v>
      </c>
      <c r="O18" s="605" t="s">
        <v>7069</v>
      </c>
      <c r="P18" s="597"/>
      <c r="Q18" s="597"/>
      <c r="R18" s="597"/>
      <c r="S18" s="597"/>
      <c r="T18" s="597"/>
    </row>
    <row r="19" spans="1:20" ht="109.15" customHeight="1">
      <c r="A19" s="596">
        <f t="shared" si="0"/>
        <v>10</v>
      </c>
      <c r="B19" s="597" t="s">
        <v>889</v>
      </c>
      <c r="C19" s="597" t="s">
        <v>7070</v>
      </c>
      <c r="D19" s="597" t="s">
        <v>2140</v>
      </c>
      <c r="E19" s="593" t="s">
        <v>7042</v>
      </c>
      <c r="F19" s="15" t="s">
        <v>7071</v>
      </c>
      <c r="G19" s="593" t="s">
        <v>7066</v>
      </c>
      <c r="H19" s="598">
        <v>1987</v>
      </c>
      <c r="I19" s="598">
        <v>1</v>
      </c>
      <c r="J19" s="597" t="s">
        <v>7072</v>
      </c>
      <c r="K19" s="599">
        <v>90.6</v>
      </c>
      <c r="L19" s="599">
        <v>727523.07</v>
      </c>
      <c r="M19" s="599">
        <v>265545.86</v>
      </c>
      <c r="N19" s="600">
        <v>41808</v>
      </c>
      <c r="O19" s="605" t="s">
        <v>7073</v>
      </c>
      <c r="P19" s="597"/>
      <c r="Q19" s="597"/>
      <c r="R19" s="597"/>
      <c r="S19" s="597"/>
      <c r="T19" s="597"/>
    </row>
    <row r="20" spans="1:20" ht="122.45" customHeight="1">
      <c r="A20" s="596">
        <v>11</v>
      </c>
      <c r="B20" s="597" t="s">
        <v>889</v>
      </c>
      <c r="C20" s="596" t="s">
        <v>7074</v>
      </c>
      <c r="D20" s="597" t="s">
        <v>2140</v>
      </c>
      <c r="E20" s="593" t="s">
        <v>7075</v>
      </c>
      <c r="F20" s="15" t="s">
        <v>7076</v>
      </c>
      <c r="G20" s="606" t="s">
        <v>7077</v>
      </c>
      <c r="H20" s="116">
        <v>1917</v>
      </c>
      <c r="I20" s="15" t="s">
        <v>7078</v>
      </c>
      <c r="J20" s="43" t="s">
        <v>7079</v>
      </c>
      <c r="K20" s="599">
        <v>374.44</v>
      </c>
      <c r="L20" s="599">
        <v>1458010</v>
      </c>
      <c r="M20" s="599">
        <v>546027.22</v>
      </c>
      <c r="N20" s="120">
        <v>38674</v>
      </c>
      <c r="O20" s="605" t="s">
        <v>7080</v>
      </c>
      <c r="P20" s="596" t="s">
        <v>7081</v>
      </c>
      <c r="Q20" s="600">
        <v>43160</v>
      </c>
      <c r="R20" s="600">
        <v>44926</v>
      </c>
      <c r="S20" s="597" t="s">
        <v>7082</v>
      </c>
      <c r="T20" s="597" t="s">
        <v>7083</v>
      </c>
    </row>
    <row r="21" spans="1:20" ht="133.5" customHeight="1">
      <c r="A21" s="596">
        <v>12</v>
      </c>
      <c r="B21" s="597" t="s">
        <v>889</v>
      </c>
      <c r="C21" s="43" t="s">
        <v>7084</v>
      </c>
      <c r="D21" s="597" t="s">
        <v>2140</v>
      </c>
      <c r="E21" s="593" t="s">
        <v>7085</v>
      </c>
      <c r="F21" s="597" t="s">
        <v>7086</v>
      </c>
      <c r="G21" s="606" t="s">
        <v>7087</v>
      </c>
      <c r="H21" s="598">
        <v>1917</v>
      </c>
      <c r="I21" s="598">
        <v>2</v>
      </c>
      <c r="J21" s="596" t="s">
        <v>7088</v>
      </c>
      <c r="K21" s="599">
        <v>273.61</v>
      </c>
      <c r="L21" s="599">
        <v>925689.48</v>
      </c>
      <c r="M21" s="599">
        <v>925689.48</v>
      </c>
      <c r="N21" s="600">
        <v>39147</v>
      </c>
      <c r="O21" s="601" t="s">
        <v>7089</v>
      </c>
      <c r="P21" s="598"/>
      <c r="Q21" s="598"/>
      <c r="R21" s="598"/>
      <c r="S21" s="598"/>
      <c r="T21" s="597"/>
    </row>
    <row r="22" spans="1:20" ht="143.25" customHeight="1">
      <c r="A22" s="596">
        <v>13</v>
      </c>
      <c r="B22" s="597" t="s">
        <v>889</v>
      </c>
      <c r="C22" s="43" t="s">
        <v>7084</v>
      </c>
      <c r="D22" s="597" t="s">
        <v>2140</v>
      </c>
      <c r="E22" s="593" t="s">
        <v>7090</v>
      </c>
      <c r="F22" s="597" t="s">
        <v>7086</v>
      </c>
      <c r="G22" s="606" t="s">
        <v>7091</v>
      </c>
      <c r="H22" s="598">
        <v>1917</v>
      </c>
      <c r="I22" s="598">
        <v>2</v>
      </c>
      <c r="J22" s="596" t="s">
        <v>7092</v>
      </c>
      <c r="K22" s="599">
        <v>55.32</v>
      </c>
      <c r="L22" s="599">
        <v>247090</v>
      </c>
      <c r="M22" s="599">
        <v>247090</v>
      </c>
      <c r="N22" s="600">
        <v>39147</v>
      </c>
      <c r="O22" s="601" t="s">
        <v>7093</v>
      </c>
      <c r="P22" s="598"/>
      <c r="Q22" s="598"/>
      <c r="R22" s="598"/>
      <c r="S22" s="598"/>
      <c r="T22" s="597"/>
    </row>
    <row r="23" spans="1:20" ht="137.44999999999999" customHeight="1">
      <c r="A23" s="607">
        <v>14</v>
      </c>
      <c r="B23" s="608" t="s">
        <v>889</v>
      </c>
      <c r="C23" s="608" t="s">
        <v>7094</v>
      </c>
      <c r="D23" s="608" t="s">
        <v>2140</v>
      </c>
      <c r="E23" s="609" t="s">
        <v>7095</v>
      </c>
      <c r="F23" s="610" t="s">
        <v>7096</v>
      </c>
      <c r="G23" s="611" t="s">
        <v>7097</v>
      </c>
      <c r="H23" s="612">
        <v>1917</v>
      </c>
      <c r="I23" s="612"/>
      <c r="J23" s="610" t="s">
        <v>7098</v>
      </c>
      <c r="K23" s="613">
        <v>132.86000000000001</v>
      </c>
      <c r="L23" s="614">
        <v>1536454</v>
      </c>
      <c r="M23" s="614">
        <v>209128.57</v>
      </c>
      <c r="N23" s="615">
        <v>42040</v>
      </c>
      <c r="O23" s="616" t="s">
        <v>7099</v>
      </c>
      <c r="P23" s="596" t="s">
        <v>7100</v>
      </c>
      <c r="Q23" s="600">
        <v>42826</v>
      </c>
      <c r="R23" s="600">
        <v>47908</v>
      </c>
      <c r="S23" s="598" t="s">
        <v>7101</v>
      </c>
      <c r="T23" s="597" t="s">
        <v>7102</v>
      </c>
    </row>
    <row r="24" spans="1:20" ht="117" customHeight="1">
      <c r="A24" s="617"/>
      <c r="B24" s="618"/>
      <c r="C24" s="618"/>
      <c r="D24" s="618"/>
      <c r="E24" s="619"/>
      <c r="F24" s="620"/>
      <c r="G24" s="621"/>
      <c r="H24" s="622"/>
      <c r="I24" s="622"/>
      <c r="J24" s="620"/>
      <c r="K24" s="623"/>
      <c r="L24" s="624"/>
      <c r="M24" s="624"/>
      <c r="N24" s="625"/>
      <c r="O24" s="626"/>
      <c r="P24" s="596" t="s">
        <v>7100</v>
      </c>
      <c r="Q24" s="600">
        <v>42826</v>
      </c>
      <c r="R24" s="600">
        <v>47908</v>
      </c>
      <c r="S24" s="598" t="s">
        <v>7103</v>
      </c>
      <c r="T24" s="597" t="s">
        <v>7102</v>
      </c>
    </row>
    <row r="25" spans="1:20" ht="112.9" customHeight="1">
      <c r="A25" s="596">
        <v>15</v>
      </c>
      <c r="B25" s="597" t="s">
        <v>889</v>
      </c>
      <c r="C25" s="597" t="s">
        <v>7094</v>
      </c>
      <c r="D25" s="597" t="s">
        <v>2140</v>
      </c>
      <c r="E25" s="593" t="s">
        <v>7095</v>
      </c>
      <c r="F25" s="15" t="s">
        <v>7096</v>
      </c>
      <c r="G25" s="606" t="s">
        <v>7104</v>
      </c>
      <c r="H25" s="598">
        <v>1917</v>
      </c>
      <c r="I25" s="598"/>
      <c r="J25" s="15" t="s">
        <v>7105</v>
      </c>
      <c r="K25" s="116">
        <v>178.19</v>
      </c>
      <c r="L25" s="301">
        <v>1836546</v>
      </c>
      <c r="M25" s="301">
        <v>249974.48</v>
      </c>
      <c r="N25" s="600">
        <v>42040</v>
      </c>
      <c r="O25" s="627" t="s">
        <v>7106</v>
      </c>
      <c r="P25" s="596" t="s">
        <v>7100</v>
      </c>
      <c r="Q25" s="600">
        <v>42826</v>
      </c>
      <c r="R25" s="600">
        <v>47908</v>
      </c>
      <c r="S25" s="598" t="s">
        <v>7107</v>
      </c>
      <c r="T25" s="597" t="s">
        <v>7108</v>
      </c>
    </row>
    <row r="26" spans="1:20" ht="122.45" customHeight="1">
      <c r="A26" s="584">
        <v>16</v>
      </c>
      <c r="B26" s="590" t="s">
        <v>889</v>
      </c>
      <c r="C26" s="56" t="s">
        <v>7109</v>
      </c>
      <c r="D26" s="590" t="s">
        <v>2140</v>
      </c>
      <c r="E26" s="586" t="s">
        <v>7110</v>
      </c>
      <c r="F26" s="590" t="s">
        <v>7111</v>
      </c>
      <c r="G26" s="586" t="s">
        <v>7112</v>
      </c>
      <c r="H26" s="628">
        <v>1965</v>
      </c>
      <c r="I26" s="628">
        <v>3</v>
      </c>
      <c r="J26" s="590" t="s">
        <v>7113</v>
      </c>
      <c r="K26" s="629">
        <v>5376.85</v>
      </c>
      <c r="L26" s="629">
        <v>12384920.5</v>
      </c>
      <c r="M26" s="629">
        <v>10756916.51</v>
      </c>
      <c r="N26" s="630">
        <v>39749</v>
      </c>
      <c r="O26" s="631" t="s">
        <v>7114</v>
      </c>
      <c r="P26" s="598"/>
      <c r="Q26" s="600"/>
      <c r="R26" s="600"/>
      <c r="S26" s="43"/>
      <c r="T26" s="598"/>
    </row>
    <row r="27" spans="1:20">
      <c r="A27" s="584"/>
      <c r="B27" s="590"/>
      <c r="C27" s="56"/>
      <c r="D27" s="590"/>
      <c r="E27" s="586"/>
      <c r="F27" s="590"/>
      <c r="G27" s="586"/>
      <c r="H27" s="628"/>
      <c r="I27" s="628"/>
      <c r="J27" s="590"/>
      <c r="K27" s="629"/>
      <c r="L27" s="629"/>
      <c r="M27" s="629"/>
      <c r="N27" s="630"/>
      <c r="O27" s="631"/>
      <c r="P27" s="598"/>
      <c r="Q27" s="600"/>
      <c r="R27" s="600"/>
      <c r="S27" s="598"/>
      <c r="T27" s="598"/>
    </row>
    <row r="28" spans="1:20" ht="102" customHeight="1">
      <c r="A28" s="596">
        <v>17</v>
      </c>
      <c r="B28" s="597" t="s">
        <v>889</v>
      </c>
      <c r="C28" s="43" t="s">
        <v>7109</v>
      </c>
      <c r="D28" s="597" t="s">
        <v>2140</v>
      </c>
      <c r="E28" s="593" t="s">
        <v>7110</v>
      </c>
      <c r="F28" s="597" t="s">
        <v>7115</v>
      </c>
      <c r="G28" s="593" t="s">
        <v>7112</v>
      </c>
      <c r="H28" s="598">
        <v>1971</v>
      </c>
      <c r="I28" s="598"/>
      <c r="J28" s="597" t="s">
        <v>7116</v>
      </c>
      <c r="K28" s="599">
        <v>906.96</v>
      </c>
      <c r="L28" s="599">
        <v>66894.78</v>
      </c>
      <c r="M28" s="599">
        <v>66894.78</v>
      </c>
      <c r="N28" s="600">
        <v>39749</v>
      </c>
      <c r="O28" s="601" t="s">
        <v>7114</v>
      </c>
      <c r="P28" s="598"/>
      <c r="Q28" s="598"/>
      <c r="R28" s="598"/>
      <c r="S28" s="598"/>
      <c r="T28" s="598"/>
    </row>
    <row r="29" spans="1:20" ht="90.6" customHeight="1">
      <c r="A29" s="596">
        <v>18</v>
      </c>
      <c r="B29" s="597" t="s">
        <v>889</v>
      </c>
      <c r="C29" s="43" t="s">
        <v>7117</v>
      </c>
      <c r="D29" s="597" t="s">
        <v>2140</v>
      </c>
      <c r="E29" s="593" t="s">
        <v>1767</v>
      </c>
      <c r="F29" s="597" t="s">
        <v>7118</v>
      </c>
      <c r="G29" s="593" t="s">
        <v>7119</v>
      </c>
      <c r="H29" s="598">
        <v>1964</v>
      </c>
      <c r="I29" s="598">
        <v>2</v>
      </c>
      <c r="J29" s="597" t="s">
        <v>7120</v>
      </c>
      <c r="K29" s="599">
        <v>763.57</v>
      </c>
      <c r="L29" s="599">
        <v>4038722.41</v>
      </c>
      <c r="M29" s="599">
        <v>2003874.38</v>
      </c>
      <c r="N29" s="600">
        <v>39566</v>
      </c>
      <c r="O29" s="605" t="s">
        <v>7121</v>
      </c>
      <c r="P29" s="598" t="s">
        <v>7122</v>
      </c>
      <c r="Q29" s="600">
        <v>43494</v>
      </c>
      <c r="R29" s="600">
        <v>44196</v>
      </c>
      <c r="S29" s="598" t="s">
        <v>7123</v>
      </c>
      <c r="T29" s="632">
        <v>54.15</v>
      </c>
    </row>
    <row r="30" spans="1:20" ht="88.15" customHeight="1">
      <c r="A30" s="596">
        <v>19</v>
      </c>
      <c r="B30" s="597" t="s">
        <v>889</v>
      </c>
      <c r="C30" s="43" t="s">
        <v>7117</v>
      </c>
      <c r="D30" s="597" t="s">
        <v>2140</v>
      </c>
      <c r="E30" s="593" t="s">
        <v>1767</v>
      </c>
      <c r="F30" s="597" t="s">
        <v>7124</v>
      </c>
      <c r="G30" s="593" t="s">
        <v>7119</v>
      </c>
      <c r="H30" s="598">
        <v>1964</v>
      </c>
      <c r="I30" s="598">
        <v>1</v>
      </c>
      <c r="J30" s="597" t="s">
        <v>7125</v>
      </c>
      <c r="K30" s="599">
        <v>33.94</v>
      </c>
      <c r="L30" s="599">
        <v>86910.6</v>
      </c>
      <c r="M30" s="599">
        <v>86910.6</v>
      </c>
      <c r="N30" s="600">
        <v>39566</v>
      </c>
      <c r="O30" s="605" t="s">
        <v>7121</v>
      </c>
      <c r="P30" s="632"/>
      <c r="Q30" s="632"/>
      <c r="R30" s="632"/>
      <c r="S30" s="632"/>
      <c r="T30" s="632"/>
    </row>
    <row r="31" spans="1:20" ht="85.15" customHeight="1">
      <c r="A31" s="596">
        <v>20</v>
      </c>
      <c r="B31" s="597" t="s">
        <v>889</v>
      </c>
      <c r="C31" s="43" t="s">
        <v>7117</v>
      </c>
      <c r="D31" s="597" t="s">
        <v>2140</v>
      </c>
      <c r="E31" s="593" t="s">
        <v>1767</v>
      </c>
      <c r="F31" s="597" t="s">
        <v>7126</v>
      </c>
      <c r="G31" s="593"/>
      <c r="H31" s="598">
        <v>2013</v>
      </c>
      <c r="I31" s="598"/>
      <c r="J31" s="597" t="s">
        <v>7127</v>
      </c>
      <c r="K31" s="599">
        <v>65</v>
      </c>
      <c r="L31" s="599">
        <v>372346.7</v>
      </c>
      <c r="M31" s="599">
        <v>146870</v>
      </c>
      <c r="N31" s="600">
        <v>42892</v>
      </c>
      <c r="O31" s="605" t="s">
        <v>7128</v>
      </c>
      <c r="P31" s="632"/>
      <c r="Q31" s="632"/>
      <c r="R31" s="632"/>
      <c r="S31" s="632"/>
      <c r="T31" s="632"/>
    </row>
    <row r="32" spans="1:20" ht="81.599999999999994" customHeight="1">
      <c r="A32" s="596">
        <v>21</v>
      </c>
      <c r="B32" s="597" t="s">
        <v>889</v>
      </c>
      <c r="C32" s="43" t="s">
        <v>7117</v>
      </c>
      <c r="D32" s="597" t="s">
        <v>2140</v>
      </c>
      <c r="E32" s="593" t="s">
        <v>1767</v>
      </c>
      <c r="F32" s="597" t="s">
        <v>7129</v>
      </c>
      <c r="G32" s="593"/>
      <c r="H32" s="598">
        <v>2013</v>
      </c>
      <c r="I32" s="598"/>
      <c r="J32" s="597" t="s">
        <v>7130</v>
      </c>
      <c r="K32" s="599">
        <v>65</v>
      </c>
      <c r="L32" s="599">
        <v>372346.7</v>
      </c>
      <c r="M32" s="599">
        <v>146870</v>
      </c>
      <c r="N32" s="600">
        <v>42892</v>
      </c>
      <c r="O32" s="605" t="s">
        <v>7128</v>
      </c>
      <c r="P32" s="632"/>
      <c r="Q32" s="632"/>
      <c r="R32" s="632"/>
      <c r="S32" s="632"/>
      <c r="T32" s="632"/>
    </row>
    <row r="33" spans="1:20" ht="84.6" customHeight="1">
      <c r="A33" s="596">
        <v>22</v>
      </c>
      <c r="B33" s="597" t="s">
        <v>889</v>
      </c>
      <c r="C33" s="43" t="s">
        <v>7117</v>
      </c>
      <c r="D33" s="597" t="s">
        <v>2140</v>
      </c>
      <c r="E33" s="593" t="s">
        <v>1767</v>
      </c>
      <c r="F33" s="597" t="s">
        <v>7131</v>
      </c>
      <c r="G33" s="593"/>
      <c r="H33" s="598">
        <v>2013</v>
      </c>
      <c r="I33" s="598"/>
      <c r="J33" s="597" t="s">
        <v>7132</v>
      </c>
      <c r="K33" s="599"/>
      <c r="L33" s="599">
        <v>1712736.87</v>
      </c>
      <c r="M33" s="599">
        <v>1447670.15</v>
      </c>
      <c r="N33" s="600">
        <v>42892</v>
      </c>
      <c r="O33" s="605" t="s">
        <v>7128</v>
      </c>
      <c r="P33" s="632"/>
      <c r="Q33" s="632"/>
      <c r="R33" s="632"/>
      <c r="S33" s="632"/>
      <c r="T33" s="632"/>
    </row>
    <row r="34" spans="1:20" ht="84" customHeight="1">
      <c r="A34" s="596">
        <v>23</v>
      </c>
      <c r="B34" s="597" t="s">
        <v>889</v>
      </c>
      <c r="C34" s="43" t="s">
        <v>7133</v>
      </c>
      <c r="D34" s="597" t="s">
        <v>2140</v>
      </c>
      <c r="E34" s="593" t="s">
        <v>7134</v>
      </c>
      <c r="F34" s="597" t="s">
        <v>7135</v>
      </c>
      <c r="G34" s="593" t="s">
        <v>7136</v>
      </c>
      <c r="H34" s="598">
        <v>1938</v>
      </c>
      <c r="I34" s="598">
        <v>2</v>
      </c>
      <c r="J34" s="597" t="s">
        <v>7137</v>
      </c>
      <c r="K34" s="599">
        <v>1113.25</v>
      </c>
      <c r="L34" s="599">
        <v>8089377.0899999999</v>
      </c>
      <c r="M34" s="599">
        <v>5701285.29</v>
      </c>
      <c r="N34" s="600">
        <v>39567</v>
      </c>
      <c r="O34" s="605" t="s">
        <v>7138</v>
      </c>
      <c r="P34" s="598" t="s">
        <v>7122</v>
      </c>
      <c r="Q34" s="600">
        <v>43501</v>
      </c>
      <c r="R34" s="600">
        <v>44196</v>
      </c>
      <c r="S34" s="598" t="s">
        <v>7123</v>
      </c>
      <c r="T34" s="598">
        <v>48.96</v>
      </c>
    </row>
    <row r="35" spans="1:20" ht="85.9" customHeight="1">
      <c r="A35" s="596">
        <v>24</v>
      </c>
      <c r="B35" s="597" t="s">
        <v>889</v>
      </c>
      <c r="C35" s="43" t="s">
        <v>7133</v>
      </c>
      <c r="D35" s="597" t="s">
        <v>2140</v>
      </c>
      <c r="E35" s="593" t="s">
        <v>7134</v>
      </c>
      <c r="F35" s="597" t="s">
        <v>7139</v>
      </c>
      <c r="G35" s="593" t="s">
        <v>7136</v>
      </c>
      <c r="H35" s="598">
        <v>1938</v>
      </c>
      <c r="I35" s="598">
        <v>1</v>
      </c>
      <c r="J35" s="597" t="s">
        <v>7140</v>
      </c>
      <c r="K35" s="599">
        <v>26.16</v>
      </c>
      <c r="L35" s="599">
        <v>21985.63</v>
      </c>
      <c r="M35" s="599">
        <v>21985.63</v>
      </c>
      <c r="N35" s="600">
        <v>39567</v>
      </c>
      <c r="O35" s="605" t="s">
        <v>7138</v>
      </c>
      <c r="P35" s="598"/>
      <c r="Q35" s="600"/>
      <c r="R35" s="600"/>
      <c r="S35" s="598"/>
      <c r="T35" s="632"/>
    </row>
    <row r="36" spans="1:20" ht="85.9" customHeight="1">
      <c r="A36" s="596">
        <v>25</v>
      </c>
      <c r="B36" s="597" t="s">
        <v>889</v>
      </c>
      <c r="C36" s="43" t="s">
        <v>7133</v>
      </c>
      <c r="D36" s="597" t="s">
        <v>2140</v>
      </c>
      <c r="E36" s="593" t="s">
        <v>7134</v>
      </c>
      <c r="F36" s="597" t="s">
        <v>7141</v>
      </c>
      <c r="G36" s="593" t="s">
        <v>7136</v>
      </c>
      <c r="H36" s="598">
        <v>1938</v>
      </c>
      <c r="I36" s="598">
        <v>1</v>
      </c>
      <c r="J36" s="597" t="s">
        <v>7142</v>
      </c>
      <c r="K36" s="599">
        <v>26.16</v>
      </c>
      <c r="L36" s="599">
        <v>21985.63</v>
      </c>
      <c r="M36" s="599">
        <v>21985.63</v>
      </c>
      <c r="N36" s="600">
        <v>39567</v>
      </c>
      <c r="O36" s="605" t="s">
        <v>7138</v>
      </c>
      <c r="P36" s="598"/>
      <c r="Q36" s="600"/>
      <c r="R36" s="600"/>
      <c r="S36" s="598"/>
      <c r="T36" s="632"/>
    </row>
    <row r="37" spans="1:20" ht="87.6" customHeight="1">
      <c r="A37" s="596">
        <v>26</v>
      </c>
      <c r="B37" s="597" t="s">
        <v>889</v>
      </c>
      <c r="C37" s="43" t="s">
        <v>7133</v>
      </c>
      <c r="D37" s="597" t="s">
        <v>2140</v>
      </c>
      <c r="E37" s="593" t="s">
        <v>7134</v>
      </c>
      <c r="F37" s="597" t="s">
        <v>7143</v>
      </c>
      <c r="G37" s="593" t="s">
        <v>7136</v>
      </c>
      <c r="H37" s="598">
        <v>1938</v>
      </c>
      <c r="I37" s="598">
        <v>1</v>
      </c>
      <c r="J37" s="597" t="s">
        <v>7144</v>
      </c>
      <c r="K37" s="599">
        <v>26.16</v>
      </c>
      <c r="L37" s="599">
        <v>21946.080000000002</v>
      </c>
      <c r="M37" s="599">
        <v>21946.080000000002</v>
      </c>
      <c r="N37" s="600">
        <v>39567</v>
      </c>
      <c r="O37" s="605" t="s">
        <v>7138</v>
      </c>
      <c r="P37" s="598"/>
      <c r="Q37" s="600"/>
      <c r="R37" s="600"/>
      <c r="S37" s="598"/>
      <c r="T37" s="632"/>
    </row>
    <row r="38" spans="1:20" ht="94.9" customHeight="1">
      <c r="A38" s="596">
        <v>27</v>
      </c>
      <c r="B38" s="597" t="s">
        <v>889</v>
      </c>
      <c r="C38" s="43" t="s">
        <v>7133</v>
      </c>
      <c r="D38" s="597" t="s">
        <v>2140</v>
      </c>
      <c r="E38" s="593" t="s">
        <v>7134</v>
      </c>
      <c r="F38" s="597" t="s">
        <v>7145</v>
      </c>
      <c r="G38" s="593" t="s">
        <v>7136</v>
      </c>
      <c r="H38" s="598">
        <v>1938</v>
      </c>
      <c r="I38" s="598">
        <v>1</v>
      </c>
      <c r="J38" s="597" t="s">
        <v>7146</v>
      </c>
      <c r="K38" s="599">
        <v>26.16</v>
      </c>
      <c r="L38" s="599">
        <v>21946.080000000002</v>
      </c>
      <c r="M38" s="599">
        <v>21946.080000000002</v>
      </c>
      <c r="N38" s="600">
        <v>39567</v>
      </c>
      <c r="O38" s="605" t="s">
        <v>7138</v>
      </c>
      <c r="P38" s="598"/>
      <c r="Q38" s="600"/>
      <c r="R38" s="600"/>
      <c r="S38" s="598"/>
      <c r="T38" s="632"/>
    </row>
    <row r="39" spans="1:20" ht="95.45" customHeight="1">
      <c r="A39" s="596">
        <v>28</v>
      </c>
      <c r="B39" s="597" t="s">
        <v>889</v>
      </c>
      <c r="C39" s="43" t="s">
        <v>7133</v>
      </c>
      <c r="D39" s="597" t="s">
        <v>2140</v>
      </c>
      <c r="E39" s="593" t="s">
        <v>7134</v>
      </c>
      <c r="F39" s="597" t="s">
        <v>7147</v>
      </c>
      <c r="G39" s="593" t="s">
        <v>7136</v>
      </c>
      <c r="H39" s="598">
        <v>1938</v>
      </c>
      <c r="I39" s="598">
        <v>1</v>
      </c>
      <c r="J39" s="597" t="s">
        <v>7148</v>
      </c>
      <c r="K39" s="599">
        <v>26.16</v>
      </c>
      <c r="L39" s="599">
        <v>21946.080000000002</v>
      </c>
      <c r="M39" s="599">
        <v>21946.080000000002</v>
      </c>
      <c r="N39" s="600">
        <v>39567</v>
      </c>
      <c r="O39" s="605" t="s">
        <v>7138</v>
      </c>
      <c r="P39" s="598"/>
      <c r="Q39" s="600"/>
      <c r="R39" s="600"/>
      <c r="S39" s="598"/>
      <c r="T39" s="632"/>
    </row>
    <row r="40" spans="1:20" ht="94.9" customHeight="1">
      <c r="A40" s="596">
        <v>29</v>
      </c>
      <c r="B40" s="597" t="s">
        <v>889</v>
      </c>
      <c r="C40" s="43" t="s">
        <v>7133</v>
      </c>
      <c r="D40" s="597" t="s">
        <v>2140</v>
      </c>
      <c r="E40" s="593" t="s">
        <v>7134</v>
      </c>
      <c r="F40" s="597" t="s">
        <v>7149</v>
      </c>
      <c r="G40" s="593" t="s">
        <v>7136</v>
      </c>
      <c r="H40" s="598">
        <v>1938</v>
      </c>
      <c r="I40" s="598">
        <v>1</v>
      </c>
      <c r="J40" s="597" t="s">
        <v>7150</v>
      </c>
      <c r="K40" s="599">
        <v>17.350000000000001</v>
      </c>
      <c r="L40" s="599">
        <v>68182.3</v>
      </c>
      <c r="M40" s="599">
        <v>68182.3</v>
      </c>
      <c r="N40" s="600">
        <v>39567</v>
      </c>
      <c r="O40" s="605" t="s">
        <v>7138</v>
      </c>
      <c r="P40" s="598"/>
      <c r="Q40" s="600"/>
      <c r="R40" s="600"/>
      <c r="S40" s="598"/>
      <c r="T40" s="632"/>
    </row>
    <row r="41" spans="1:20" ht="94.15" customHeight="1">
      <c r="A41" s="596">
        <v>30</v>
      </c>
      <c r="B41" s="597" t="s">
        <v>889</v>
      </c>
      <c r="C41" s="43" t="s">
        <v>7133</v>
      </c>
      <c r="D41" s="597" t="s">
        <v>2140</v>
      </c>
      <c r="E41" s="593" t="s">
        <v>7134</v>
      </c>
      <c r="F41" s="597" t="s">
        <v>7151</v>
      </c>
      <c r="G41" s="593" t="s">
        <v>7136</v>
      </c>
      <c r="H41" s="598">
        <v>1938</v>
      </c>
      <c r="I41" s="598">
        <v>1</v>
      </c>
      <c r="J41" s="597" t="s">
        <v>7152</v>
      </c>
      <c r="K41" s="599">
        <v>18.66</v>
      </c>
      <c r="L41" s="599">
        <v>73330.149999999994</v>
      </c>
      <c r="M41" s="599">
        <v>73330.149999999994</v>
      </c>
      <c r="N41" s="600">
        <v>39567</v>
      </c>
      <c r="O41" s="605" t="s">
        <v>7138</v>
      </c>
      <c r="P41" s="598"/>
      <c r="Q41" s="600"/>
      <c r="R41" s="600"/>
      <c r="S41" s="598"/>
      <c r="T41" s="632"/>
    </row>
    <row r="42" spans="1:20" ht="94.15" customHeight="1">
      <c r="A42" s="596">
        <v>31</v>
      </c>
      <c r="B42" s="597" t="s">
        <v>889</v>
      </c>
      <c r="C42" s="43" t="s">
        <v>7133</v>
      </c>
      <c r="D42" s="597" t="s">
        <v>2140</v>
      </c>
      <c r="E42" s="593" t="s">
        <v>7134</v>
      </c>
      <c r="F42" s="597" t="s">
        <v>7153</v>
      </c>
      <c r="G42" s="593" t="s">
        <v>7136</v>
      </c>
      <c r="H42" s="598">
        <v>1938</v>
      </c>
      <c r="I42" s="598">
        <v>1</v>
      </c>
      <c r="J42" s="597" t="s">
        <v>7154</v>
      </c>
      <c r="K42" s="599">
        <v>9.23</v>
      </c>
      <c r="L42" s="599">
        <v>3507.77</v>
      </c>
      <c r="M42" s="599">
        <v>3507.77</v>
      </c>
      <c r="N42" s="600">
        <v>39567</v>
      </c>
      <c r="O42" s="605" t="s">
        <v>7138</v>
      </c>
      <c r="P42" s="598"/>
      <c r="Q42" s="600"/>
      <c r="R42" s="600"/>
      <c r="S42" s="598"/>
      <c r="T42" s="632"/>
    </row>
    <row r="43" spans="1:20" ht="105.6" customHeight="1">
      <c r="A43" s="596">
        <v>32</v>
      </c>
      <c r="B43" s="597" t="s">
        <v>889</v>
      </c>
      <c r="C43" s="43" t="s">
        <v>7133</v>
      </c>
      <c r="D43" s="597" t="s">
        <v>2140</v>
      </c>
      <c r="E43" s="593" t="s">
        <v>7134</v>
      </c>
      <c r="F43" s="597" t="s">
        <v>7155</v>
      </c>
      <c r="G43" s="593" t="s">
        <v>7136</v>
      </c>
      <c r="H43" s="598">
        <v>1938</v>
      </c>
      <c r="I43" s="598">
        <v>1</v>
      </c>
      <c r="J43" s="597" t="s">
        <v>7156</v>
      </c>
      <c r="K43" s="599">
        <v>8.5500000000000007</v>
      </c>
      <c r="L43" s="599">
        <v>3237.94</v>
      </c>
      <c r="M43" s="599">
        <v>3237.94</v>
      </c>
      <c r="N43" s="600">
        <v>39567</v>
      </c>
      <c r="O43" s="605" t="s">
        <v>7138</v>
      </c>
      <c r="P43" s="598"/>
      <c r="Q43" s="600"/>
      <c r="R43" s="600"/>
      <c r="S43" s="598"/>
      <c r="T43" s="632"/>
    </row>
    <row r="44" spans="1:20" ht="105.6" customHeight="1">
      <c r="A44" s="596">
        <v>33</v>
      </c>
      <c r="B44" s="597" t="s">
        <v>889</v>
      </c>
      <c r="C44" s="43" t="s">
        <v>7133</v>
      </c>
      <c r="D44" s="597" t="s">
        <v>2140</v>
      </c>
      <c r="E44" s="593" t="s">
        <v>7134</v>
      </c>
      <c r="F44" s="597" t="s">
        <v>7157</v>
      </c>
      <c r="G44" s="593" t="s">
        <v>7136</v>
      </c>
      <c r="H44" s="598">
        <v>1938</v>
      </c>
      <c r="I44" s="598">
        <v>1</v>
      </c>
      <c r="J44" s="597" t="s">
        <v>7158</v>
      </c>
      <c r="K44" s="599">
        <v>363.85</v>
      </c>
      <c r="L44" s="599">
        <v>139231.72</v>
      </c>
      <c r="M44" s="599">
        <v>139231.72</v>
      </c>
      <c r="N44" s="600">
        <v>39567</v>
      </c>
      <c r="O44" s="605" t="s">
        <v>7138</v>
      </c>
      <c r="P44" s="598"/>
      <c r="Q44" s="600"/>
      <c r="R44" s="600"/>
      <c r="S44" s="598"/>
      <c r="T44" s="632"/>
    </row>
    <row r="45" spans="1:20" ht="105.6" customHeight="1">
      <c r="A45" s="596">
        <v>34</v>
      </c>
      <c r="B45" s="597" t="s">
        <v>889</v>
      </c>
      <c r="C45" s="43" t="s">
        <v>7133</v>
      </c>
      <c r="D45" s="597" t="s">
        <v>2140</v>
      </c>
      <c r="E45" s="593" t="s">
        <v>7134</v>
      </c>
      <c r="F45" s="597" t="s">
        <v>7159</v>
      </c>
      <c r="G45" s="593" t="s">
        <v>7136</v>
      </c>
      <c r="H45" s="598">
        <v>1938</v>
      </c>
      <c r="I45" s="598">
        <v>1</v>
      </c>
      <c r="J45" s="597" t="s">
        <v>7160</v>
      </c>
      <c r="K45" s="599">
        <v>17.329999999999998</v>
      </c>
      <c r="L45" s="599">
        <v>16801.580000000002</v>
      </c>
      <c r="M45" s="599">
        <v>16801.580000000002</v>
      </c>
      <c r="N45" s="600">
        <v>39567</v>
      </c>
      <c r="O45" s="605" t="s">
        <v>7138</v>
      </c>
      <c r="P45" s="598"/>
      <c r="Q45" s="600"/>
      <c r="R45" s="600"/>
      <c r="S45" s="598"/>
      <c r="T45" s="632"/>
    </row>
    <row r="46" spans="1:20" ht="105.6" customHeight="1">
      <c r="A46" s="596">
        <v>35</v>
      </c>
      <c r="B46" s="597" t="s">
        <v>889</v>
      </c>
      <c r="C46" s="43" t="s">
        <v>7133</v>
      </c>
      <c r="D46" s="597" t="s">
        <v>2140</v>
      </c>
      <c r="E46" s="593" t="s">
        <v>7134</v>
      </c>
      <c r="F46" s="597" t="s">
        <v>7161</v>
      </c>
      <c r="G46" s="593" t="s">
        <v>7136</v>
      </c>
      <c r="H46" s="598">
        <v>1938</v>
      </c>
      <c r="I46" s="598">
        <v>1</v>
      </c>
      <c r="J46" s="597" t="s">
        <v>7162</v>
      </c>
      <c r="K46" s="599">
        <v>18.649999999999999</v>
      </c>
      <c r="L46" s="599">
        <v>18081.84</v>
      </c>
      <c r="M46" s="599">
        <v>18081.84</v>
      </c>
      <c r="N46" s="600">
        <v>39567</v>
      </c>
      <c r="O46" s="605" t="s">
        <v>7138</v>
      </c>
      <c r="P46" s="598"/>
      <c r="Q46" s="600"/>
      <c r="R46" s="600"/>
      <c r="S46" s="598"/>
      <c r="T46" s="632"/>
    </row>
    <row r="47" spans="1:20" ht="90.6" customHeight="1">
      <c r="A47" s="596">
        <v>36</v>
      </c>
      <c r="B47" s="597" t="s">
        <v>889</v>
      </c>
      <c r="C47" s="43" t="s">
        <v>7133</v>
      </c>
      <c r="D47" s="597" t="s">
        <v>2140</v>
      </c>
      <c r="E47" s="593" t="s">
        <v>7134</v>
      </c>
      <c r="F47" s="597" t="s">
        <v>7163</v>
      </c>
      <c r="G47" s="593" t="s">
        <v>7136</v>
      </c>
      <c r="H47" s="598">
        <v>1938</v>
      </c>
      <c r="I47" s="598">
        <v>1</v>
      </c>
      <c r="J47" s="597" t="s">
        <v>7164</v>
      </c>
      <c r="K47" s="599">
        <v>63.18</v>
      </c>
      <c r="L47" s="599">
        <v>1</v>
      </c>
      <c r="M47" s="599">
        <v>1</v>
      </c>
      <c r="N47" s="600">
        <v>39567</v>
      </c>
      <c r="O47" s="605" t="s">
        <v>7138</v>
      </c>
      <c r="P47" s="598"/>
      <c r="Q47" s="600"/>
      <c r="R47" s="600"/>
      <c r="S47" s="598"/>
      <c r="T47" s="632"/>
    </row>
    <row r="48" spans="1:20" ht="88.9" customHeight="1">
      <c r="A48" s="596">
        <v>37</v>
      </c>
      <c r="B48" s="597" t="s">
        <v>889</v>
      </c>
      <c r="C48" s="43" t="s">
        <v>7133</v>
      </c>
      <c r="D48" s="597" t="s">
        <v>2140</v>
      </c>
      <c r="E48" s="593" t="s">
        <v>7134</v>
      </c>
      <c r="F48" s="597" t="s">
        <v>7165</v>
      </c>
      <c r="G48" s="593" t="s">
        <v>7136</v>
      </c>
      <c r="H48" s="598">
        <v>1938</v>
      </c>
      <c r="I48" s="598">
        <v>1</v>
      </c>
      <c r="J48" s="597" t="s">
        <v>7166</v>
      </c>
      <c r="K48" s="599">
        <v>30.55</v>
      </c>
      <c r="L48" s="599">
        <v>160229.72</v>
      </c>
      <c r="M48" s="599">
        <v>160229.72</v>
      </c>
      <c r="N48" s="600">
        <v>39567</v>
      </c>
      <c r="O48" s="605" t="s">
        <v>7138</v>
      </c>
      <c r="P48" s="598"/>
      <c r="Q48" s="600"/>
      <c r="R48" s="600"/>
      <c r="S48" s="598"/>
      <c r="T48" s="632"/>
    </row>
    <row r="49" spans="1:20" ht="94.15" customHeight="1">
      <c r="A49" s="596">
        <v>38</v>
      </c>
      <c r="B49" s="597" t="s">
        <v>889</v>
      </c>
      <c r="C49" s="43" t="s">
        <v>7133</v>
      </c>
      <c r="D49" s="597" t="s">
        <v>2140</v>
      </c>
      <c r="E49" s="593" t="s">
        <v>7134</v>
      </c>
      <c r="F49" s="597" t="s">
        <v>7167</v>
      </c>
      <c r="G49" s="593" t="s">
        <v>7136</v>
      </c>
      <c r="H49" s="598">
        <v>1938</v>
      </c>
      <c r="I49" s="598">
        <v>1</v>
      </c>
      <c r="J49" s="597" t="s">
        <v>7168</v>
      </c>
      <c r="K49" s="599">
        <v>18</v>
      </c>
      <c r="L49" s="599">
        <v>69975.63</v>
      </c>
      <c r="M49" s="599">
        <v>69975.63</v>
      </c>
      <c r="N49" s="600">
        <v>39567</v>
      </c>
      <c r="O49" s="605" t="s">
        <v>7138</v>
      </c>
      <c r="P49" s="598"/>
      <c r="Q49" s="600"/>
      <c r="R49" s="600"/>
      <c r="S49" s="598"/>
      <c r="T49" s="632"/>
    </row>
    <row r="50" spans="1:20" ht="91.15" customHeight="1">
      <c r="A50" s="596">
        <v>39</v>
      </c>
      <c r="B50" s="597" t="s">
        <v>889</v>
      </c>
      <c r="C50" s="43" t="s">
        <v>7133</v>
      </c>
      <c r="D50" s="597" t="s">
        <v>2140</v>
      </c>
      <c r="E50" s="593" t="s">
        <v>7134</v>
      </c>
      <c r="F50" s="597" t="s">
        <v>7169</v>
      </c>
      <c r="G50" s="593" t="s">
        <v>7136</v>
      </c>
      <c r="H50" s="598">
        <v>1938</v>
      </c>
      <c r="I50" s="598">
        <v>1</v>
      </c>
      <c r="J50" s="597" t="s">
        <v>7170</v>
      </c>
      <c r="K50" s="599" t="s">
        <v>7171</v>
      </c>
      <c r="L50" s="599">
        <v>15774.69</v>
      </c>
      <c r="M50" s="599">
        <v>15774.69</v>
      </c>
      <c r="N50" s="600">
        <v>39567</v>
      </c>
      <c r="O50" s="605" t="s">
        <v>7138</v>
      </c>
      <c r="P50" s="598"/>
      <c r="Q50" s="600"/>
      <c r="R50" s="600"/>
      <c r="S50" s="598"/>
      <c r="T50" s="632"/>
    </row>
    <row r="51" spans="1:20" ht="105.6" customHeight="1">
      <c r="A51" s="596">
        <v>40</v>
      </c>
      <c r="B51" s="597" t="s">
        <v>889</v>
      </c>
      <c r="C51" s="43" t="s">
        <v>7133</v>
      </c>
      <c r="D51" s="597" t="s">
        <v>2140</v>
      </c>
      <c r="E51" s="593" t="s">
        <v>7134</v>
      </c>
      <c r="F51" s="597" t="s">
        <v>7172</v>
      </c>
      <c r="G51" s="593" t="s">
        <v>7136</v>
      </c>
      <c r="H51" s="598">
        <v>1938</v>
      </c>
      <c r="I51" s="598">
        <v>1</v>
      </c>
      <c r="J51" s="597" t="s">
        <v>7173</v>
      </c>
      <c r="K51" s="599" t="s">
        <v>7174</v>
      </c>
      <c r="L51" s="599">
        <v>16549.5</v>
      </c>
      <c r="M51" s="599">
        <v>16549.5</v>
      </c>
      <c r="N51" s="600">
        <v>39567</v>
      </c>
      <c r="O51" s="605" t="s">
        <v>7138</v>
      </c>
      <c r="P51" s="598"/>
      <c r="Q51" s="600"/>
      <c r="R51" s="600"/>
      <c r="S51" s="598"/>
      <c r="T51" s="632"/>
    </row>
    <row r="52" spans="1:20" ht="82.15" customHeight="1">
      <c r="A52" s="596">
        <v>41</v>
      </c>
      <c r="B52" s="597" t="s">
        <v>889</v>
      </c>
      <c r="C52" s="43" t="s">
        <v>7133</v>
      </c>
      <c r="D52" s="597" t="s">
        <v>2140</v>
      </c>
      <c r="E52" s="593" t="s">
        <v>7134</v>
      </c>
      <c r="F52" s="597" t="s">
        <v>7175</v>
      </c>
      <c r="G52" s="593" t="s">
        <v>7136</v>
      </c>
      <c r="H52" s="598">
        <v>1938</v>
      </c>
      <c r="I52" s="598">
        <v>1</v>
      </c>
      <c r="J52" s="597" t="s">
        <v>7176</v>
      </c>
      <c r="K52" s="599">
        <v>41</v>
      </c>
      <c r="L52" s="599">
        <v>21676.25</v>
      </c>
      <c r="M52" s="599">
        <v>21676.25</v>
      </c>
      <c r="N52" s="600">
        <v>39567</v>
      </c>
      <c r="O52" s="605" t="s">
        <v>7138</v>
      </c>
      <c r="P52" s="598"/>
      <c r="Q52" s="600"/>
      <c r="R52" s="600"/>
      <c r="S52" s="598"/>
      <c r="T52" s="632"/>
    </row>
    <row r="53" spans="1:20" ht="83.45" customHeight="1">
      <c r="A53" s="596">
        <v>42</v>
      </c>
      <c r="B53" s="597" t="s">
        <v>889</v>
      </c>
      <c r="C53" s="43" t="s">
        <v>7133</v>
      </c>
      <c r="D53" s="597" t="s">
        <v>2140</v>
      </c>
      <c r="E53" s="593" t="s">
        <v>7134</v>
      </c>
      <c r="F53" s="597" t="s">
        <v>7177</v>
      </c>
      <c r="G53" s="593" t="s">
        <v>7136</v>
      </c>
      <c r="H53" s="598">
        <v>1938</v>
      </c>
      <c r="I53" s="598">
        <v>1</v>
      </c>
      <c r="J53" s="597" t="s">
        <v>7178</v>
      </c>
      <c r="K53" s="599">
        <v>33</v>
      </c>
      <c r="L53" s="599">
        <v>1</v>
      </c>
      <c r="M53" s="599">
        <v>1</v>
      </c>
      <c r="N53" s="600">
        <v>39567</v>
      </c>
      <c r="O53" s="605" t="s">
        <v>7138</v>
      </c>
      <c r="P53" s="598"/>
      <c r="Q53" s="600"/>
      <c r="R53" s="600"/>
      <c r="S53" s="598"/>
      <c r="T53" s="632"/>
    </row>
    <row r="54" spans="1:20" ht="97.9" customHeight="1">
      <c r="A54" s="596">
        <v>43</v>
      </c>
      <c r="B54" s="597" t="s">
        <v>889</v>
      </c>
      <c r="C54" s="43" t="s">
        <v>7133</v>
      </c>
      <c r="D54" s="597" t="s">
        <v>2140</v>
      </c>
      <c r="E54" s="593" t="s">
        <v>7134</v>
      </c>
      <c r="F54" s="597" t="s">
        <v>7179</v>
      </c>
      <c r="G54" s="593" t="s">
        <v>7136</v>
      </c>
      <c r="H54" s="598">
        <v>1938</v>
      </c>
      <c r="I54" s="598">
        <v>1</v>
      </c>
      <c r="J54" s="597" t="s">
        <v>7180</v>
      </c>
      <c r="K54" s="599">
        <v>33</v>
      </c>
      <c r="L54" s="599">
        <v>1</v>
      </c>
      <c r="M54" s="599">
        <v>1</v>
      </c>
      <c r="N54" s="600">
        <v>39567</v>
      </c>
      <c r="O54" s="605" t="s">
        <v>7138</v>
      </c>
      <c r="P54" s="598"/>
      <c r="Q54" s="600"/>
      <c r="R54" s="600"/>
      <c r="S54" s="598"/>
      <c r="T54" s="632"/>
    </row>
    <row r="55" spans="1:20" ht="64.900000000000006" customHeight="1">
      <c r="A55" s="596">
        <v>44</v>
      </c>
      <c r="B55" s="597" t="s">
        <v>889</v>
      </c>
      <c r="C55" s="596" t="s">
        <v>7074</v>
      </c>
      <c r="D55" s="597" t="s">
        <v>2196</v>
      </c>
      <c r="E55" s="593" t="s">
        <v>7181</v>
      </c>
      <c r="F55" s="597" t="s">
        <v>7076</v>
      </c>
      <c r="G55" s="593" t="s">
        <v>7182</v>
      </c>
      <c r="H55" s="598">
        <v>1965</v>
      </c>
      <c r="I55" s="598">
        <v>1</v>
      </c>
      <c r="J55" s="15" t="s">
        <v>7183</v>
      </c>
      <c r="K55" s="599">
        <v>164.07</v>
      </c>
      <c r="L55" s="301">
        <v>544740.26</v>
      </c>
      <c r="M55" s="599">
        <v>139240.14000000001</v>
      </c>
      <c r="N55" s="600">
        <v>39470</v>
      </c>
      <c r="O55" s="633" t="s">
        <v>7184</v>
      </c>
      <c r="P55" s="598"/>
      <c r="Q55" s="600"/>
      <c r="R55" s="600"/>
      <c r="S55" s="598"/>
      <c r="T55" s="632"/>
    </row>
    <row r="56" spans="1:20" ht="101.45" customHeight="1">
      <c r="A56" s="596">
        <v>45</v>
      </c>
      <c r="B56" s="597" t="s">
        <v>889</v>
      </c>
      <c r="C56" s="597" t="s">
        <v>890</v>
      </c>
      <c r="D56" s="597" t="s">
        <v>1447</v>
      </c>
      <c r="E56" s="593" t="s">
        <v>1768</v>
      </c>
      <c r="F56" s="597" t="s">
        <v>7185</v>
      </c>
      <c r="G56" s="593" t="s">
        <v>7186</v>
      </c>
      <c r="H56" s="597" t="s">
        <v>7187</v>
      </c>
      <c r="I56" s="598">
        <v>1</v>
      </c>
      <c r="J56" s="597" t="s">
        <v>7188</v>
      </c>
      <c r="K56" s="599">
        <v>105.1</v>
      </c>
      <c r="L56" s="599">
        <v>711769.78</v>
      </c>
      <c r="M56" s="599">
        <v>130491.35</v>
      </c>
      <c r="N56" s="600">
        <v>42002</v>
      </c>
      <c r="O56" s="605" t="s">
        <v>7189</v>
      </c>
      <c r="P56" s="634"/>
      <c r="Q56" s="634"/>
      <c r="R56" s="634"/>
      <c r="S56" s="596"/>
      <c r="T56" s="598"/>
    </row>
    <row r="57" spans="1:20" ht="65.45" customHeight="1">
      <c r="A57" s="596"/>
      <c r="B57" s="597" t="s">
        <v>889</v>
      </c>
      <c r="C57" s="596" t="s">
        <v>7074</v>
      </c>
      <c r="D57" s="597" t="s">
        <v>1447</v>
      </c>
      <c r="E57" s="593" t="s">
        <v>7190</v>
      </c>
      <c r="F57" s="597" t="s">
        <v>7191</v>
      </c>
      <c r="G57" s="597" t="s">
        <v>7192</v>
      </c>
      <c r="H57" s="597" t="s">
        <v>7193</v>
      </c>
      <c r="I57" s="598">
        <v>1</v>
      </c>
      <c r="J57" s="593" t="s">
        <v>7194</v>
      </c>
      <c r="K57" s="599">
        <v>46.1</v>
      </c>
      <c r="L57" s="599">
        <v>96506</v>
      </c>
      <c r="M57" s="599">
        <v>96506</v>
      </c>
      <c r="N57" s="600">
        <v>43619</v>
      </c>
      <c r="O57" s="605" t="s">
        <v>7195</v>
      </c>
      <c r="P57" s="634"/>
      <c r="R57" s="634"/>
      <c r="S57" s="635"/>
      <c r="T57" s="598"/>
    </row>
    <row r="58" spans="1:20" ht="102">
      <c r="A58" s="596">
        <v>46</v>
      </c>
      <c r="B58" s="597" t="s">
        <v>889</v>
      </c>
      <c r="C58" s="597" t="s">
        <v>890</v>
      </c>
      <c r="D58" s="597" t="s">
        <v>1447</v>
      </c>
      <c r="E58" s="593" t="s">
        <v>1768</v>
      </c>
      <c r="F58" s="597" t="s">
        <v>7196</v>
      </c>
      <c r="G58" s="593" t="s">
        <v>7197</v>
      </c>
      <c r="H58" s="597" t="s">
        <v>7187</v>
      </c>
      <c r="I58" s="598">
        <v>1</v>
      </c>
      <c r="J58" s="597" t="s">
        <v>7198</v>
      </c>
      <c r="K58" s="599">
        <v>6.4</v>
      </c>
      <c r="L58" s="599">
        <v>43342.78</v>
      </c>
      <c r="M58" s="599">
        <v>7946.4</v>
      </c>
      <c r="N58" s="600">
        <v>42002</v>
      </c>
      <c r="O58" s="605" t="s">
        <v>7199</v>
      </c>
      <c r="P58" s="634"/>
      <c r="Q58" s="634"/>
      <c r="R58" s="634"/>
      <c r="S58" s="634"/>
      <c r="T58" s="598"/>
    </row>
    <row r="59" spans="1:20" ht="127.9" customHeight="1">
      <c r="A59" s="636">
        <v>47</v>
      </c>
      <c r="B59" s="637" t="s">
        <v>889</v>
      </c>
      <c r="C59" s="638" t="s">
        <v>7200</v>
      </c>
      <c r="D59" s="637" t="s">
        <v>1447</v>
      </c>
      <c r="E59" s="639" t="s">
        <v>1785</v>
      </c>
      <c r="F59" s="637" t="s">
        <v>7201</v>
      </c>
      <c r="G59" s="639" t="s">
        <v>7202</v>
      </c>
      <c r="H59" s="640">
        <v>1991</v>
      </c>
      <c r="I59" s="640">
        <v>2</v>
      </c>
      <c r="J59" s="637" t="s">
        <v>7203</v>
      </c>
      <c r="K59" s="641">
        <v>2876.12</v>
      </c>
      <c r="L59" s="641">
        <v>15645846.720000001</v>
      </c>
      <c r="M59" s="641">
        <v>4600380.21</v>
      </c>
      <c r="N59" s="642">
        <v>37242</v>
      </c>
      <c r="O59" s="643" t="s">
        <v>7204</v>
      </c>
      <c r="P59" s="598" t="s">
        <v>7122</v>
      </c>
      <c r="Q59" s="600">
        <v>43494</v>
      </c>
      <c r="R59" s="600">
        <v>44196</v>
      </c>
      <c r="S59" s="598" t="s">
        <v>7123</v>
      </c>
      <c r="T59" s="598">
        <v>137.85</v>
      </c>
    </row>
    <row r="60" spans="1:20" ht="127.5">
      <c r="A60" s="596">
        <v>48</v>
      </c>
      <c r="B60" s="597" t="s">
        <v>889</v>
      </c>
      <c r="C60" s="43" t="s">
        <v>7200</v>
      </c>
      <c r="D60" s="597" t="s">
        <v>1447</v>
      </c>
      <c r="E60" s="593" t="s">
        <v>1785</v>
      </c>
      <c r="F60" s="597" t="s">
        <v>7205</v>
      </c>
      <c r="G60" s="593" t="s">
        <v>7202</v>
      </c>
      <c r="H60" s="598">
        <v>1991</v>
      </c>
      <c r="I60" s="598"/>
      <c r="J60" s="597" t="s">
        <v>7206</v>
      </c>
      <c r="K60" s="599">
        <v>12.92</v>
      </c>
      <c r="L60" s="599">
        <v>2776.92</v>
      </c>
      <c r="M60" s="599">
        <v>2660.75</v>
      </c>
      <c r="N60" s="600">
        <v>37242</v>
      </c>
      <c r="O60" s="601" t="s">
        <v>7207</v>
      </c>
      <c r="P60" s="598"/>
      <c r="Q60" s="600"/>
      <c r="R60" s="600"/>
      <c r="S60" s="598"/>
      <c r="T60" s="598"/>
    </row>
    <row r="61" spans="1:20" ht="127.5">
      <c r="A61" s="596">
        <v>49</v>
      </c>
      <c r="B61" s="597" t="s">
        <v>889</v>
      </c>
      <c r="C61" s="43" t="s">
        <v>7200</v>
      </c>
      <c r="D61" s="597" t="s">
        <v>1447</v>
      </c>
      <c r="E61" s="593" t="s">
        <v>1785</v>
      </c>
      <c r="F61" s="597" t="s">
        <v>7208</v>
      </c>
      <c r="G61" s="593" t="s">
        <v>7202</v>
      </c>
      <c r="H61" s="598">
        <v>1991</v>
      </c>
      <c r="I61" s="598"/>
      <c r="J61" s="597" t="s">
        <v>7209</v>
      </c>
      <c r="K61" s="599">
        <v>6.87</v>
      </c>
      <c r="L61" s="599">
        <v>1470.14</v>
      </c>
      <c r="M61" s="599">
        <v>1408.4</v>
      </c>
      <c r="N61" s="600">
        <v>37242</v>
      </c>
      <c r="O61" s="601" t="s">
        <v>7204</v>
      </c>
      <c r="P61" s="598"/>
      <c r="Q61" s="600"/>
      <c r="R61" s="600"/>
      <c r="S61" s="598"/>
      <c r="T61" s="598"/>
    </row>
    <row r="62" spans="1:20" ht="127.5">
      <c r="A62" s="596">
        <v>50</v>
      </c>
      <c r="B62" s="597" t="s">
        <v>889</v>
      </c>
      <c r="C62" s="43" t="s">
        <v>7200</v>
      </c>
      <c r="D62" s="597" t="s">
        <v>1447</v>
      </c>
      <c r="E62" s="593" t="s">
        <v>1785</v>
      </c>
      <c r="F62" s="597" t="s">
        <v>7210</v>
      </c>
      <c r="G62" s="593" t="s">
        <v>7202</v>
      </c>
      <c r="H62" s="598">
        <v>1991</v>
      </c>
      <c r="I62" s="598"/>
      <c r="J62" s="597" t="s">
        <v>7211</v>
      </c>
      <c r="K62" s="599">
        <v>7.35</v>
      </c>
      <c r="L62" s="599">
        <v>1633.49</v>
      </c>
      <c r="M62" s="599">
        <v>1565.7</v>
      </c>
      <c r="N62" s="600">
        <v>37242</v>
      </c>
      <c r="O62" s="601" t="s">
        <v>7204</v>
      </c>
      <c r="P62" s="598"/>
      <c r="Q62" s="600"/>
      <c r="R62" s="600"/>
      <c r="S62" s="598"/>
      <c r="T62" s="598"/>
    </row>
    <row r="63" spans="1:20" ht="127.5">
      <c r="A63" s="596">
        <v>51</v>
      </c>
      <c r="B63" s="597" t="s">
        <v>889</v>
      </c>
      <c r="C63" s="43" t="s">
        <v>7200</v>
      </c>
      <c r="D63" s="597" t="s">
        <v>1447</v>
      </c>
      <c r="E63" s="593" t="s">
        <v>1785</v>
      </c>
      <c r="F63" s="597" t="s">
        <v>7212</v>
      </c>
      <c r="G63" s="593" t="s">
        <v>7202</v>
      </c>
      <c r="H63" s="598">
        <v>1991</v>
      </c>
      <c r="I63" s="598"/>
      <c r="J63" s="597" t="s">
        <v>7213</v>
      </c>
      <c r="K63" s="599">
        <v>675.02</v>
      </c>
      <c r="L63" s="599">
        <v>190464.36</v>
      </c>
      <c r="M63" s="599">
        <v>190464.36</v>
      </c>
      <c r="N63" s="600">
        <v>37242</v>
      </c>
      <c r="O63" s="601" t="s">
        <v>7204</v>
      </c>
      <c r="P63" s="598"/>
      <c r="Q63" s="600"/>
      <c r="R63" s="600"/>
      <c r="S63" s="598"/>
      <c r="T63" s="598"/>
    </row>
    <row r="64" spans="1:20" ht="127.5">
      <c r="A64" s="596">
        <v>52</v>
      </c>
      <c r="B64" s="597" t="s">
        <v>889</v>
      </c>
      <c r="C64" s="43" t="s">
        <v>7200</v>
      </c>
      <c r="D64" s="597" t="s">
        <v>1447</v>
      </c>
      <c r="E64" s="593" t="s">
        <v>1785</v>
      </c>
      <c r="F64" s="597" t="s">
        <v>7214</v>
      </c>
      <c r="G64" s="593" t="s">
        <v>7202</v>
      </c>
      <c r="H64" s="598">
        <v>1991</v>
      </c>
      <c r="I64" s="598"/>
      <c r="J64" s="597" t="s">
        <v>7215</v>
      </c>
      <c r="K64" s="599">
        <v>67.239999999999995</v>
      </c>
      <c r="L64" s="599">
        <v>31199.56</v>
      </c>
      <c r="M64" s="599">
        <v>29900.15</v>
      </c>
      <c r="N64" s="600">
        <v>37242</v>
      </c>
      <c r="O64" s="601" t="s">
        <v>7207</v>
      </c>
      <c r="P64" s="598"/>
      <c r="Q64" s="600"/>
      <c r="R64" s="600"/>
      <c r="S64" s="598"/>
      <c r="T64" s="598"/>
    </row>
    <row r="65" spans="1:20" ht="127.5">
      <c r="A65" s="596">
        <v>53</v>
      </c>
      <c r="B65" s="597" t="s">
        <v>889</v>
      </c>
      <c r="C65" s="43" t="s">
        <v>7200</v>
      </c>
      <c r="D65" s="597" t="s">
        <v>1447</v>
      </c>
      <c r="E65" s="593" t="s">
        <v>1785</v>
      </c>
      <c r="F65" s="597" t="s">
        <v>7216</v>
      </c>
      <c r="G65" s="593" t="s">
        <v>7202</v>
      </c>
      <c r="H65" s="598">
        <v>1991</v>
      </c>
      <c r="I65" s="598"/>
      <c r="J65" s="597" t="s">
        <v>7217</v>
      </c>
      <c r="K65" s="599">
        <v>68.87</v>
      </c>
      <c r="L65" s="599">
        <v>32016.31</v>
      </c>
      <c r="M65" s="599">
        <v>30681.85</v>
      </c>
      <c r="N65" s="600">
        <v>37242</v>
      </c>
      <c r="O65" s="601" t="s">
        <v>7207</v>
      </c>
      <c r="P65" s="598"/>
      <c r="Q65" s="600"/>
      <c r="R65" s="600"/>
      <c r="S65" s="598"/>
      <c r="T65" s="598"/>
    </row>
    <row r="66" spans="1:20" ht="127.5">
      <c r="A66" s="596">
        <v>54</v>
      </c>
      <c r="B66" s="597" t="s">
        <v>889</v>
      </c>
      <c r="C66" s="43" t="s">
        <v>7200</v>
      </c>
      <c r="D66" s="597" t="s">
        <v>1447</v>
      </c>
      <c r="E66" s="593" t="s">
        <v>1785</v>
      </c>
      <c r="F66" s="597" t="s">
        <v>7218</v>
      </c>
      <c r="G66" s="593" t="s">
        <v>7202</v>
      </c>
      <c r="H66" s="598">
        <v>1991</v>
      </c>
      <c r="I66" s="598"/>
      <c r="J66" s="597" t="s">
        <v>7219</v>
      </c>
      <c r="K66" s="599">
        <v>65.61</v>
      </c>
      <c r="L66" s="599">
        <v>30546.17</v>
      </c>
      <c r="M66" s="599">
        <v>29273.45</v>
      </c>
      <c r="N66" s="600">
        <v>37242</v>
      </c>
      <c r="O66" s="601" t="s">
        <v>7207</v>
      </c>
      <c r="P66" s="598"/>
      <c r="Q66" s="600"/>
      <c r="R66" s="600"/>
      <c r="S66" s="598"/>
      <c r="T66" s="598"/>
    </row>
    <row r="67" spans="1:20" ht="127.5">
      <c r="A67" s="596">
        <v>55</v>
      </c>
      <c r="B67" s="597" t="s">
        <v>889</v>
      </c>
      <c r="C67" s="43" t="s">
        <v>7200</v>
      </c>
      <c r="D67" s="597" t="s">
        <v>1447</v>
      </c>
      <c r="E67" s="593" t="s">
        <v>1785</v>
      </c>
      <c r="F67" s="597" t="s">
        <v>7220</v>
      </c>
      <c r="G67" s="593" t="s">
        <v>7202</v>
      </c>
      <c r="H67" s="598">
        <v>1991</v>
      </c>
      <c r="I67" s="598"/>
      <c r="J67" s="597" t="s">
        <v>7221</v>
      </c>
      <c r="K67" s="599">
        <v>68.89</v>
      </c>
      <c r="L67" s="599">
        <v>32016.31</v>
      </c>
      <c r="M67" s="599">
        <v>30681.85</v>
      </c>
      <c r="N67" s="600">
        <v>37242</v>
      </c>
      <c r="O67" s="601" t="s">
        <v>7207</v>
      </c>
      <c r="P67" s="598"/>
      <c r="Q67" s="600"/>
      <c r="R67" s="600"/>
      <c r="S67" s="598"/>
      <c r="T67" s="598"/>
    </row>
    <row r="68" spans="1:20" ht="127.5">
      <c r="A68" s="596">
        <v>56</v>
      </c>
      <c r="B68" s="597" t="s">
        <v>889</v>
      </c>
      <c r="C68" s="43" t="s">
        <v>7200</v>
      </c>
      <c r="D68" s="597" t="s">
        <v>1447</v>
      </c>
      <c r="E68" s="593" t="s">
        <v>1785</v>
      </c>
      <c r="F68" s="597" t="s">
        <v>7222</v>
      </c>
      <c r="G68" s="593" t="s">
        <v>7202</v>
      </c>
      <c r="H68" s="598">
        <v>1991</v>
      </c>
      <c r="I68" s="598"/>
      <c r="J68" s="597" t="s">
        <v>7223</v>
      </c>
      <c r="K68" s="599">
        <v>67.23</v>
      </c>
      <c r="L68" s="599">
        <v>31199.56</v>
      </c>
      <c r="M68" s="599">
        <v>29900.15</v>
      </c>
      <c r="N68" s="600">
        <v>37242</v>
      </c>
      <c r="O68" s="601" t="s">
        <v>7207</v>
      </c>
      <c r="P68" s="598"/>
      <c r="Q68" s="600"/>
      <c r="R68" s="600"/>
      <c r="S68" s="598"/>
      <c r="T68" s="598"/>
    </row>
    <row r="69" spans="1:20" ht="127.5">
      <c r="A69" s="596">
        <v>57</v>
      </c>
      <c r="B69" s="597" t="s">
        <v>889</v>
      </c>
      <c r="C69" s="43" t="s">
        <v>7200</v>
      </c>
      <c r="D69" s="597" t="s">
        <v>1447</v>
      </c>
      <c r="E69" s="593" t="s">
        <v>1785</v>
      </c>
      <c r="F69" s="597" t="s">
        <v>7224</v>
      </c>
      <c r="G69" s="593" t="s">
        <v>7202</v>
      </c>
      <c r="H69" s="598">
        <v>1991</v>
      </c>
      <c r="I69" s="598"/>
      <c r="J69" s="597" t="s">
        <v>7225</v>
      </c>
      <c r="K69" s="599">
        <v>66.42</v>
      </c>
      <c r="L69" s="599">
        <v>30872.87</v>
      </c>
      <c r="M69" s="599">
        <v>29586.799999999999</v>
      </c>
      <c r="N69" s="600">
        <v>37242</v>
      </c>
      <c r="O69" s="601" t="s">
        <v>7207</v>
      </c>
      <c r="P69" s="598"/>
      <c r="Q69" s="600"/>
      <c r="R69" s="600"/>
      <c r="S69" s="598"/>
      <c r="T69" s="598"/>
    </row>
    <row r="70" spans="1:20" ht="127.5">
      <c r="A70" s="596">
        <v>58</v>
      </c>
      <c r="B70" s="597" t="s">
        <v>889</v>
      </c>
      <c r="C70" s="43" t="s">
        <v>7200</v>
      </c>
      <c r="D70" s="597" t="s">
        <v>1447</v>
      </c>
      <c r="E70" s="593" t="s">
        <v>1785</v>
      </c>
      <c r="F70" s="597" t="s">
        <v>7226</v>
      </c>
      <c r="G70" s="593" t="s">
        <v>7202</v>
      </c>
      <c r="H70" s="598">
        <v>1991</v>
      </c>
      <c r="I70" s="598"/>
      <c r="J70" s="597" t="s">
        <v>7227</v>
      </c>
      <c r="K70" s="599">
        <v>66.42</v>
      </c>
      <c r="L70" s="599">
        <v>30872.87</v>
      </c>
      <c r="M70" s="599">
        <v>29586.799999999999</v>
      </c>
      <c r="N70" s="600">
        <v>37242</v>
      </c>
      <c r="O70" s="601" t="s">
        <v>7207</v>
      </c>
      <c r="P70" s="598"/>
      <c r="Q70" s="600"/>
      <c r="R70" s="600"/>
      <c r="S70" s="598"/>
      <c r="T70" s="598"/>
    </row>
    <row r="71" spans="1:20" ht="127.5">
      <c r="A71" s="596">
        <v>59</v>
      </c>
      <c r="B71" s="597" t="s">
        <v>889</v>
      </c>
      <c r="C71" s="43" t="s">
        <v>7200</v>
      </c>
      <c r="D71" s="597" t="s">
        <v>1447</v>
      </c>
      <c r="E71" s="593" t="s">
        <v>1785</v>
      </c>
      <c r="F71" s="597" t="s">
        <v>7228</v>
      </c>
      <c r="G71" s="593" t="s">
        <v>7202</v>
      </c>
      <c r="H71" s="598">
        <v>1991</v>
      </c>
      <c r="I71" s="598"/>
      <c r="J71" s="597" t="s">
        <v>7229</v>
      </c>
      <c r="K71" s="599">
        <v>65.61</v>
      </c>
      <c r="L71" s="599">
        <v>30546.17</v>
      </c>
      <c r="M71" s="599">
        <v>29273.45</v>
      </c>
      <c r="N71" s="600">
        <v>37242</v>
      </c>
      <c r="O71" s="601" t="s">
        <v>7207</v>
      </c>
      <c r="P71" s="598"/>
      <c r="Q71" s="600"/>
      <c r="R71" s="600"/>
      <c r="S71" s="598"/>
      <c r="T71" s="598"/>
    </row>
    <row r="72" spans="1:20" ht="127.5">
      <c r="A72" s="596">
        <v>60</v>
      </c>
      <c r="B72" s="597" t="s">
        <v>889</v>
      </c>
      <c r="C72" s="43" t="s">
        <v>7200</v>
      </c>
      <c r="D72" s="597" t="s">
        <v>1447</v>
      </c>
      <c r="E72" s="593" t="s">
        <v>1785</v>
      </c>
      <c r="F72" s="597" t="s">
        <v>7230</v>
      </c>
      <c r="G72" s="593" t="s">
        <v>7202</v>
      </c>
      <c r="H72" s="598">
        <v>1991</v>
      </c>
      <c r="I72" s="598"/>
      <c r="J72" s="597" t="s">
        <v>7231</v>
      </c>
      <c r="K72" s="599">
        <v>68.040000000000006</v>
      </c>
      <c r="L72" s="599">
        <v>31689.61</v>
      </c>
      <c r="M72" s="599">
        <v>30369.55</v>
      </c>
      <c r="N72" s="600">
        <v>37242</v>
      </c>
      <c r="O72" s="601" t="s">
        <v>7207</v>
      </c>
      <c r="P72" s="598"/>
      <c r="Q72" s="600"/>
      <c r="R72" s="600"/>
      <c r="S72" s="598"/>
      <c r="T72" s="598"/>
    </row>
    <row r="73" spans="1:20" ht="127.5">
      <c r="A73" s="596">
        <v>61</v>
      </c>
      <c r="B73" s="597" t="s">
        <v>889</v>
      </c>
      <c r="C73" s="43" t="s">
        <v>7200</v>
      </c>
      <c r="D73" s="597" t="s">
        <v>1447</v>
      </c>
      <c r="E73" s="593" t="s">
        <v>1785</v>
      </c>
      <c r="F73" s="597" t="s">
        <v>7232</v>
      </c>
      <c r="G73" s="593" t="s">
        <v>7202</v>
      </c>
      <c r="H73" s="598">
        <v>1991</v>
      </c>
      <c r="I73" s="598"/>
      <c r="J73" s="597" t="s">
        <v>7233</v>
      </c>
      <c r="K73" s="599">
        <v>67.23</v>
      </c>
      <c r="L73" s="599">
        <v>31199.56</v>
      </c>
      <c r="M73" s="599">
        <v>29900.15</v>
      </c>
      <c r="N73" s="600">
        <v>37242</v>
      </c>
      <c r="O73" s="601" t="s">
        <v>7207</v>
      </c>
      <c r="P73" s="598"/>
      <c r="Q73" s="600"/>
      <c r="R73" s="600"/>
      <c r="S73" s="598"/>
      <c r="T73" s="598"/>
    </row>
    <row r="74" spans="1:20" ht="127.5">
      <c r="A74" s="596">
        <v>62</v>
      </c>
      <c r="B74" s="597" t="s">
        <v>889</v>
      </c>
      <c r="C74" s="43" t="s">
        <v>7200</v>
      </c>
      <c r="D74" s="597" t="s">
        <v>1447</v>
      </c>
      <c r="E74" s="593" t="s">
        <v>1785</v>
      </c>
      <c r="F74" s="597" t="s">
        <v>7234</v>
      </c>
      <c r="G74" s="593" t="s">
        <v>7202</v>
      </c>
      <c r="H74" s="598">
        <v>1991</v>
      </c>
      <c r="I74" s="598"/>
      <c r="J74" s="597" t="s">
        <v>7235</v>
      </c>
      <c r="K74" s="599">
        <v>66.42</v>
      </c>
      <c r="L74" s="599">
        <v>30872.87</v>
      </c>
      <c r="M74" s="599">
        <v>29586.799999999999</v>
      </c>
      <c r="N74" s="600">
        <v>37242</v>
      </c>
      <c r="O74" s="601" t="s">
        <v>7207</v>
      </c>
      <c r="P74" s="598"/>
      <c r="Q74" s="600"/>
      <c r="R74" s="600"/>
      <c r="S74" s="598"/>
      <c r="T74" s="598"/>
    </row>
    <row r="75" spans="1:20" ht="151.5" customHeight="1">
      <c r="A75" s="596">
        <v>63</v>
      </c>
      <c r="B75" s="597" t="s">
        <v>889</v>
      </c>
      <c r="C75" s="43" t="s">
        <v>7200</v>
      </c>
      <c r="D75" s="597" t="s">
        <v>1447</v>
      </c>
      <c r="E75" s="593" t="s">
        <v>1785</v>
      </c>
      <c r="F75" s="597" t="s">
        <v>7236</v>
      </c>
      <c r="G75" s="593" t="s">
        <v>7202</v>
      </c>
      <c r="H75" s="598">
        <v>1991</v>
      </c>
      <c r="I75" s="598"/>
      <c r="J75" s="597" t="s">
        <v>7237</v>
      </c>
      <c r="K75" s="599">
        <v>65.61</v>
      </c>
      <c r="L75" s="599">
        <v>30546.17</v>
      </c>
      <c r="M75" s="599">
        <v>29273.45</v>
      </c>
      <c r="N75" s="600">
        <v>37242</v>
      </c>
      <c r="O75" s="601" t="s">
        <v>7207</v>
      </c>
      <c r="P75" s="598"/>
      <c r="Q75" s="600"/>
      <c r="R75" s="600"/>
      <c r="S75" s="598"/>
      <c r="T75" s="598"/>
    </row>
    <row r="76" spans="1:20" ht="153" customHeight="1">
      <c r="A76" s="596">
        <v>64</v>
      </c>
      <c r="B76" s="597" t="s">
        <v>889</v>
      </c>
      <c r="C76" s="43" t="s">
        <v>7200</v>
      </c>
      <c r="D76" s="597" t="s">
        <v>1447</v>
      </c>
      <c r="E76" s="593" t="s">
        <v>1785</v>
      </c>
      <c r="F76" s="597" t="s">
        <v>7238</v>
      </c>
      <c r="G76" s="593" t="s">
        <v>7202</v>
      </c>
      <c r="H76" s="598">
        <v>1991</v>
      </c>
      <c r="I76" s="598"/>
      <c r="J76" s="597" t="s">
        <v>7239</v>
      </c>
      <c r="K76" s="599">
        <v>38.6</v>
      </c>
      <c r="L76" s="599">
        <v>119081.06</v>
      </c>
      <c r="M76" s="599">
        <v>114119.3</v>
      </c>
      <c r="N76" s="600">
        <v>37242</v>
      </c>
      <c r="O76" s="601" t="s">
        <v>7207</v>
      </c>
      <c r="P76" s="598"/>
      <c r="Q76" s="600"/>
      <c r="R76" s="600"/>
      <c r="S76" s="598"/>
      <c r="T76" s="598"/>
    </row>
    <row r="77" spans="1:20" ht="71.45" customHeight="1">
      <c r="A77" s="596">
        <v>65</v>
      </c>
      <c r="B77" s="597" t="s">
        <v>889</v>
      </c>
      <c r="C77" s="43" t="s">
        <v>7240</v>
      </c>
      <c r="D77" s="597" t="s">
        <v>1447</v>
      </c>
      <c r="E77" s="593" t="s">
        <v>1787</v>
      </c>
      <c r="F77" s="597" t="s">
        <v>7076</v>
      </c>
      <c r="G77" s="593" t="s">
        <v>7241</v>
      </c>
      <c r="H77" s="598">
        <v>1985</v>
      </c>
      <c r="I77" s="598">
        <v>1</v>
      </c>
      <c r="J77" s="596" t="s">
        <v>7242</v>
      </c>
      <c r="K77" s="599">
        <v>188.26</v>
      </c>
      <c r="L77" s="599">
        <v>563300.96</v>
      </c>
      <c r="M77" s="599">
        <v>499531.04</v>
      </c>
      <c r="N77" s="600">
        <v>41079</v>
      </c>
      <c r="O77" s="601" t="s">
        <v>7243</v>
      </c>
      <c r="P77" s="596"/>
      <c r="Q77" s="600"/>
      <c r="R77" s="600"/>
      <c r="S77" s="43"/>
      <c r="T77" s="597"/>
    </row>
    <row r="78" spans="1:20" ht="97.15" customHeight="1">
      <c r="A78" s="596">
        <v>66</v>
      </c>
      <c r="B78" s="597" t="s">
        <v>889</v>
      </c>
      <c r="C78" s="43" t="s">
        <v>7240</v>
      </c>
      <c r="D78" s="597" t="s">
        <v>1447</v>
      </c>
      <c r="E78" s="593" t="s">
        <v>1787</v>
      </c>
      <c r="F78" s="597" t="s">
        <v>7076</v>
      </c>
      <c r="G78" s="593" t="s">
        <v>7241</v>
      </c>
      <c r="H78" s="598">
        <v>1985</v>
      </c>
      <c r="I78" s="598">
        <v>1</v>
      </c>
      <c r="J78" s="596" t="s">
        <v>7244</v>
      </c>
      <c r="K78" s="599">
        <v>166.54</v>
      </c>
      <c r="L78" s="599">
        <v>499531.04</v>
      </c>
      <c r="M78" s="599">
        <v>499531.04</v>
      </c>
      <c r="N78" s="600">
        <v>41079</v>
      </c>
      <c r="O78" s="601" t="s">
        <v>7245</v>
      </c>
      <c r="P78" s="596"/>
      <c r="Q78" s="600"/>
      <c r="R78" s="600"/>
      <c r="S78" s="43"/>
      <c r="T78" s="597"/>
    </row>
    <row r="79" spans="1:20" ht="113.25" customHeight="1">
      <c r="A79" s="596">
        <v>67</v>
      </c>
      <c r="B79" s="597" t="s">
        <v>889</v>
      </c>
      <c r="C79" s="43" t="s">
        <v>7084</v>
      </c>
      <c r="D79" s="597" t="s">
        <v>1447</v>
      </c>
      <c r="E79" s="593" t="s">
        <v>7246</v>
      </c>
      <c r="F79" s="597" t="s">
        <v>7076</v>
      </c>
      <c r="G79" s="593" t="s">
        <v>7247</v>
      </c>
      <c r="H79" s="598">
        <v>1980</v>
      </c>
      <c r="I79" s="598">
        <v>1</v>
      </c>
      <c r="J79" s="596" t="s">
        <v>7248</v>
      </c>
      <c r="K79" s="599">
        <v>251.62</v>
      </c>
      <c r="L79" s="599">
        <v>390298.36</v>
      </c>
      <c r="M79" s="599">
        <v>129235.64</v>
      </c>
      <c r="N79" s="600">
        <v>39142</v>
      </c>
      <c r="O79" s="601" t="s">
        <v>7249</v>
      </c>
      <c r="P79" s="598"/>
      <c r="Q79" s="598"/>
      <c r="R79" s="598"/>
      <c r="S79" s="598"/>
      <c r="T79" s="598"/>
    </row>
    <row r="80" spans="1:20" ht="86.45" customHeight="1">
      <c r="A80" s="596">
        <v>68</v>
      </c>
      <c r="B80" s="597" t="s">
        <v>889</v>
      </c>
      <c r="C80" s="43" t="s">
        <v>7250</v>
      </c>
      <c r="D80" s="597" t="s">
        <v>1447</v>
      </c>
      <c r="E80" s="593" t="s">
        <v>7251</v>
      </c>
      <c r="F80" s="597" t="s">
        <v>7252</v>
      </c>
      <c r="G80" s="593" t="s">
        <v>7253</v>
      </c>
      <c r="H80" s="598">
        <v>1983</v>
      </c>
      <c r="I80" s="598">
        <v>2</v>
      </c>
      <c r="J80" s="596" t="s">
        <v>7254</v>
      </c>
      <c r="K80" s="599">
        <v>2399.7600000000002</v>
      </c>
      <c r="L80" s="599">
        <v>9601265.3800000008</v>
      </c>
      <c r="M80" s="599">
        <v>2512221.37</v>
      </c>
      <c r="N80" s="600">
        <v>39797</v>
      </c>
      <c r="O80" s="601" t="s">
        <v>7255</v>
      </c>
      <c r="P80" s="598" t="s">
        <v>7256</v>
      </c>
      <c r="Q80" s="600">
        <v>43494</v>
      </c>
      <c r="R80" s="600">
        <v>44196</v>
      </c>
      <c r="S80" s="598" t="s">
        <v>7257</v>
      </c>
      <c r="T80" s="598">
        <v>93.81</v>
      </c>
    </row>
    <row r="81" spans="1:20" ht="99" customHeight="1">
      <c r="A81" s="596">
        <v>69</v>
      </c>
      <c r="B81" s="597" t="s">
        <v>889</v>
      </c>
      <c r="C81" s="43" t="s">
        <v>7250</v>
      </c>
      <c r="D81" s="597" t="s">
        <v>1447</v>
      </c>
      <c r="E81" s="593" t="s">
        <v>7251</v>
      </c>
      <c r="F81" s="597" t="s">
        <v>7216</v>
      </c>
      <c r="G81" s="593" t="s">
        <v>7253</v>
      </c>
      <c r="H81" s="598">
        <v>1983</v>
      </c>
      <c r="I81" s="598">
        <v>1</v>
      </c>
      <c r="J81" s="596" t="s">
        <v>7258</v>
      </c>
      <c r="K81" s="599">
        <v>78.989999999999995</v>
      </c>
      <c r="L81" s="599">
        <v>28647.06</v>
      </c>
      <c r="M81" s="599">
        <v>28647.06</v>
      </c>
      <c r="N81" s="600">
        <v>39797</v>
      </c>
      <c r="O81" s="601" t="s">
        <v>7255</v>
      </c>
      <c r="P81" s="598"/>
      <c r="Q81" s="600"/>
      <c r="R81" s="600"/>
      <c r="S81" s="598"/>
      <c r="T81" s="598"/>
    </row>
    <row r="82" spans="1:20" ht="98.45" customHeight="1">
      <c r="A82" s="596">
        <v>70</v>
      </c>
      <c r="B82" s="597" t="s">
        <v>889</v>
      </c>
      <c r="C82" s="43" t="s">
        <v>7250</v>
      </c>
      <c r="D82" s="597" t="s">
        <v>1447</v>
      </c>
      <c r="E82" s="593" t="s">
        <v>7251</v>
      </c>
      <c r="F82" s="597" t="s">
        <v>7218</v>
      </c>
      <c r="G82" s="593" t="s">
        <v>7253</v>
      </c>
      <c r="H82" s="598">
        <v>1983</v>
      </c>
      <c r="I82" s="598">
        <v>1</v>
      </c>
      <c r="J82" s="596" t="s">
        <v>7259</v>
      </c>
      <c r="K82" s="599">
        <v>40.44</v>
      </c>
      <c r="L82" s="599">
        <v>14682.9</v>
      </c>
      <c r="M82" s="599">
        <v>14682.9</v>
      </c>
      <c r="N82" s="600">
        <v>39797</v>
      </c>
      <c r="O82" s="601" t="s">
        <v>7255</v>
      </c>
      <c r="P82" s="598"/>
      <c r="Q82" s="600"/>
      <c r="R82" s="600"/>
      <c r="S82" s="598"/>
      <c r="T82" s="598"/>
    </row>
    <row r="83" spans="1:20" ht="96" customHeight="1">
      <c r="A83" s="596">
        <v>71</v>
      </c>
      <c r="B83" s="597" t="s">
        <v>889</v>
      </c>
      <c r="C83" s="43" t="s">
        <v>7250</v>
      </c>
      <c r="D83" s="597" t="s">
        <v>1447</v>
      </c>
      <c r="E83" s="593" t="s">
        <v>7251</v>
      </c>
      <c r="F83" s="597" t="s">
        <v>7220</v>
      </c>
      <c r="G83" s="593" t="s">
        <v>7253</v>
      </c>
      <c r="H83" s="598">
        <v>1983</v>
      </c>
      <c r="I83" s="598">
        <v>1</v>
      </c>
      <c r="J83" s="596" t="s">
        <v>7260</v>
      </c>
      <c r="K83" s="599">
        <v>40.29</v>
      </c>
      <c r="L83" s="599">
        <v>14580.22</v>
      </c>
      <c r="M83" s="599">
        <v>14580.22</v>
      </c>
      <c r="N83" s="600">
        <v>39797</v>
      </c>
      <c r="O83" s="601" t="s">
        <v>7255</v>
      </c>
      <c r="P83" s="598"/>
      <c r="Q83" s="600"/>
      <c r="R83" s="600"/>
      <c r="S83" s="598"/>
      <c r="T83" s="598"/>
    </row>
    <row r="84" spans="1:20" ht="100.15" customHeight="1">
      <c r="A84" s="596">
        <v>72</v>
      </c>
      <c r="B84" s="597" t="s">
        <v>889</v>
      </c>
      <c r="C84" s="43" t="s">
        <v>7250</v>
      </c>
      <c r="D84" s="597" t="s">
        <v>1447</v>
      </c>
      <c r="E84" s="593" t="s">
        <v>7251</v>
      </c>
      <c r="F84" s="597" t="s">
        <v>7222</v>
      </c>
      <c r="G84" s="593" t="s">
        <v>7253</v>
      </c>
      <c r="H84" s="598">
        <v>1983</v>
      </c>
      <c r="I84" s="598">
        <v>1</v>
      </c>
      <c r="J84" s="596" t="s">
        <v>7120</v>
      </c>
      <c r="K84" s="599">
        <v>78.709999999999994</v>
      </c>
      <c r="L84" s="599">
        <v>28544.38</v>
      </c>
      <c r="M84" s="599">
        <v>28544.38</v>
      </c>
      <c r="N84" s="600">
        <v>39797</v>
      </c>
      <c r="O84" s="601" t="s">
        <v>7255</v>
      </c>
      <c r="P84" s="598"/>
      <c r="Q84" s="600"/>
      <c r="R84" s="600"/>
      <c r="S84" s="598"/>
      <c r="T84" s="598"/>
    </row>
    <row r="85" spans="1:20" ht="98.45" customHeight="1">
      <c r="A85" s="596">
        <v>73</v>
      </c>
      <c r="B85" s="597" t="s">
        <v>889</v>
      </c>
      <c r="C85" s="43" t="s">
        <v>7250</v>
      </c>
      <c r="D85" s="597" t="s">
        <v>1447</v>
      </c>
      <c r="E85" s="593" t="s">
        <v>7251</v>
      </c>
      <c r="F85" s="597" t="s">
        <v>7224</v>
      </c>
      <c r="G85" s="593" t="s">
        <v>7253</v>
      </c>
      <c r="H85" s="598">
        <v>1983</v>
      </c>
      <c r="I85" s="598">
        <v>1</v>
      </c>
      <c r="J85" s="596" t="s">
        <v>7261</v>
      </c>
      <c r="K85" s="599">
        <v>58.83</v>
      </c>
      <c r="L85" s="599">
        <v>21356.94</v>
      </c>
      <c r="M85" s="599">
        <v>21356.94</v>
      </c>
      <c r="N85" s="600">
        <v>39797</v>
      </c>
      <c r="O85" s="601" t="s">
        <v>7255</v>
      </c>
      <c r="P85" s="598"/>
      <c r="Q85" s="600"/>
      <c r="R85" s="600"/>
      <c r="S85" s="598"/>
      <c r="T85" s="598"/>
    </row>
    <row r="86" spans="1:20" ht="96" customHeight="1">
      <c r="A86" s="596">
        <v>74</v>
      </c>
      <c r="B86" s="597" t="s">
        <v>889</v>
      </c>
      <c r="C86" s="43" t="s">
        <v>7250</v>
      </c>
      <c r="D86" s="597" t="s">
        <v>1447</v>
      </c>
      <c r="E86" s="593" t="s">
        <v>7251</v>
      </c>
      <c r="F86" s="597" t="s">
        <v>7226</v>
      </c>
      <c r="G86" s="593" t="s">
        <v>7253</v>
      </c>
      <c r="H86" s="598">
        <v>1983</v>
      </c>
      <c r="I86" s="598">
        <v>1</v>
      </c>
      <c r="J86" s="596" t="s">
        <v>7262</v>
      </c>
      <c r="K86" s="599">
        <v>60.29</v>
      </c>
      <c r="L86" s="599">
        <v>21870.34</v>
      </c>
      <c r="M86" s="599">
        <v>21870.34</v>
      </c>
      <c r="N86" s="600">
        <v>39797</v>
      </c>
      <c r="O86" s="601" t="s">
        <v>7255</v>
      </c>
      <c r="P86" s="598"/>
      <c r="Q86" s="600"/>
      <c r="R86" s="600"/>
      <c r="S86" s="598"/>
      <c r="T86" s="598"/>
    </row>
    <row r="87" spans="1:20" ht="98.45" customHeight="1">
      <c r="A87" s="596">
        <v>75</v>
      </c>
      <c r="B87" s="597" t="s">
        <v>889</v>
      </c>
      <c r="C87" s="43" t="s">
        <v>7250</v>
      </c>
      <c r="D87" s="597" t="s">
        <v>1447</v>
      </c>
      <c r="E87" s="593" t="s">
        <v>7251</v>
      </c>
      <c r="F87" s="597" t="s">
        <v>7228</v>
      </c>
      <c r="G87" s="593" t="s">
        <v>7253</v>
      </c>
      <c r="H87" s="598">
        <v>1983</v>
      </c>
      <c r="I87" s="598">
        <v>1</v>
      </c>
      <c r="J87" s="596" t="s">
        <v>7263</v>
      </c>
      <c r="K87" s="599">
        <v>40.44</v>
      </c>
      <c r="L87" s="599">
        <v>14682.9</v>
      </c>
      <c r="M87" s="599">
        <v>14682.9</v>
      </c>
      <c r="N87" s="600">
        <v>39797</v>
      </c>
      <c r="O87" s="601" t="s">
        <v>7255</v>
      </c>
      <c r="P87" s="598"/>
      <c r="Q87" s="600"/>
      <c r="R87" s="600"/>
      <c r="S87" s="598"/>
      <c r="T87" s="598"/>
    </row>
    <row r="88" spans="1:20" ht="96.6" customHeight="1">
      <c r="A88" s="596">
        <v>76</v>
      </c>
      <c r="B88" s="597" t="s">
        <v>889</v>
      </c>
      <c r="C88" s="43" t="s">
        <v>7250</v>
      </c>
      <c r="D88" s="597" t="s">
        <v>1447</v>
      </c>
      <c r="E88" s="593" t="s">
        <v>7251</v>
      </c>
      <c r="F88" s="597" t="s">
        <v>7210</v>
      </c>
      <c r="G88" s="593" t="s">
        <v>7253</v>
      </c>
      <c r="H88" s="598">
        <v>1983</v>
      </c>
      <c r="I88" s="598">
        <v>1</v>
      </c>
      <c r="J88" s="596" t="s">
        <v>7264</v>
      </c>
      <c r="K88" s="599">
        <v>9.64</v>
      </c>
      <c r="L88" s="599">
        <v>10575.79</v>
      </c>
      <c r="M88" s="599">
        <v>10575.79</v>
      </c>
      <c r="N88" s="600">
        <v>39797</v>
      </c>
      <c r="O88" s="601" t="s">
        <v>7255</v>
      </c>
      <c r="P88" s="598"/>
      <c r="Q88" s="600"/>
      <c r="R88" s="600"/>
      <c r="S88" s="598"/>
      <c r="T88" s="598"/>
    </row>
    <row r="89" spans="1:20" ht="97.9" customHeight="1">
      <c r="A89" s="596">
        <v>77</v>
      </c>
      <c r="B89" s="597" t="s">
        <v>889</v>
      </c>
      <c r="C89" s="43" t="s">
        <v>7250</v>
      </c>
      <c r="D89" s="597" t="s">
        <v>1447</v>
      </c>
      <c r="E89" s="593" t="s">
        <v>7251</v>
      </c>
      <c r="F89" s="597" t="s">
        <v>7265</v>
      </c>
      <c r="G89" s="593" t="s">
        <v>7253</v>
      </c>
      <c r="H89" s="598">
        <v>1983</v>
      </c>
      <c r="I89" s="598">
        <v>1</v>
      </c>
      <c r="J89" s="596" t="s">
        <v>7266</v>
      </c>
      <c r="K89" s="599">
        <v>11.69</v>
      </c>
      <c r="L89" s="599">
        <v>12834.7</v>
      </c>
      <c r="M89" s="599">
        <v>12834.7</v>
      </c>
      <c r="N89" s="600">
        <v>39797</v>
      </c>
      <c r="O89" s="601" t="s">
        <v>7255</v>
      </c>
      <c r="P89" s="598"/>
      <c r="Q89" s="600"/>
      <c r="R89" s="600"/>
      <c r="S89" s="598"/>
      <c r="T89" s="598"/>
    </row>
    <row r="90" spans="1:20" ht="100.9" customHeight="1">
      <c r="A90" s="596">
        <v>78</v>
      </c>
      <c r="B90" s="597" t="s">
        <v>889</v>
      </c>
      <c r="C90" s="43" t="s">
        <v>7250</v>
      </c>
      <c r="D90" s="597" t="s">
        <v>1447</v>
      </c>
      <c r="E90" s="593" t="s">
        <v>7251</v>
      </c>
      <c r="F90" s="597" t="s">
        <v>7267</v>
      </c>
      <c r="G90" s="593" t="s">
        <v>7253</v>
      </c>
      <c r="H90" s="598">
        <v>1983</v>
      </c>
      <c r="I90" s="598">
        <v>1</v>
      </c>
      <c r="J90" s="596" t="s">
        <v>7268</v>
      </c>
      <c r="K90" s="599"/>
      <c r="L90" s="599">
        <v>4312.45</v>
      </c>
      <c r="M90" s="599">
        <v>4312.45</v>
      </c>
      <c r="N90" s="600">
        <v>39797</v>
      </c>
      <c r="O90" s="601" t="s">
        <v>7255</v>
      </c>
      <c r="P90" s="598"/>
      <c r="Q90" s="600"/>
      <c r="R90" s="600"/>
      <c r="S90" s="598"/>
      <c r="T90" s="598"/>
    </row>
    <row r="91" spans="1:20" ht="97.9" customHeight="1">
      <c r="A91" s="596">
        <v>79</v>
      </c>
      <c r="B91" s="597" t="s">
        <v>889</v>
      </c>
      <c r="C91" s="43" t="s">
        <v>7250</v>
      </c>
      <c r="D91" s="597" t="s">
        <v>1447</v>
      </c>
      <c r="E91" s="593" t="s">
        <v>7251</v>
      </c>
      <c r="F91" s="597" t="s">
        <v>7269</v>
      </c>
      <c r="G91" s="593" t="s">
        <v>7253</v>
      </c>
      <c r="H91" s="598">
        <v>1983</v>
      </c>
      <c r="I91" s="598">
        <v>1</v>
      </c>
      <c r="J91" s="596" t="s">
        <v>7270</v>
      </c>
      <c r="K91" s="599">
        <v>811.41</v>
      </c>
      <c r="L91" s="599">
        <v>224413.96</v>
      </c>
      <c r="M91" s="599">
        <v>224413.96</v>
      </c>
      <c r="N91" s="600">
        <v>39797</v>
      </c>
      <c r="O91" s="601" t="s">
        <v>7255</v>
      </c>
      <c r="P91" s="598"/>
      <c r="Q91" s="600"/>
      <c r="R91" s="600"/>
      <c r="S91" s="598"/>
      <c r="T91" s="598"/>
    </row>
    <row r="92" spans="1:20" ht="106.15" customHeight="1">
      <c r="A92" s="596">
        <v>80</v>
      </c>
      <c r="B92" s="597" t="s">
        <v>889</v>
      </c>
      <c r="C92" s="43" t="s">
        <v>7250</v>
      </c>
      <c r="D92" s="597" t="s">
        <v>1447</v>
      </c>
      <c r="E92" s="593" t="s">
        <v>7251</v>
      </c>
      <c r="F92" s="597" t="s">
        <v>7271</v>
      </c>
      <c r="G92" s="593" t="s">
        <v>7253</v>
      </c>
      <c r="H92" s="598">
        <v>1983</v>
      </c>
      <c r="I92" s="598">
        <v>2</v>
      </c>
      <c r="J92" s="596" t="s">
        <v>7272</v>
      </c>
      <c r="K92" s="599">
        <v>93.66</v>
      </c>
      <c r="L92" s="599">
        <v>120000</v>
      </c>
      <c r="M92" s="599">
        <v>120000</v>
      </c>
      <c r="N92" s="600">
        <v>39797</v>
      </c>
      <c r="O92" s="601" t="s">
        <v>7255</v>
      </c>
      <c r="P92" s="598"/>
      <c r="Q92" s="600"/>
      <c r="R92" s="600"/>
      <c r="S92" s="598"/>
      <c r="T92" s="598"/>
    </row>
    <row r="93" spans="1:20" ht="99.6" customHeight="1">
      <c r="A93" s="596">
        <v>81</v>
      </c>
      <c r="B93" s="597" t="s">
        <v>889</v>
      </c>
      <c r="C93" s="43" t="s">
        <v>7250</v>
      </c>
      <c r="D93" s="597" t="s">
        <v>1447</v>
      </c>
      <c r="E93" s="593" t="s">
        <v>7251</v>
      </c>
      <c r="F93" s="597" t="s">
        <v>7271</v>
      </c>
      <c r="G93" s="593" t="s">
        <v>7253</v>
      </c>
      <c r="H93" s="598">
        <v>1983</v>
      </c>
      <c r="I93" s="598">
        <v>1</v>
      </c>
      <c r="J93" s="596" t="s">
        <v>7137</v>
      </c>
      <c r="K93" s="599">
        <v>33.46</v>
      </c>
      <c r="L93" s="599">
        <v>150000</v>
      </c>
      <c r="M93" s="599">
        <v>150000</v>
      </c>
      <c r="N93" s="600">
        <v>39797</v>
      </c>
      <c r="O93" s="601" t="s">
        <v>7255</v>
      </c>
      <c r="P93" s="598"/>
      <c r="Q93" s="600"/>
      <c r="R93" s="600"/>
      <c r="S93" s="598"/>
      <c r="T93" s="598"/>
    </row>
    <row r="94" spans="1:20" ht="132.6" customHeight="1">
      <c r="A94" s="596">
        <v>82</v>
      </c>
      <c r="B94" s="597" t="s">
        <v>889</v>
      </c>
      <c r="C94" s="43" t="s">
        <v>7273</v>
      </c>
      <c r="D94" s="597" t="s">
        <v>2461</v>
      </c>
      <c r="E94" s="593" t="s">
        <v>1804</v>
      </c>
      <c r="F94" s="597" t="s">
        <v>7274</v>
      </c>
      <c r="G94" s="593" t="s">
        <v>7275</v>
      </c>
      <c r="H94" s="598">
        <v>1987</v>
      </c>
      <c r="I94" s="598">
        <v>2</v>
      </c>
      <c r="J94" s="597" t="s">
        <v>7276</v>
      </c>
      <c r="K94" s="599">
        <v>2375.35</v>
      </c>
      <c r="L94" s="599">
        <v>11093916.050000001</v>
      </c>
      <c r="M94" s="599">
        <v>4393992.1399999997</v>
      </c>
      <c r="N94" s="600">
        <v>40010</v>
      </c>
      <c r="O94" s="601" t="s">
        <v>7277</v>
      </c>
      <c r="P94" s="598" t="s">
        <v>7122</v>
      </c>
      <c r="Q94" s="600">
        <v>43500</v>
      </c>
      <c r="R94" s="600">
        <v>44196</v>
      </c>
      <c r="S94" s="598" t="s">
        <v>7123</v>
      </c>
      <c r="T94" s="598">
        <v>73.150000000000006</v>
      </c>
    </row>
    <row r="95" spans="1:20" ht="132" customHeight="1">
      <c r="A95" s="596">
        <v>83</v>
      </c>
      <c r="B95" s="597" t="s">
        <v>889</v>
      </c>
      <c r="C95" s="43" t="s">
        <v>7273</v>
      </c>
      <c r="D95" s="597" t="s">
        <v>2461</v>
      </c>
      <c r="E95" s="593" t="s">
        <v>1804</v>
      </c>
      <c r="F95" s="597" t="s">
        <v>7278</v>
      </c>
      <c r="G95" s="593" t="s">
        <v>7275</v>
      </c>
      <c r="H95" s="598">
        <v>1987</v>
      </c>
      <c r="I95" s="598">
        <v>1</v>
      </c>
      <c r="J95" s="597" t="s">
        <v>7279</v>
      </c>
      <c r="K95" s="599">
        <v>37.200000000000003</v>
      </c>
      <c r="L95" s="599">
        <v>21175.13</v>
      </c>
      <c r="M95" s="599">
        <v>21175.13</v>
      </c>
      <c r="N95" s="600">
        <v>40010</v>
      </c>
      <c r="O95" s="601" t="s">
        <v>7277</v>
      </c>
      <c r="P95" s="598"/>
      <c r="Q95" s="600"/>
      <c r="R95" s="600"/>
      <c r="S95" s="598"/>
      <c r="T95" s="598"/>
    </row>
    <row r="96" spans="1:20" ht="132" customHeight="1">
      <c r="A96" s="596">
        <v>84</v>
      </c>
      <c r="B96" s="597" t="s">
        <v>889</v>
      </c>
      <c r="C96" s="43" t="s">
        <v>7273</v>
      </c>
      <c r="D96" s="597" t="s">
        <v>2461</v>
      </c>
      <c r="E96" s="593" t="s">
        <v>1804</v>
      </c>
      <c r="F96" s="597" t="s">
        <v>7280</v>
      </c>
      <c r="G96" s="593" t="s">
        <v>7275</v>
      </c>
      <c r="H96" s="598">
        <v>1987</v>
      </c>
      <c r="I96" s="598">
        <v>1</v>
      </c>
      <c r="J96" s="597" t="s">
        <v>7281</v>
      </c>
      <c r="K96" s="599">
        <v>37.35</v>
      </c>
      <c r="L96" s="599">
        <v>21290.84</v>
      </c>
      <c r="M96" s="599">
        <v>21290.84</v>
      </c>
      <c r="N96" s="600">
        <v>40010</v>
      </c>
      <c r="O96" s="601" t="s">
        <v>7277</v>
      </c>
      <c r="P96" s="598"/>
      <c r="Q96" s="600"/>
      <c r="R96" s="600"/>
      <c r="S96" s="598"/>
      <c r="T96" s="598"/>
    </row>
    <row r="97" spans="1:20" ht="132" customHeight="1">
      <c r="A97" s="596">
        <v>85</v>
      </c>
      <c r="B97" s="597" t="s">
        <v>889</v>
      </c>
      <c r="C97" s="43" t="s">
        <v>7273</v>
      </c>
      <c r="D97" s="597" t="s">
        <v>2461</v>
      </c>
      <c r="E97" s="593" t="s">
        <v>1804</v>
      </c>
      <c r="F97" s="597" t="s">
        <v>7282</v>
      </c>
      <c r="G97" s="593" t="s">
        <v>7275</v>
      </c>
      <c r="H97" s="598">
        <v>1987</v>
      </c>
      <c r="I97" s="598">
        <v>1</v>
      </c>
      <c r="J97" s="597" t="s">
        <v>7283</v>
      </c>
      <c r="K97" s="599">
        <v>34.200000000000003</v>
      </c>
      <c r="L97" s="599">
        <v>19439.46</v>
      </c>
      <c r="M97" s="599">
        <v>19439.46</v>
      </c>
      <c r="N97" s="600">
        <v>40010</v>
      </c>
      <c r="O97" s="601" t="s">
        <v>7277</v>
      </c>
      <c r="P97" s="598"/>
      <c r="Q97" s="600"/>
      <c r="R97" s="600"/>
      <c r="S97" s="598"/>
      <c r="T97" s="598"/>
    </row>
    <row r="98" spans="1:20" ht="132" customHeight="1">
      <c r="A98" s="596">
        <v>86</v>
      </c>
      <c r="B98" s="597" t="s">
        <v>889</v>
      </c>
      <c r="C98" s="43" t="s">
        <v>7273</v>
      </c>
      <c r="D98" s="597" t="s">
        <v>2461</v>
      </c>
      <c r="E98" s="593" t="s">
        <v>1804</v>
      </c>
      <c r="F98" s="597" t="s">
        <v>7284</v>
      </c>
      <c r="G98" s="593" t="s">
        <v>7275</v>
      </c>
      <c r="H98" s="598">
        <v>1987</v>
      </c>
      <c r="I98" s="598">
        <v>1</v>
      </c>
      <c r="J98" s="597" t="s">
        <v>7285</v>
      </c>
      <c r="K98" s="599">
        <v>38</v>
      </c>
      <c r="L98" s="599">
        <v>21637.97</v>
      </c>
      <c r="M98" s="599">
        <v>21637.97</v>
      </c>
      <c r="N98" s="600">
        <v>40010</v>
      </c>
      <c r="O98" s="601" t="s">
        <v>7277</v>
      </c>
      <c r="P98" s="598"/>
      <c r="Q98" s="600"/>
      <c r="R98" s="600"/>
      <c r="S98" s="598"/>
      <c r="T98" s="598"/>
    </row>
    <row r="99" spans="1:20" ht="132" customHeight="1">
      <c r="A99" s="596">
        <v>87</v>
      </c>
      <c r="B99" s="597" t="s">
        <v>889</v>
      </c>
      <c r="C99" s="43" t="s">
        <v>7273</v>
      </c>
      <c r="D99" s="597" t="s">
        <v>2461</v>
      </c>
      <c r="E99" s="593" t="s">
        <v>1804</v>
      </c>
      <c r="F99" s="597" t="s">
        <v>7286</v>
      </c>
      <c r="G99" s="593" t="s">
        <v>7275</v>
      </c>
      <c r="H99" s="598">
        <v>1987</v>
      </c>
      <c r="I99" s="598">
        <v>1</v>
      </c>
      <c r="J99" s="597" t="s">
        <v>7203</v>
      </c>
      <c r="K99" s="599">
        <v>38.479999999999997</v>
      </c>
      <c r="L99" s="599">
        <v>21869.4</v>
      </c>
      <c r="M99" s="599">
        <v>21869.4</v>
      </c>
      <c r="N99" s="600">
        <v>40010</v>
      </c>
      <c r="O99" s="601" t="s">
        <v>7277</v>
      </c>
      <c r="P99" s="598"/>
      <c r="Q99" s="600"/>
      <c r="R99" s="600"/>
      <c r="S99" s="598"/>
      <c r="T99" s="598"/>
    </row>
    <row r="100" spans="1:20" ht="132" customHeight="1">
      <c r="A100" s="596">
        <v>88</v>
      </c>
      <c r="B100" s="597" t="s">
        <v>889</v>
      </c>
      <c r="C100" s="43" t="s">
        <v>7273</v>
      </c>
      <c r="D100" s="597" t="s">
        <v>2461</v>
      </c>
      <c r="E100" s="593" t="s">
        <v>1804</v>
      </c>
      <c r="F100" s="597" t="s">
        <v>7287</v>
      </c>
      <c r="G100" s="593" t="s">
        <v>7275</v>
      </c>
      <c r="H100" s="598">
        <v>1987</v>
      </c>
      <c r="I100" s="598">
        <v>1</v>
      </c>
      <c r="J100" s="597" t="s">
        <v>7288</v>
      </c>
      <c r="K100" s="599">
        <v>35.1</v>
      </c>
      <c r="L100" s="599">
        <v>20018.02</v>
      </c>
      <c r="M100" s="599">
        <v>20018.02</v>
      </c>
      <c r="N100" s="600">
        <v>40010</v>
      </c>
      <c r="O100" s="601" t="s">
        <v>7277</v>
      </c>
      <c r="P100" s="598"/>
      <c r="Q100" s="600"/>
      <c r="R100" s="600"/>
      <c r="S100" s="598"/>
      <c r="T100" s="598"/>
    </row>
    <row r="101" spans="1:20" ht="132" customHeight="1">
      <c r="A101" s="596">
        <v>89</v>
      </c>
      <c r="B101" s="597" t="s">
        <v>889</v>
      </c>
      <c r="C101" s="43" t="s">
        <v>7273</v>
      </c>
      <c r="D101" s="597" t="s">
        <v>2461</v>
      </c>
      <c r="E101" s="593" t="s">
        <v>1804</v>
      </c>
      <c r="F101" s="597" t="s">
        <v>7289</v>
      </c>
      <c r="G101" s="593" t="s">
        <v>7275</v>
      </c>
      <c r="H101" s="598">
        <v>1987</v>
      </c>
      <c r="I101" s="598">
        <v>1</v>
      </c>
      <c r="J101" s="597" t="s">
        <v>7206</v>
      </c>
      <c r="K101" s="599">
        <v>36</v>
      </c>
      <c r="L101" s="599">
        <v>20480.86</v>
      </c>
      <c r="M101" s="599">
        <v>20480.86</v>
      </c>
      <c r="N101" s="600">
        <v>40010</v>
      </c>
      <c r="O101" s="601" t="s">
        <v>7277</v>
      </c>
      <c r="P101" s="598"/>
      <c r="Q101" s="600"/>
      <c r="R101" s="600"/>
      <c r="S101" s="598"/>
      <c r="T101" s="598"/>
    </row>
    <row r="102" spans="1:20" ht="132" customHeight="1">
      <c r="A102" s="596">
        <v>90</v>
      </c>
      <c r="B102" s="597" t="s">
        <v>889</v>
      </c>
      <c r="C102" s="43" t="s">
        <v>7273</v>
      </c>
      <c r="D102" s="597" t="s">
        <v>2461</v>
      </c>
      <c r="E102" s="593" t="s">
        <v>1804</v>
      </c>
      <c r="F102" s="597" t="s">
        <v>7290</v>
      </c>
      <c r="G102" s="593" t="s">
        <v>7275</v>
      </c>
      <c r="H102" s="598">
        <v>1987</v>
      </c>
      <c r="I102" s="598">
        <v>1</v>
      </c>
      <c r="J102" s="597" t="s">
        <v>7209</v>
      </c>
      <c r="K102" s="599">
        <v>36</v>
      </c>
      <c r="L102" s="599">
        <v>20480.86</v>
      </c>
      <c r="M102" s="599">
        <v>20480.86</v>
      </c>
      <c r="N102" s="600">
        <v>40010</v>
      </c>
      <c r="O102" s="601" t="s">
        <v>7277</v>
      </c>
      <c r="P102" s="598"/>
      <c r="Q102" s="600"/>
      <c r="R102" s="600"/>
      <c r="S102" s="598"/>
      <c r="T102" s="598"/>
    </row>
    <row r="103" spans="1:20" ht="132" customHeight="1">
      <c r="A103" s="596">
        <v>91</v>
      </c>
      <c r="B103" s="597" t="s">
        <v>889</v>
      </c>
      <c r="C103" s="43" t="s">
        <v>7273</v>
      </c>
      <c r="D103" s="597" t="s">
        <v>2461</v>
      </c>
      <c r="E103" s="593" t="s">
        <v>1804</v>
      </c>
      <c r="F103" s="597" t="s">
        <v>7291</v>
      </c>
      <c r="G103" s="593" t="s">
        <v>7275</v>
      </c>
      <c r="H103" s="598">
        <v>1987</v>
      </c>
      <c r="I103" s="598">
        <v>1</v>
      </c>
      <c r="J103" s="597" t="s">
        <v>7211</v>
      </c>
      <c r="K103" s="599">
        <v>37.200000000000003</v>
      </c>
      <c r="L103" s="599">
        <v>21175.13</v>
      </c>
      <c r="M103" s="599">
        <v>21175.13</v>
      </c>
      <c r="N103" s="600">
        <v>40010</v>
      </c>
      <c r="O103" s="601" t="s">
        <v>7277</v>
      </c>
      <c r="P103" s="598"/>
      <c r="Q103" s="600"/>
      <c r="R103" s="600"/>
      <c r="S103" s="598"/>
      <c r="T103" s="598"/>
    </row>
    <row r="104" spans="1:20" ht="132" customHeight="1">
      <c r="A104" s="596">
        <v>92</v>
      </c>
      <c r="B104" s="597" t="s">
        <v>889</v>
      </c>
      <c r="C104" s="43" t="s">
        <v>7273</v>
      </c>
      <c r="D104" s="597" t="s">
        <v>2461</v>
      </c>
      <c r="E104" s="593" t="s">
        <v>1804</v>
      </c>
      <c r="F104" s="597" t="s">
        <v>7292</v>
      </c>
      <c r="G104" s="593" t="s">
        <v>7275</v>
      </c>
      <c r="H104" s="598">
        <v>1987</v>
      </c>
      <c r="I104" s="598">
        <v>1</v>
      </c>
      <c r="J104" s="597" t="s">
        <v>7213</v>
      </c>
      <c r="K104" s="599">
        <v>38.270000000000003</v>
      </c>
      <c r="L104" s="599">
        <v>21753.68</v>
      </c>
      <c r="M104" s="599">
        <v>21753.68</v>
      </c>
      <c r="N104" s="600">
        <v>40010</v>
      </c>
      <c r="O104" s="601" t="s">
        <v>7277</v>
      </c>
      <c r="P104" s="598"/>
      <c r="Q104" s="600"/>
      <c r="R104" s="600"/>
      <c r="S104" s="598"/>
      <c r="T104" s="598"/>
    </row>
    <row r="105" spans="1:20" ht="132" customHeight="1">
      <c r="A105" s="596">
        <v>93</v>
      </c>
      <c r="B105" s="597" t="s">
        <v>889</v>
      </c>
      <c r="C105" s="43" t="s">
        <v>7273</v>
      </c>
      <c r="D105" s="597" t="s">
        <v>2461</v>
      </c>
      <c r="E105" s="593" t="s">
        <v>1804</v>
      </c>
      <c r="F105" s="597" t="s">
        <v>7293</v>
      </c>
      <c r="G105" s="593" t="s">
        <v>7275</v>
      </c>
      <c r="H105" s="598">
        <v>1987</v>
      </c>
      <c r="I105" s="598">
        <v>1</v>
      </c>
      <c r="J105" s="597" t="s">
        <v>7215</v>
      </c>
      <c r="K105" s="599">
        <v>73.06</v>
      </c>
      <c r="L105" s="599">
        <v>41655.99</v>
      </c>
      <c r="M105" s="599">
        <v>41655.99</v>
      </c>
      <c r="N105" s="600">
        <v>40010</v>
      </c>
      <c r="O105" s="601" t="s">
        <v>7277</v>
      </c>
      <c r="P105" s="598"/>
      <c r="Q105" s="600"/>
      <c r="R105" s="600"/>
      <c r="S105" s="598"/>
      <c r="T105" s="598"/>
    </row>
    <row r="106" spans="1:20" ht="132" customHeight="1">
      <c r="A106" s="596">
        <v>94</v>
      </c>
      <c r="B106" s="597" t="s">
        <v>889</v>
      </c>
      <c r="C106" s="43" t="s">
        <v>7273</v>
      </c>
      <c r="D106" s="597" t="s">
        <v>2461</v>
      </c>
      <c r="E106" s="593" t="s">
        <v>1804</v>
      </c>
      <c r="F106" s="597" t="s">
        <v>7294</v>
      </c>
      <c r="G106" s="593" t="s">
        <v>7275</v>
      </c>
      <c r="H106" s="598">
        <v>1987</v>
      </c>
      <c r="I106" s="598"/>
      <c r="J106" s="597" t="s">
        <v>7217</v>
      </c>
      <c r="K106" s="599">
        <v>654.41999999999996</v>
      </c>
      <c r="L106" s="599">
        <v>226215.17</v>
      </c>
      <c r="M106" s="599">
        <v>226215.17</v>
      </c>
      <c r="N106" s="600">
        <v>40010</v>
      </c>
      <c r="O106" s="601" t="s">
        <v>7277</v>
      </c>
      <c r="P106" s="598"/>
      <c r="Q106" s="600"/>
      <c r="R106" s="600"/>
      <c r="S106" s="598"/>
      <c r="T106" s="598"/>
    </row>
    <row r="107" spans="1:20" ht="58.15" customHeight="1">
      <c r="A107" s="596">
        <v>95</v>
      </c>
      <c r="B107" s="597" t="s">
        <v>889</v>
      </c>
      <c r="C107" s="43" t="s">
        <v>7295</v>
      </c>
      <c r="D107" s="597" t="s">
        <v>2461</v>
      </c>
      <c r="E107" s="593" t="s">
        <v>7296</v>
      </c>
      <c r="F107" s="597" t="s">
        <v>7076</v>
      </c>
      <c r="G107" s="606" t="s">
        <v>7297</v>
      </c>
      <c r="H107" s="598">
        <v>1988</v>
      </c>
      <c r="I107" s="598">
        <v>1</v>
      </c>
      <c r="J107" s="596" t="s">
        <v>7298</v>
      </c>
      <c r="K107" s="599">
        <v>48.8</v>
      </c>
      <c r="L107" s="599">
        <v>166168.39000000001</v>
      </c>
      <c r="M107" s="599">
        <v>83780.61</v>
      </c>
      <c r="N107" s="600">
        <v>41522</v>
      </c>
      <c r="O107" s="644" t="s">
        <v>7299</v>
      </c>
      <c r="P107" s="598"/>
      <c r="Q107" s="600"/>
      <c r="R107" s="600"/>
      <c r="S107" s="598"/>
      <c r="T107" s="598"/>
    </row>
    <row r="108" spans="1:20" ht="115.9" customHeight="1">
      <c r="A108" s="596">
        <v>96</v>
      </c>
      <c r="B108" s="597" t="s">
        <v>889</v>
      </c>
      <c r="C108" s="597" t="s">
        <v>7300</v>
      </c>
      <c r="D108" s="597" t="s">
        <v>2461</v>
      </c>
      <c r="E108" s="593" t="s">
        <v>7296</v>
      </c>
      <c r="F108" s="597" t="s">
        <v>7076</v>
      </c>
      <c r="G108" s="606" t="s">
        <v>7297</v>
      </c>
      <c r="H108" s="598">
        <v>1988</v>
      </c>
      <c r="I108" s="597" t="s">
        <v>7301</v>
      </c>
      <c r="J108" s="596" t="s">
        <v>7302</v>
      </c>
      <c r="K108" s="599">
        <v>754.06</v>
      </c>
      <c r="L108" s="599">
        <v>1901460.75</v>
      </c>
      <c r="M108" s="599">
        <v>1003683.37</v>
      </c>
      <c r="N108" s="120">
        <v>41522</v>
      </c>
      <c r="O108" s="644" t="s">
        <v>7303</v>
      </c>
      <c r="P108" s="596"/>
      <c r="Q108" s="596"/>
      <c r="R108" s="596"/>
      <c r="S108" s="596"/>
      <c r="T108" s="596"/>
    </row>
    <row r="109" spans="1:20" ht="167.45" customHeight="1">
      <c r="A109" s="596">
        <v>97</v>
      </c>
      <c r="B109" s="597" t="s">
        <v>889</v>
      </c>
      <c r="C109" s="43" t="s">
        <v>7025</v>
      </c>
      <c r="D109" s="597" t="s">
        <v>2461</v>
      </c>
      <c r="E109" s="593" t="s">
        <v>1792</v>
      </c>
      <c r="F109" s="597" t="s">
        <v>7304</v>
      </c>
      <c r="G109" s="606" t="s">
        <v>7305</v>
      </c>
      <c r="H109" s="598">
        <v>1989</v>
      </c>
      <c r="I109" s="598">
        <v>1</v>
      </c>
      <c r="J109" s="596" t="s">
        <v>7306</v>
      </c>
      <c r="K109" s="599">
        <v>32.799999999999997</v>
      </c>
      <c r="L109" s="599">
        <v>265171.84999999998</v>
      </c>
      <c r="M109" s="599">
        <v>132585.51999999999</v>
      </c>
      <c r="N109" s="600">
        <v>39860</v>
      </c>
      <c r="O109" s="601" t="s">
        <v>7307</v>
      </c>
      <c r="P109" s="602" t="s">
        <v>7031</v>
      </c>
      <c r="Q109" s="600">
        <v>43101</v>
      </c>
      <c r="R109" s="600">
        <v>44196</v>
      </c>
      <c r="S109" s="602" t="s">
        <v>7032</v>
      </c>
      <c r="T109" s="596">
        <v>14.58</v>
      </c>
    </row>
    <row r="110" spans="1:20" ht="112.15" customHeight="1">
      <c r="A110" s="584">
        <v>98</v>
      </c>
      <c r="B110" s="590" t="s">
        <v>889</v>
      </c>
      <c r="C110" s="56" t="s">
        <v>7308</v>
      </c>
      <c r="D110" s="590" t="s">
        <v>2543</v>
      </c>
      <c r="E110" s="586" t="s">
        <v>7309</v>
      </c>
      <c r="F110" s="590" t="s">
        <v>7310</v>
      </c>
      <c r="G110" s="586" t="s">
        <v>7311</v>
      </c>
      <c r="H110" s="628">
        <v>1967</v>
      </c>
      <c r="I110" s="628">
        <v>4</v>
      </c>
      <c r="J110" s="590" t="s">
        <v>7312</v>
      </c>
      <c r="K110" s="629">
        <v>6210.36</v>
      </c>
      <c r="L110" s="629">
        <v>10947844.07</v>
      </c>
      <c r="M110" s="629">
        <v>9898133.6899999995</v>
      </c>
      <c r="N110" s="630">
        <v>39812</v>
      </c>
      <c r="O110" s="631" t="s">
        <v>7313</v>
      </c>
      <c r="P110" s="598" t="s">
        <v>7314</v>
      </c>
      <c r="Q110" s="600">
        <v>42217</v>
      </c>
      <c r="R110" s="600">
        <v>43997</v>
      </c>
      <c r="S110" s="596" t="s">
        <v>7315</v>
      </c>
      <c r="T110" s="597" t="s">
        <v>7316</v>
      </c>
    </row>
    <row r="111" spans="1:20" ht="115.15" customHeight="1">
      <c r="A111" s="584"/>
      <c r="B111" s="590"/>
      <c r="C111" s="56"/>
      <c r="D111" s="590"/>
      <c r="E111" s="586"/>
      <c r="F111" s="590"/>
      <c r="G111" s="586"/>
      <c r="H111" s="628"/>
      <c r="I111" s="628"/>
      <c r="J111" s="590"/>
      <c r="K111" s="629"/>
      <c r="L111" s="629"/>
      <c r="M111" s="629"/>
      <c r="N111" s="630"/>
      <c r="O111" s="631"/>
      <c r="P111" s="598" t="s">
        <v>7317</v>
      </c>
      <c r="Q111" s="600">
        <v>42005</v>
      </c>
      <c r="R111" s="600">
        <v>43830</v>
      </c>
      <c r="S111" s="598" t="s">
        <v>7318</v>
      </c>
      <c r="T111" s="598" t="s">
        <v>7319</v>
      </c>
    </row>
    <row r="112" spans="1:20" ht="97.15" customHeight="1">
      <c r="A112" s="596">
        <v>99</v>
      </c>
      <c r="B112" s="597" t="s">
        <v>889</v>
      </c>
      <c r="C112" s="43" t="s">
        <v>7308</v>
      </c>
      <c r="D112" s="597" t="s">
        <v>2543</v>
      </c>
      <c r="E112" s="593" t="s">
        <v>7309</v>
      </c>
      <c r="F112" s="597" t="s">
        <v>7269</v>
      </c>
      <c r="G112" s="593" t="s">
        <v>7311</v>
      </c>
      <c r="H112" s="598">
        <v>2018</v>
      </c>
      <c r="I112" s="598"/>
      <c r="J112" s="597" t="s">
        <v>7320</v>
      </c>
      <c r="K112" s="599">
        <v>989.33</v>
      </c>
      <c r="L112" s="599">
        <v>1147390</v>
      </c>
      <c r="M112" s="599">
        <v>39100.06</v>
      </c>
      <c r="N112" s="600">
        <v>39812</v>
      </c>
      <c r="O112" s="601" t="s">
        <v>7313</v>
      </c>
      <c r="P112" s="598"/>
      <c r="Q112" s="598"/>
      <c r="R112" s="598"/>
      <c r="S112" s="598"/>
      <c r="T112" s="598"/>
    </row>
    <row r="113" spans="1:20" ht="102">
      <c r="A113" s="596">
        <v>100</v>
      </c>
      <c r="B113" s="597" t="s">
        <v>889</v>
      </c>
      <c r="C113" s="43" t="s">
        <v>7321</v>
      </c>
      <c r="D113" s="597" t="s">
        <v>2815</v>
      </c>
      <c r="E113" s="593" t="s">
        <v>7322</v>
      </c>
      <c r="F113" s="597" t="s">
        <v>7323</v>
      </c>
      <c r="G113" s="593" t="s">
        <v>7324</v>
      </c>
      <c r="H113" s="598">
        <v>1991</v>
      </c>
      <c r="I113" s="598">
        <v>2</v>
      </c>
      <c r="J113" s="596" t="s">
        <v>7325</v>
      </c>
      <c r="K113" s="599">
        <v>2363.0100000000002</v>
      </c>
      <c r="L113" s="599">
        <v>2315911.2400000002</v>
      </c>
      <c r="M113" s="599">
        <v>1600849.15</v>
      </c>
      <c r="N113" s="600">
        <v>39699</v>
      </c>
      <c r="O113" s="601" t="s">
        <v>7326</v>
      </c>
      <c r="P113" s="598" t="s">
        <v>7122</v>
      </c>
      <c r="Q113" s="600">
        <v>43500</v>
      </c>
      <c r="R113" s="600">
        <v>44196</v>
      </c>
      <c r="S113" s="598" t="s">
        <v>7123</v>
      </c>
      <c r="T113" s="598">
        <v>136.79</v>
      </c>
    </row>
    <row r="114" spans="1:20" ht="102">
      <c r="A114" s="596">
        <v>101</v>
      </c>
      <c r="B114" s="597" t="s">
        <v>889</v>
      </c>
      <c r="C114" s="43" t="s">
        <v>7321</v>
      </c>
      <c r="D114" s="597" t="s">
        <v>2815</v>
      </c>
      <c r="E114" s="593" t="s">
        <v>7322</v>
      </c>
      <c r="F114" s="597" t="s">
        <v>7327</v>
      </c>
      <c r="G114" s="593" t="s">
        <v>7324</v>
      </c>
      <c r="H114" s="598">
        <v>1991</v>
      </c>
      <c r="I114" s="598">
        <v>1</v>
      </c>
      <c r="J114" s="596" t="s">
        <v>7328</v>
      </c>
      <c r="K114" s="599">
        <v>34.090000000000003</v>
      </c>
      <c r="L114" s="599">
        <v>22657.52</v>
      </c>
      <c r="M114" s="599">
        <v>20391.990000000002</v>
      </c>
      <c r="N114" s="600">
        <v>39699</v>
      </c>
      <c r="O114" s="601" t="s">
        <v>7326</v>
      </c>
      <c r="P114" s="598"/>
      <c r="Q114" s="600"/>
      <c r="R114" s="600"/>
      <c r="S114" s="598"/>
      <c r="T114" s="598"/>
    </row>
    <row r="115" spans="1:20" ht="102">
      <c r="A115" s="596">
        <v>102</v>
      </c>
      <c r="B115" s="597" t="s">
        <v>889</v>
      </c>
      <c r="C115" s="43" t="s">
        <v>7321</v>
      </c>
      <c r="D115" s="597" t="s">
        <v>2815</v>
      </c>
      <c r="E115" s="593" t="s">
        <v>7322</v>
      </c>
      <c r="F115" s="597" t="s">
        <v>7329</v>
      </c>
      <c r="G115" s="593" t="s">
        <v>7324</v>
      </c>
      <c r="H115" s="598">
        <v>1991</v>
      </c>
      <c r="I115" s="598">
        <v>1</v>
      </c>
      <c r="J115" s="596" t="s">
        <v>7330</v>
      </c>
      <c r="K115" s="599">
        <v>32.159999999999997</v>
      </c>
      <c r="L115" s="599">
        <v>25175.18</v>
      </c>
      <c r="M115" s="599">
        <v>22657.51</v>
      </c>
      <c r="N115" s="600">
        <v>39699</v>
      </c>
      <c r="O115" s="601" t="s">
        <v>7326</v>
      </c>
      <c r="P115" s="598"/>
      <c r="Q115" s="600"/>
      <c r="R115" s="600"/>
      <c r="S115" s="598"/>
      <c r="T115" s="598"/>
    </row>
    <row r="116" spans="1:20" ht="102">
      <c r="A116" s="596">
        <v>103</v>
      </c>
      <c r="B116" s="597" t="s">
        <v>889</v>
      </c>
      <c r="C116" s="43" t="s">
        <v>7321</v>
      </c>
      <c r="D116" s="597" t="s">
        <v>2815</v>
      </c>
      <c r="E116" s="593" t="s">
        <v>7322</v>
      </c>
      <c r="F116" s="597" t="s">
        <v>7331</v>
      </c>
      <c r="G116" s="593" t="s">
        <v>7324</v>
      </c>
      <c r="H116" s="598">
        <v>1991</v>
      </c>
      <c r="I116" s="598">
        <v>1</v>
      </c>
      <c r="J116" s="596" t="s">
        <v>7332</v>
      </c>
      <c r="K116" s="599">
        <v>37.49</v>
      </c>
      <c r="L116" s="599">
        <v>25175.18</v>
      </c>
      <c r="M116" s="599">
        <v>22657.51</v>
      </c>
      <c r="N116" s="600">
        <v>39699</v>
      </c>
      <c r="O116" s="601" t="s">
        <v>7326</v>
      </c>
      <c r="P116" s="598"/>
      <c r="Q116" s="600"/>
      <c r="R116" s="600"/>
      <c r="S116" s="598"/>
      <c r="T116" s="598"/>
    </row>
    <row r="117" spans="1:20" ht="102">
      <c r="A117" s="596">
        <v>104</v>
      </c>
      <c r="B117" s="597" t="s">
        <v>889</v>
      </c>
      <c r="C117" s="43" t="s">
        <v>7321</v>
      </c>
      <c r="D117" s="597" t="s">
        <v>2815</v>
      </c>
      <c r="E117" s="593" t="s">
        <v>7322</v>
      </c>
      <c r="F117" s="597" t="s">
        <v>7333</v>
      </c>
      <c r="G117" s="593" t="s">
        <v>7324</v>
      </c>
      <c r="H117" s="598">
        <v>1991</v>
      </c>
      <c r="I117" s="598">
        <v>1</v>
      </c>
      <c r="J117" s="596" t="s">
        <v>7334</v>
      </c>
      <c r="K117" s="599">
        <v>36.380000000000003</v>
      </c>
      <c r="L117" s="599">
        <v>24335.96</v>
      </c>
      <c r="M117" s="599">
        <v>21902.400000000001</v>
      </c>
      <c r="N117" s="600">
        <v>39699</v>
      </c>
      <c r="O117" s="601" t="s">
        <v>7326</v>
      </c>
      <c r="P117" s="598"/>
      <c r="Q117" s="600"/>
      <c r="R117" s="600"/>
      <c r="S117" s="598"/>
      <c r="T117" s="598"/>
    </row>
    <row r="118" spans="1:20" ht="102">
      <c r="A118" s="596">
        <v>105</v>
      </c>
      <c r="B118" s="597" t="s">
        <v>889</v>
      </c>
      <c r="C118" s="43" t="s">
        <v>7321</v>
      </c>
      <c r="D118" s="597" t="s">
        <v>2815</v>
      </c>
      <c r="E118" s="593" t="s">
        <v>7322</v>
      </c>
      <c r="F118" s="597" t="s">
        <v>7335</v>
      </c>
      <c r="G118" s="593" t="s">
        <v>7324</v>
      </c>
      <c r="H118" s="598">
        <v>1991</v>
      </c>
      <c r="I118" s="598">
        <v>1</v>
      </c>
      <c r="J118" s="596" t="s">
        <v>7336</v>
      </c>
      <c r="K118" s="599">
        <v>60.56</v>
      </c>
      <c r="L118" s="599">
        <v>46155.68</v>
      </c>
      <c r="M118" s="599">
        <v>41540.04</v>
      </c>
      <c r="N118" s="600">
        <v>39699</v>
      </c>
      <c r="O118" s="601" t="s">
        <v>7326</v>
      </c>
      <c r="P118" s="598"/>
      <c r="Q118" s="600"/>
      <c r="R118" s="600"/>
      <c r="S118" s="598"/>
      <c r="T118" s="598"/>
    </row>
    <row r="119" spans="1:20" ht="102">
      <c r="A119" s="596">
        <v>106</v>
      </c>
      <c r="B119" s="597" t="s">
        <v>889</v>
      </c>
      <c r="C119" s="43" t="s">
        <v>7321</v>
      </c>
      <c r="D119" s="597" t="s">
        <v>2815</v>
      </c>
      <c r="E119" s="593" t="s">
        <v>7322</v>
      </c>
      <c r="F119" s="597" t="s">
        <v>7337</v>
      </c>
      <c r="G119" s="593" t="s">
        <v>7324</v>
      </c>
      <c r="H119" s="598">
        <v>1991</v>
      </c>
      <c r="I119" s="598">
        <v>1</v>
      </c>
      <c r="J119" s="596" t="s">
        <v>7338</v>
      </c>
      <c r="K119" s="599">
        <v>63.33</v>
      </c>
      <c r="L119" s="599">
        <v>43917.760000000002</v>
      </c>
      <c r="M119" s="599">
        <v>39525.71</v>
      </c>
      <c r="N119" s="600">
        <v>39699</v>
      </c>
      <c r="O119" s="601" t="s">
        <v>7326</v>
      </c>
      <c r="P119" s="598"/>
      <c r="Q119" s="600"/>
      <c r="R119" s="600"/>
      <c r="S119" s="598"/>
      <c r="T119" s="598"/>
    </row>
    <row r="120" spans="1:20" ht="102">
      <c r="A120" s="596">
        <v>107</v>
      </c>
      <c r="B120" s="597" t="s">
        <v>889</v>
      </c>
      <c r="C120" s="43" t="s">
        <v>7321</v>
      </c>
      <c r="D120" s="597" t="s">
        <v>2815</v>
      </c>
      <c r="E120" s="593" t="s">
        <v>7322</v>
      </c>
      <c r="F120" s="597" t="s">
        <v>7339</v>
      </c>
      <c r="G120" s="593" t="s">
        <v>7324</v>
      </c>
      <c r="H120" s="598">
        <v>1991</v>
      </c>
      <c r="I120" s="598"/>
      <c r="J120" s="596" t="s">
        <v>7340</v>
      </c>
      <c r="K120" s="599">
        <v>6.6</v>
      </c>
      <c r="L120" s="599">
        <v>319.97000000000003</v>
      </c>
      <c r="M120" s="599">
        <v>277.49</v>
      </c>
      <c r="N120" s="600">
        <v>39699</v>
      </c>
      <c r="O120" s="601" t="s">
        <v>7326</v>
      </c>
      <c r="P120" s="598"/>
      <c r="Q120" s="600"/>
      <c r="R120" s="600"/>
      <c r="S120" s="598"/>
      <c r="T120" s="598"/>
    </row>
    <row r="121" spans="1:20" ht="102">
      <c r="A121" s="596">
        <v>108</v>
      </c>
      <c r="B121" s="597" t="s">
        <v>889</v>
      </c>
      <c r="C121" s="43" t="s">
        <v>7321</v>
      </c>
      <c r="D121" s="597" t="s">
        <v>2815</v>
      </c>
      <c r="E121" s="593" t="s">
        <v>7322</v>
      </c>
      <c r="F121" s="597" t="s">
        <v>7341</v>
      </c>
      <c r="G121" s="593" t="s">
        <v>7324</v>
      </c>
      <c r="H121" s="598">
        <v>1991</v>
      </c>
      <c r="I121" s="598">
        <v>1</v>
      </c>
      <c r="J121" s="596" t="s">
        <v>7342</v>
      </c>
      <c r="K121" s="599">
        <v>65.989999999999995</v>
      </c>
      <c r="L121" s="599">
        <v>65115.519999999997</v>
      </c>
      <c r="M121" s="599">
        <v>55301.47</v>
      </c>
      <c r="N121" s="600">
        <v>39699</v>
      </c>
      <c r="O121" s="601" t="s">
        <v>7326</v>
      </c>
      <c r="P121" s="598"/>
      <c r="Q121" s="600"/>
      <c r="R121" s="600"/>
      <c r="S121" s="598"/>
      <c r="T121" s="598"/>
    </row>
    <row r="122" spans="1:20" ht="102">
      <c r="A122" s="596">
        <v>109</v>
      </c>
      <c r="B122" s="597" t="s">
        <v>889</v>
      </c>
      <c r="C122" s="43" t="s">
        <v>7321</v>
      </c>
      <c r="D122" s="597" t="s">
        <v>2815</v>
      </c>
      <c r="E122" s="593" t="s">
        <v>7322</v>
      </c>
      <c r="F122" s="597" t="s">
        <v>7343</v>
      </c>
      <c r="G122" s="593" t="s">
        <v>7324</v>
      </c>
      <c r="H122" s="598">
        <v>1991</v>
      </c>
      <c r="I122" s="598">
        <v>1</v>
      </c>
      <c r="J122" s="596" t="s">
        <v>7344</v>
      </c>
      <c r="K122" s="599">
        <v>40.17</v>
      </c>
      <c r="L122" s="599">
        <v>64124.36</v>
      </c>
      <c r="M122" s="599">
        <v>55832.99</v>
      </c>
      <c r="N122" s="600">
        <v>39699</v>
      </c>
      <c r="O122" s="601" t="s">
        <v>7326</v>
      </c>
      <c r="P122" s="598"/>
      <c r="Q122" s="600"/>
      <c r="R122" s="600"/>
      <c r="S122" s="598"/>
      <c r="T122" s="598"/>
    </row>
    <row r="123" spans="1:20" ht="102">
      <c r="A123" s="596">
        <v>110</v>
      </c>
      <c r="B123" s="597" t="s">
        <v>889</v>
      </c>
      <c r="C123" s="43" t="s">
        <v>7321</v>
      </c>
      <c r="D123" s="597" t="s">
        <v>2815</v>
      </c>
      <c r="E123" s="593" t="s">
        <v>7322</v>
      </c>
      <c r="F123" s="597" t="s">
        <v>7345</v>
      </c>
      <c r="G123" s="593" t="s">
        <v>7324</v>
      </c>
      <c r="H123" s="598">
        <v>1991</v>
      </c>
      <c r="I123" s="598"/>
      <c r="J123" s="596" t="s">
        <v>7346</v>
      </c>
      <c r="K123" s="599">
        <v>517.16</v>
      </c>
      <c r="L123" s="599">
        <v>33543.72</v>
      </c>
      <c r="M123" s="599">
        <v>33543.72</v>
      </c>
      <c r="N123" s="600">
        <v>39699</v>
      </c>
      <c r="O123" s="601" t="s">
        <v>7326</v>
      </c>
      <c r="P123" s="598"/>
      <c r="Q123" s="600"/>
      <c r="R123" s="600"/>
      <c r="S123" s="598"/>
      <c r="T123" s="598"/>
    </row>
    <row r="124" spans="1:20" ht="129.6" customHeight="1">
      <c r="A124" s="596">
        <v>111</v>
      </c>
      <c r="B124" s="597" t="s">
        <v>889</v>
      </c>
      <c r="C124" s="43" t="s">
        <v>7321</v>
      </c>
      <c r="D124" s="597" t="s">
        <v>2815</v>
      </c>
      <c r="E124" s="593" t="s">
        <v>7322</v>
      </c>
      <c r="F124" s="597" t="s">
        <v>7347</v>
      </c>
      <c r="G124" s="593" t="s">
        <v>7324</v>
      </c>
      <c r="H124" s="598">
        <v>1991</v>
      </c>
      <c r="I124" s="598">
        <v>1</v>
      </c>
      <c r="J124" s="596" t="s">
        <v>7348</v>
      </c>
      <c r="K124" s="599">
        <v>32.54</v>
      </c>
      <c r="L124" s="599">
        <v>151411</v>
      </c>
      <c r="M124" s="599">
        <v>54676.55</v>
      </c>
      <c r="N124" s="600">
        <v>39699</v>
      </c>
      <c r="O124" s="601" t="s">
        <v>7349</v>
      </c>
      <c r="P124" s="598"/>
      <c r="Q124" s="600"/>
      <c r="R124" s="600"/>
      <c r="S124" s="598"/>
      <c r="T124" s="598"/>
    </row>
    <row r="125" spans="1:20" ht="124.15" customHeight="1">
      <c r="A125" s="596">
        <v>112</v>
      </c>
      <c r="B125" s="597" t="s">
        <v>889</v>
      </c>
      <c r="C125" s="43" t="s">
        <v>7350</v>
      </c>
      <c r="D125" s="597" t="s">
        <v>2920</v>
      </c>
      <c r="E125" s="593" t="s">
        <v>7351</v>
      </c>
      <c r="F125" s="597" t="s">
        <v>7352</v>
      </c>
      <c r="G125" s="593" t="s">
        <v>7353</v>
      </c>
      <c r="H125" s="598">
        <v>2017</v>
      </c>
      <c r="I125" s="598">
        <v>3</v>
      </c>
      <c r="J125" s="596" t="s">
        <v>7354</v>
      </c>
      <c r="K125" s="599">
        <v>5669.9</v>
      </c>
      <c r="L125" s="599">
        <v>193566354.34999999</v>
      </c>
      <c r="M125" s="599">
        <v>51474312.030000001</v>
      </c>
      <c r="N125" s="600">
        <v>43124</v>
      </c>
      <c r="O125" s="645" t="s">
        <v>7355</v>
      </c>
      <c r="P125" s="598" t="s">
        <v>7356</v>
      </c>
      <c r="Q125" s="597" t="s">
        <v>7357</v>
      </c>
      <c r="R125" s="597" t="s">
        <v>7358</v>
      </c>
      <c r="S125" s="597" t="s">
        <v>7359</v>
      </c>
      <c r="T125" s="597" t="s">
        <v>7360</v>
      </c>
    </row>
    <row r="126" spans="1:20" ht="110.45" customHeight="1">
      <c r="A126" s="584">
        <v>113</v>
      </c>
      <c r="B126" s="590" t="s">
        <v>889</v>
      </c>
      <c r="C126" s="56" t="s">
        <v>7350</v>
      </c>
      <c r="D126" s="590" t="s">
        <v>2920</v>
      </c>
      <c r="E126" s="586" t="s">
        <v>1787</v>
      </c>
      <c r="F126" s="590" t="s">
        <v>7361</v>
      </c>
      <c r="G126" s="586" t="s">
        <v>7362</v>
      </c>
      <c r="H126" s="628">
        <v>1989</v>
      </c>
      <c r="I126" s="628">
        <v>3</v>
      </c>
      <c r="J126" s="590" t="s">
        <v>7363</v>
      </c>
      <c r="K126" s="629">
        <v>5354.25</v>
      </c>
      <c r="L126" s="629">
        <v>37081171.409999996</v>
      </c>
      <c r="M126" s="629">
        <v>18119507.170000002</v>
      </c>
      <c r="N126" s="630">
        <v>39769</v>
      </c>
      <c r="O126" s="631" t="s">
        <v>7364</v>
      </c>
      <c r="P126" s="598" t="s">
        <v>7365</v>
      </c>
      <c r="Q126" s="600">
        <v>42217</v>
      </c>
      <c r="R126" s="600">
        <v>43997</v>
      </c>
      <c r="S126" s="598" t="s">
        <v>7315</v>
      </c>
      <c r="T126" s="598">
        <v>139.33000000000001</v>
      </c>
    </row>
    <row r="127" spans="1:20" ht="109.9" customHeight="1">
      <c r="A127" s="584"/>
      <c r="B127" s="590"/>
      <c r="C127" s="56"/>
      <c r="D127" s="590"/>
      <c r="E127" s="586"/>
      <c r="F127" s="590"/>
      <c r="G127" s="586"/>
      <c r="H127" s="628"/>
      <c r="I127" s="628"/>
      <c r="J127" s="590"/>
      <c r="K127" s="629"/>
      <c r="L127" s="629"/>
      <c r="M127" s="629"/>
      <c r="N127" s="630"/>
      <c r="O127" s="631"/>
      <c r="P127" s="598" t="s">
        <v>7366</v>
      </c>
      <c r="Q127" s="600">
        <v>42979</v>
      </c>
      <c r="R127" s="600">
        <v>44744</v>
      </c>
      <c r="S127" s="598" t="s">
        <v>7367</v>
      </c>
      <c r="T127" s="598">
        <v>330</v>
      </c>
    </row>
    <row r="128" spans="1:20" ht="110.45" customHeight="1">
      <c r="A128" s="584"/>
      <c r="B128" s="590"/>
      <c r="C128" s="56"/>
      <c r="D128" s="590"/>
      <c r="E128" s="586"/>
      <c r="F128" s="590"/>
      <c r="G128" s="586"/>
      <c r="H128" s="628"/>
      <c r="I128" s="628"/>
      <c r="J128" s="590"/>
      <c r="K128" s="629"/>
      <c r="L128" s="629"/>
      <c r="M128" s="629"/>
      <c r="N128" s="630"/>
      <c r="O128" s="631"/>
      <c r="P128" s="598" t="s">
        <v>7317</v>
      </c>
      <c r="Q128" s="600">
        <v>42005</v>
      </c>
      <c r="R128" s="600">
        <v>43830</v>
      </c>
      <c r="S128" s="598" t="s">
        <v>7318</v>
      </c>
      <c r="T128" s="598" t="s">
        <v>7368</v>
      </c>
    </row>
    <row r="129" spans="1:22" ht="112.15" customHeight="1">
      <c r="A129" s="596">
        <v>114</v>
      </c>
      <c r="B129" s="597" t="s">
        <v>889</v>
      </c>
      <c r="C129" s="43" t="s">
        <v>7350</v>
      </c>
      <c r="D129" s="597" t="s">
        <v>2920</v>
      </c>
      <c r="E129" s="593" t="s">
        <v>1787</v>
      </c>
      <c r="F129" s="597" t="s">
        <v>7369</v>
      </c>
      <c r="G129" s="593" t="s">
        <v>7362</v>
      </c>
      <c r="H129" s="598">
        <v>1989</v>
      </c>
      <c r="I129" s="598">
        <v>1</v>
      </c>
      <c r="J129" s="597" t="s">
        <v>7370</v>
      </c>
      <c r="K129" s="599">
        <v>255.96</v>
      </c>
      <c r="L129" s="599">
        <v>2207868.7599999998</v>
      </c>
      <c r="M129" s="599">
        <v>1078862.93</v>
      </c>
      <c r="N129" s="600">
        <v>39769</v>
      </c>
      <c r="O129" s="601" t="s">
        <v>7364</v>
      </c>
      <c r="P129" s="598" t="s">
        <v>7371</v>
      </c>
      <c r="Q129" s="600">
        <v>42186</v>
      </c>
      <c r="R129" s="600">
        <v>46022</v>
      </c>
      <c r="S129" s="598" t="s">
        <v>7372</v>
      </c>
      <c r="T129" s="598">
        <v>255.96</v>
      </c>
    </row>
    <row r="130" spans="1:22" ht="109.15" customHeight="1">
      <c r="A130" s="596">
        <v>115</v>
      </c>
      <c r="B130" s="597" t="s">
        <v>889</v>
      </c>
      <c r="C130" s="43" t="s">
        <v>7350</v>
      </c>
      <c r="D130" s="597" t="s">
        <v>2920</v>
      </c>
      <c r="E130" s="593" t="s">
        <v>1787</v>
      </c>
      <c r="F130" s="597" t="s">
        <v>7269</v>
      </c>
      <c r="G130" s="593" t="s">
        <v>7362</v>
      </c>
      <c r="H130" s="598">
        <v>1989</v>
      </c>
      <c r="I130" s="598"/>
      <c r="J130" s="597" t="s">
        <v>7373</v>
      </c>
      <c r="K130" s="599">
        <v>1040.24</v>
      </c>
      <c r="L130" s="599">
        <v>8972938.75</v>
      </c>
      <c r="M130" s="599">
        <v>4384576.82</v>
      </c>
      <c r="N130" s="600">
        <v>39769</v>
      </c>
      <c r="O130" s="601" t="s">
        <v>7364</v>
      </c>
      <c r="P130" s="598"/>
      <c r="Q130" s="598"/>
      <c r="R130" s="598"/>
      <c r="S130" s="598"/>
      <c r="T130" s="598"/>
    </row>
    <row r="131" spans="1:22" ht="115.5" customHeight="1">
      <c r="A131" s="596">
        <v>116</v>
      </c>
      <c r="B131" s="597" t="s">
        <v>889</v>
      </c>
      <c r="C131" s="43" t="s">
        <v>7350</v>
      </c>
      <c r="D131" s="597" t="s">
        <v>2920</v>
      </c>
      <c r="E131" s="593" t="s">
        <v>1787</v>
      </c>
      <c r="F131" s="597" t="s">
        <v>7374</v>
      </c>
      <c r="G131" s="593" t="s">
        <v>7362</v>
      </c>
      <c r="H131" s="598">
        <v>1989</v>
      </c>
      <c r="I131" s="598"/>
      <c r="J131" s="597" t="s">
        <v>7375</v>
      </c>
      <c r="K131" s="599">
        <v>6.68</v>
      </c>
      <c r="L131" s="599">
        <v>57620.58</v>
      </c>
      <c r="M131" s="599">
        <v>28155.63</v>
      </c>
      <c r="N131" s="600">
        <v>39769</v>
      </c>
      <c r="O131" s="601" t="s">
        <v>7364</v>
      </c>
      <c r="P131" s="598"/>
      <c r="Q131" s="598"/>
      <c r="R131" s="598"/>
      <c r="S131" s="598"/>
      <c r="T131" s="598"/>
    </row>
    <row r="132" spans="1:22" ht="114.6" customHeight="1">
      <c r="A132" s="596">
        <v>117</v>
      </c>
      <c r="B132" s="597" t="s">
        <v>889</v>
      </c>
      <c r="C132" s="43" t="s">
        <v>7350</v>
      </c>
      <c r="D132" s="597" t="s">
        <v>2920</v>
      </c>
      <c r="E132" s="593" t="s">
        <v>1787</v>
      </c>
      <c r="F132" s="597" t="s">
        <v>7374</v>
      </c>
      <c r="G132" s="593" t="s">
        <v>7362</v>
      </c>
      <c r="H132" s="598">
        <v>1989</v>
      </c>
      <c r="I132" s="598"/>
      <c r="J132" s="597" t="s">
        <v>7376</v>
      </c>
      <c r="K132" s="599">
        <v>8.48</v>
      </c>
      <c r="L132" s="599">
        <v>73147.08</v>
      </c>
      <c r="M132" s="599">
        <v>35742.74</v>
      </c>
      <c r="N132" s="600">
        <v>39769</v>
      </c>
      <c r="O132" s="601" t="s">
        <v>7364</v>
      </c>
      <c r="P132" s="598"/>
      <c r="Q132" s="598"/>
      <c r="R132" s="598"/>
      <c r="S132" s="598"/>
      <c r="T132" s="598"/>
    </row>
    <row r="133" spans="1:22" ht="114.75" customHeight="1">
      <c r="A133" s="596">
        <v>118</v>
      </c>
      <c r="B133" s="597" t="s">
        <v>889</v>
      </c>
      <c r="C133" s="596" t="s">
        <v>7074</v>
      </c>
      <c r="D133" s="597" t="s">
        <v>2946</v>
      </c>
      <c r="E133" s="593" t="s">
        <v>7377</v>
      </c>
      <c r="F133" s="597" t="s">
        <v>7076</v>
      </c>
      <c r="G133" s="606" t="s">
        <v>7378</v>
      </c>
      <c r="H133" s="598">
        <v>1980</v>
      </c>
      <c r="I133" s="598">
        <v>1</v>
      </c>
      <c r="J133" s="15" t="s">
        <v>7379</v>
      </c>
      <c r="K133" s="599">
        <v>127.93</v>
      </c>
      <c r="L133" s="301">
        <v>276749</v>
      </c>
      <c r="M133" s="301">
        <v>110123.19</v>
      </c>
      <c r="N133" s="600">
        <v>38348</v>
      </c>
      <c r="O133" s="601" t="s">
        <v>7380</v>
      </c>
      <c r="P133" s="598"/>
      <c r="Q133" s="598"/>
      <c r="R133" s="598"/>
      <c r="S133" s="598"/>
      <c r="T133" s="598"/>
    </row>
    <row r="134" spans="1:22" ht="118.15" customHeight="1">
      <c r="A134" s="596">
        <v>119</v>
      </c>
      <c r="B134" s="597" t="s">
        <v>889</v>
      </c>
      <c r="C134" s="596" t="s">
        <v>7074</v>
      </c>
      <c r="D134" s="597" t="s">
        <v>2946</v>
      </c>
      <c r="E134" s="593" t="s">
        <v>7377</v>
      </c>
      <c r="F134" s="597" t="s">
        <v>7076</v>
      </c>
      <c r="G134" s="606" t="s">
        <v>7378</v>
      </c>
      <c r="H134" s="598">
        <v>1980</v>
      </c>
      <c r="I134" s="598">
        <v>2</v>
      </c>
      <c r="J134" s="596" t="s">
        <v>7381</v>
      </c>
      <c r="K134" s="599">
        <v>340.12</v>
      </c>
      <c r="L134" s="646">
        <v>952831.12</v>
      </c>
      <c r="M134" s="646">
        <v>227620.55</v>
      </c>
      <c r="N134" s="647">
        <v>38348</v>
      </c>
      <c r="O134" s="601" t="s">
        <v>7382</v>
      </c>
      <c r="P134" s="596" t="s">
        <v>7081</v>
      </c>
      <c r="Q134" s="600">
        <v>43101</v>
      </c>
      <c r="R134" s="600">
        <v>44926</v>
      </c>
      <c r="S134" s="598" t="s">
        <v>7383</v>
      </c>
      <c r="T134" s="598">
        <v>340.12</v>
      </c>
    </row>
    <row r="135" spans="1:22" ht="102">
      <c r="A135" s="596">
        <v>120</v>
      </c>
      <c r="B135" s="597" t="s">
        <v>889</v>
      </c>
      <c r="C135" s="596" t="s">
        <v>7074</v>
      </c>
      <c r="D135" s="597" t="s">
        <v>2946</v>
      </c>
      <c r="E135" s="593" t="s">
        <v>7377</v>
      </c>
      <c r="F135" s="597" t="s">
        <v>7076</v>
      </c>
      <c r="G135" s="606" t="s">
        <v>7378</v>
      </c>
      <c r="H135" s="598">
        <v>1980</v>
      </c>
      <c r="I135" s="598" t="s">
        <v>7384</v>
      </c>
      <c r="J135" s="43" t="s">
        <v>7379</v>
      </c>
      <c r="K135" s="116">
        <v>286.23</v>
      </c>
      <c r="L135" s="17">
        <v>625405.52</v>
      </c>
      <c r="M135" s="17">
        <v>149402.6</v>
      </c>
      <c r="N135" s="647">
        <v>38348</v>
      </c>
      <c r="O135" s="601" t="s">
        <v>7385</v>
      </c>
      <c r="P135" s="596" t="s">
        <v>7081</v>
      </c>
      <c r="Q135" s="600">
        <v>43101</v>
      </c>
      <c r="R135" s="600">
        <v>44926</v>
      </c>
      <c r="S135" s="598" t="s">
        <v>7383</v>
      </c>
      <c r="T135" s="598">
        <v>286.23</v>
      </c>
      <c r="U135" s="648"/>
      <c r="V135" s="648"/>
    </row>
    <row r="136" spans="1:22" ht="83.45" customHeight="1">
      <c r="A136" s="596">
        <v>121</v>
      </c>
      <c r="B136" s="597" t="s">
        <v>889</v>
      </c>
      <c r="C136" s="43" t="s">
        <v>7386</v>
      </c>
      <c r="D136" s="597" t="s">
        <v>2946</v>
      </c>
      <c r="E136" s="593" t="s">
        <v>7377</v>
      </c>
      <c r="F136" s="597" t="s">
        <v>7076</v>
      </c>
      <c r="G136" s="606" t="s">
        <v>7378</v>
      </c>
      <c r="H136" s="598">
        <v>1980</v>
      </c>
      <c r="I136" s="598" t="s">
        <v>7384</v>
      </c>
      <c r="J136" s="43" t="s">
        <v>7387</v>
      </c>
      <c r="K136" s="116">
        <v>19.43</v>
      </c>
      <c r="L136" s="17">
        <v>42454.07</v>
      </c>
      <c r="M136" s="17">
        <v>9867.56</v>
      </c>
      <c r="N136" s="647">
        <v>38348</v>
      </c>
      <c r="O136" s="601" t="s">
        <v>7388</v>
      </c>
      <c r="P136" s="596"/>
      <c r="Q136" s="600"/>
      <c r="R136" s="600"/>
      <c r="S136" s="598"/>
      <c r="T136" s="598"/>
    </row>
    <row r="137" spans="1:22" ht="83.45" customHeight="1">
      <c r="A137" s="596">
        <v>122</v>
      </c>
      <c r="B137" s="597" t="s">
        <v>889</v>
      </c>
      <c r="C137" s="43" t="s">
        <v>7386</v>
      </c>
      <c r="D137" s="597" t="s">
        <v>2946</v>
      </c>
      <c r="E137" s="593" t="s">
        <v>7377</v>
      </c>
      <c r="F137" s="597" t="s">
        <v>7076</v>
      </c>
      <c r="G137" s="606" t="s">
        <v>7378</v>
      </c>
      <c r="H137" s="598">
        <v>1980</v>
      </c>
      <c r="I137" s="598">
        <v>3</v>
      </c>
      <c r="J137" s="43" t="s">
        <v>7389</v>
      </c>
      <c r="K137" s="116">
        <v>270.36</v>
      </c>
      <c r="L137" s="17">
        <v>757344.76</v>
      </c>
      <c r="M137" s="17">
        <v>363401.15</v>
      </c>
      <c r="N137" s="647">
        <v>38348</v>
      </c>
      <c r="O137" s="601" t="s">
        <v>7390</v>
      </c>
      <c r="P137" s="598"/>
      <c r="Q137" s="598"/>
      <c r="R137" s="598"/>
      <c r="S137" s="598"/>
      <c r="T137" s="598"/>
    </row>
    <row r="138" spans="1:22" ht="83.45" customHeight="1">
      <c r="A138" s="596">
        <v>123</v>
      </c>
      <c r="B138" s="597" t="s">
        <v>889</v>
      </c>
      <c r="C138" s="597" t="s">
        <v>7386</v>
      </c>
      <c r="D138" s="597" t="s">
        <v>2946</v>
      </c>
      <c r="E138" s="593" t="s">
        <v>7377</v>
      </c>
      <c r="F138" s="597" t="s">
        <v>7076</v>
      </c>
      <c r="G138" s="606" t="s">
        <v>7378</v>
      </c>
      <c r="H138" s="598">
        <v>1980</v>
      </c>
      <c r="I138" s="598">
        <v>3</v>
      </c>
      <c r="J138" s="43" t="s">
        <v>7391</v>
      </c>
      <c r="K138" s="116">
        <v>10.92</v>
      </c>
      <c r="L138" s="17">
        <v>30589.85</v>
      </c>
      <c r="M138" s="17">
        <v>30589.85</v>
      </c>
      <c r="N138" s="647">
        <v>38348</v>
      </c>
      <c r="O138" s="601" t="s">
        <v>7392</v>
      </c>
      <c r="P138" s="598"/>
      <c r="Q138" s="598"/>
      <c r="R138" s="598"/>
      <c r="S138" s="598"/>
      <c r="T138" s="598"/>
    </row>
    <row r="139" spans="1:22" ht="83.45" customHeight="1">
      <c r="A139" s="596">
        <v>124</v>
      </c>
      <c r="B139" s="597" t="s">
        <v>889</v>
      </c>
      <c r="C139" s="597" t="s">
        <v>7386</v>
      </c>
      <c r="D139" s="597" t="s">
        <v>2946</v>
      </c>
      <c r="E139" s="593" t="s">
        <v>7377</v>
      </c>
      <c r="F139" s="597" t="s">
        <v>7076</v>
      </c>
      <c r="G139" s="606" t="s">
        <v>7378</v>
      </c>
      <c r="H139" s="598">
        <v>1980</v>
      </c>
      <c r="I139" s="598">
        <v>3</v>
      </c>
      <c r="J139" s="43" t="s">
        <v>7393</v>
      </c>
      <c r="K139" s="116">
        <v>23.74</v>
      </c>
      <c r="L139" s="301">
        <v>66502.100000000006</v>
      </c>
      <c r="M139" s="301">
        <v>29108.3</v>
      </c>
      <c r="N139" s="647">
        <v>38348</v>
      </c>
      <c r="O139" s="633" t="s">
        <v>7394</v>
      </c>
      <c r="P139" s="598"/>
      <c r="Q139" s="598"/>
      <c r="R139" s="598"/>
      <c r="S139" s="598"/>
      <c r="T139" s="598"/>
    </row>
    <row r="140" spans="1:22" ht="143.25" customHeight="1">
      <c r="A140" s="596">
        <v>125</v>
      </c>
      <c r="B140" s="597" t="s">
        <v>889</v>
      </c>
      <c r="C140" s="43" t="s">
        <v>7395</v>
      </c>
      <c r="D140" s="597" t="s">
        <v>1434</v>
      </c>
      <c r="E140" s="593" t="s">
        <v>7396</v>
      </c>
      <c r="F140" s="597" t="s">
        <v>7397</v>
      </c>
      <c r="G140" s="593" t="s">
        <v>7398</v>
      </c>
      <c r="H140" s="598">
        <v>1962</v>
      </c>
      <c r="I140" s="598">
        <v>2</v>
      </c>
      <c r="J140" s="596" t="s">
        <v>7399</v>
      </c>
      <c r="K140" s="599">
        <v>1060.7</v>
      </c>
      <c r="L140" s="599">
        <v>2830349.55</v>
      </c>
      <c r="M140" s="599">
        <v>1952804.69</v>
      </c>
      <c r="N140" s="600">
        <v>40253</v>
      </c>
      <c r="O140" s="601" t="s">
        <v>7400</v>
      </c>
      <c r="P140" s="598"/>
      <c r="Q140" s="600"/>
      <c r="R140" s="597"/>
      <c r="S140" s="598"/>
      <c r="T140" s="598"/>
    </row>
    <row r="141" spans="1:22" ht="102">
      <c r="A141" s="584">
        <v>126</v>
      </c>
      <c r="B141" s="590" t="s">
        <v>889</v>
      </c>
      <c r="C141" s="56" t="s">
        <v>7401</v>
      </c>
      <c r="D141" s="590" t="s">
        <v>1434</v>
      </c>
      <c r="E141" s="586" t="s">
        <v>1781</v>
      </c>
      <c r="F141" s="590" t="s">
        <v>7402</v>
      </c>
      <c r="G141" s="586" t="s">
        <v>7403</v>
      </c>
      <c r="H141" s="628">
        <v>1975</v>
      </c>
      <c r="I141" s="628">
        <v>3</v>
      </c>
      <c r="J141" s="590" t="s">
        <v>7404</v>
      </c>
      <c r="K141" s="629">
        <v>6531.78</v>
      </c>
      <c r="L141" s="629">
        <v>21566698.719999999</v>
      </c>
      <c r="M141" s="629">
        <v>11655107.220000001</v>
      </c>
      <c r="N141" s="630">
        <v>39777</v>
      </c>
      <c r="O141" s="631" t="s">
        <v>7405</v>
      </c>
      <c r="P141" s="598" t="s">
        <v>7406</v>
      </c>
      <c r="Q141" s="600">
        <v>42217</v>
      </c>
      <c r="R141" s="597" t="s">
        <v>7407</v>
      </c>
      <c r="S141" s="598" t="s">
        <v>7315</v>
      </c>
      <c r="T141" s="598">
        <v>106.68</v>
      </c>
    </row>
    <row r="142" spans="1:22" ht="102">
      <c r="A142" s="584"/>
      <c r="B142" s="590"/>
      <c r="C142" s="56"/>
      <c r="D142" s="590"/>
      <c r="E142" s="586"/>
      <c r="F142" s="590"/>
      <c r="G142" s="586"/>
      <c r="H142" s="628"/>
      <c r="I142" s="628"/>
      <c r="J142" s="590"/>
      <c r="K142" s="629"/>
      <c r="L142" s="629"/>
      <c r="M142" s="629"/>
      <c r="N142" s="630"/>
      <c r="O142" s="631"/>
      <c r="P142" s="598" t="s">
        <v>7317</v>
      </c>
      <c r="Q142" s="600">
        <v>42005</v>
      </c>
      <c r="R142" s="600">
        <v>43830</v>
      </c>
      <c r="S142" s="598" t="s">
        <v>7318</v>
      </c>
      <c r="T142" s="598" t="s">
        <v>7408</v>
      </c>
    </row>
    <row r="143" spans="1:22" ht="124.15" customHeight="1">
      <c r="A143" s="596">
        <v>127</v>
      </c>
      <c r="B143" s="597" t="s">
        <v>889</v>
      </c>
      <c r="C143" s="43" t="s">
        <v>7409</v>
      </c>
      <c r="D143" s="597" t="s">
        <v>1434</v>
      </c>
      <c r="E143" s="593" t="s">
        <v>7410</v>
      </c>
      <c r="F143" s="597" t="s">
        <v>7411</v>
      </c>
      <c r="G143" s="593" t="s">
        <v>7412</v>
      </c>
      <c r="H143" s="598">
        <v>1958</v>
      </c>
      <c r="I143" s="598">
        <v>2</v>
      </c>
      <c r="J143" s="597" t="s">
        <v>7229</v>
      </c>
      <c r="K143" s="599">
        <v>684.74</v>
      </c>
      <c r="L143" s="599">
        <v>3545664.5</v>
      </c>
      <c r="M143" s="599">
        <v>2674995.96</v>
      </c>
      <c r="N143" s="600">
        <v>39336</v>
      </c>
      <c r="O143" s="601" t="s">
        <v>7413</v>
      </c>
      <c r="P143" s="597"/>
      <c r="Q143" s="597"/>
      <c r="R143" s="597"/>
      <c r="S143" s="597"/>
      <c r="T143" s="597"/>
    </row>
    <row r="144" spans="1:22" ht="120.6" customHeight="1">
      <c r="A144" s="596">
        <v>128</v>
      </c>
      <c r="B144" s="597" t="s">
        <v>889</v>
      </c>
      <c r="C144" s="43" t="s">
        <v>7409</v>
      </c>
      <c r="D144" s="597" t="s">
        <v>1434</v>
      </c>
      <c r="E144" s="593" t="s">
        <v>7410</v>
      </c>
      <c r="F144" s="597" t="s">
        <v>7124</v>
      </c>
      <c r="G144" s="593" t="s">
        <v>7414</v>
      </c>
      <c r="H144" s="598">
        <v>1958</v>
      </c>
      <c r="I144" s="598">
        <v>1</v>
      </c>
      <c r="J144" s="597" t="s">
        <v>7415</v>
      </c>
      <c r="K144" s="599">
        <v>40.119999999999997</v>
      </c>
      <c r="L144" s="599">
        <v>13836.48</v>
      </c>
      <c r="M144" s="599">
        <v>13836.48</v>
      </c>
      <c r="N144" s="600">
        <v>39336</v>
      </c>
      <c r="O144" s="601" t="s">
        <v>7413</v>
      </c>
      <c r="P144" s="597"/>
      <c r="Q144" s="597"/>
      <c r="R144" s="597"/>
      <c r="S144" s="597"/>
      <c r="T144" s="597"/>
    </row>
    <row r="145" spans="1:21" ht="124.9" customHeight="1">
      <c r="A145" s="596">
        <v>129</v>
      </c>
      <c r="B145" s="597" t="s">
        <v>889</v>
      </c>
      <c r="C145" s="43" t="s">
        <v>7409</v>
      </c>
      <c r="D145" s="597" t="s">
        <v>1434</v>
      </c>
      <c r="E145" s="593" t="s">
        <v>7410</v>
      </c>
      <c r="F145" s="597" t="s">
        <v>7416</v>
      </c>
      <c r="G145" s="593" t="s">
        <v>7417</v>
      </c>
      <c r="H145" s="598">
        <v>1971</v>
      </c>
      <c r="I145" s="598"/>
      <c r="J145" s="597" t="s">
        <v>7418</v>
      </c>
      <c r="K145" s="599">
        <v>8.5500000000000007</v>
      </c>
      <c r="L145" s="599">
        <v>2566.1799999999998</v>
      </c>
      <c r="M145" s="599">
        <v>2566.1799999999998</v>
      </c>
      <c r="N145" s="600">
        <v>39336</v>
      </c>
      <c r="O145" s="601" t="s">
        <v>7413</v>
      </c>
      <c r="P145" s="597"/>
      <c r="Q145" s="597"/>
      <c r="R145" s="597"/>
      <c r="S145" s="597"/>
      <c r="T145" s="597"/>
    </row>
    <row r="146" spans="1:21" ht="120.6" customHeight="1">
      <c r="A146" s="596">
        <v>130</v>
      </c>
      <c r="B146" s="597" t="s">
        <v>889</v>
      </c>
      <c r="C146" s="43" t="s">
        <v>7409</v>
      </c>
      <c r="D146" s="597" t="s">
        <v>1434</v>
      </c>
      <c r="E146" s="593" t="s">
        <v>7410</v>
      </c>
      <c r="F146" s="597" t="s">
        <v>7419</v>
      </c>
      <c r="G146" s="593" t="s">
        <v>7420</v>
      </c>
      <c r="H146" s="598">
        <v>1971</v>
      </c>
      <c r="I146" s="598"/>
      <c r="J146" s="597" t="s">
        <v>7421</v>
      </c>
      <c r="K146" s="599">
        <v>381.32</v>
      </c>
      <c r="L146" s="599">
        <v>2076.04</v>
      </c>
      <c r="M146" s="599">
        <v>2076.04</v>
      </c>
      <c r="N146" s="600">
        <v>39336</v>
      </c>
      <c r="O146" s="601" t="s">
        <v>7413</v>
      </c>
      <c r="P146" s="597"/>
      <c r="Q146" s="597"/>
      <c r="R146" s="597"/>
      <c r="S146" s="597"/>
      <c r="T146" s="597"/>
    </row>
    <row r="147" spans="1:21" ht="91.9" customHeight="1">
      <c r="A147" s="596">
        <v>131</v>
      </c>
      <c r="B147" s="597" t="s">
        <v>889</v>
      </c>
      <c r="C147" s="43" t="s">
        <v>7395</v>
      </c>
      <c r="D147" s="597" t="s">
        <v>1434</v>
      </c>
      <c r="E147" s="593" t="s">
        <v>7422</v>
      </c>
      <c r="F147" s="43" t="s">
        <v>7423</v>
      </c>
      <c r="G147" s="593" t="s">
        <v>7424</v>
      </c>
      <c r="H147" s="598">
        <v>1960</v>
      </c>
      <c r="I147" s="598">
        <v>2</v>
      </c>
      <c r="J147" s="43" t="s">
        <v>7425</v>
      </c>
      <c r="K147" s="117">
        <v>1094.01</v>
      </c>
      <c r="L147" s="301">
        <v>5407393</v>
      </c>
      <c r="M147" s="301">
        <v>2141785.7999999998</v>
      </c>
      <c r="N147" s="600">
        <v>38939</v>
      </c>
      <c r="O147" s="649" t="s">
        <v>7426</v>
      </c>
      <c r="P147" s="597"/>
      <c r="Q147" s="597"/>
      <c r="R147" s="597"/>
      <c r="S147" s="597"/>
      <c r="T147" s="597"/>
    </row>
    <row r="148" spans="1:21" ht="123.6" customHeight="1">
      <c r="A148" s="596">
        <v>132</v>
      </c>
      <c r="B148" s="597" t="s">
        <v>889</v>
      </c>
      <c r="C148" s="597" t="s">
        <v>7427</v>
      </c>
      <c r="D148" s="597" t="s">
        <v>1434</v>
      </c>
      <c r="E148" s="593" t="s">
        <v>7428</v>
      </c>
      <c r="F148" s="597" t="s">
        <v>7076</v>
      </c>
      <c r="G148" s="593" t="s">
        <v>7429</v>
      </c>
      <c r="H148" s="598">
        <v>1987</v>
      </c>
      <c r="I148" s="598">
        <v>1</v>
      </c>
      <c r="J148" s="596" t="s">
        <v>7430</v>
      </c>
      <c r="K148" s="599">
        <v>89.22</v>
      </c>
      <c r="L148" s="599">
        <v>243364.5</v>
      </c>
      <c r="M148" s="599">
        <v>78382.5</v>
      </c>
      <c r="N148" s="600">
        <v>40042</v>
      </c>
      <c r="O148" s="601" t="s">
        <v>7431</v>
      </c>
      <c r="P148" s="597"/>
      <c r="Q148" s="597"/>
      <c r="R148" s="597"/>
      <c r="S148" s="597"/>
      <c r="T148" s="597"/>
    </row>
    <row r="149" spans="1:21" ht="109.5" customHeight="1">
      <c r="A149" s="596">
        <v>133</v>
      </c>
      <c r="B149" s="597" t="s">
        <v>889</v>
      </c>
      <c r="C149" s="597" t="s">
        <v>7427</v>
      </c>
      <c r="D149" s="597" t="s">
        <v>1434</v>
      </c>
      <c r="E149" s="593" t="s">
        <v>7432</v>
      </c>
      <c r="F149" s="597" t="s">
        <v>7433</v>
      </c>
      <c r="G149" s="593" t="s">
        <v>7434</v>
      </c>
      <c r="H149" s="598">
        <v>1987</v>
      </c>
      <c r="I149" s="598">
        <v>1</v>
      </c>
      <c r="J149" s="596" t="s">
        <v>7435</v>
      </c>
      <c r="K149" s="599">
        <v>253.31</v>
      </c>
      <c r="L149" s="599">
        <v>338201.4</v>
      </c>
      <c r="M149" s="599">
        <v>185230.57</v>
      </c>
      <c r="N149" s="600">
        <v>39797</v>
      </c>
      <c r="O149" s="601" t="s">
        <v>7436</v>
      </c>
      <c r="P149" s="598"/>
      <c r="Q149" s="598"/>
      <c r="R149" s="598"/>
      <c r="S149" s="598"/>
      <c r="T149" s="598"/>
    </row>
    <row r="150" spans="1:21" ht="124.9" customHeight="1">
      <c r="A150" s="596">
        <v>134</v>
      </c>
      <c r="B150" s="597" t="s">
        <v>889</v>
      </c>
      <c r="C150" s="597" t="s">
        <v>7427</v>
      </c>
      <c r="D150" s="597" t="s">
        <v>1434</v>
      </c>
      <c r="E150" s="593" t="s">
        <v>7437</v>
      </c>
      <c r="F150" s="597" t="s">
        <v>7076</v>
      </c>
      <c r="G150" s="593" t="s">
        <v>7438</v>
      </c>
      <c r="H150" s="598">
        <v>1987</v>
      </c>
      <c r="I150" s="598">
        <v>1</v>
      </c>
      <c r="J150" s="43" t="s">
        <v>7439</v>
      </c>
      <c r="K150" s="599">
        <v>254.13</v>
      </c>
      <c r="L150" s="599">
        <v>386149.12</v>
      </c>
      <c r="M150" s="599">
        <v>190826.3</v>
      </c>
      <c r="N150" s="600">
        <v>41170</v>
      </c>
      <c r="O150" s="601" t="s">
        <v>7440</v>
      </c>
      <c r="P150" s="598"/>
      <c r="Q150" s="598"/>
      <c r="R150" s="598"/>
      <c r="S150" s="598"/>
      <c r="T150" s="598"/>
    </row>
    <row r="151" spans="1:21" ht="93.6" customHeight="1">
      <c r="A151" s="596">
        <v>135</v>
      </c>
      <c r="B151" s="597" t="s">
        <v>889</v>
      </c>
      <c r="C151" s="597" t="s">
        <v>7427</v>
      </c>
      <c r="D151" s="597" t="s">
        <v>1434</v>
      </c>
      <c r="E151" s="593" t="s">
        <v>7441</v>
      </c>
      <c r="F151" s="597" t="s">
        <v>7076</v>
      </c>
      <c r="G151" s="593" t="s">
        <v>7442</v>
      </c>
      <c r="H151" s="598">
        <v>1987</v>
      </c>
      <c r="I151" s="598">
        <v>1</v>
      </c>
      <c r="J151" s="596" t="s">
        <v>7443</v>
      </c>
      <c r="K151" s="599">
        <v>282.5</v>
      </c>
      <c r="L151" s="599">
        <v>1181428</v>
      </c>
      <c r="M151" s="599">
        <v>217397.03</v>
      </c>
      <c r="N151" s="600">
        <v>39988</v>
      </c>
      <c r="O151" s="601" t="s">
        <v>7444</v>
      </c>
      <c r="P151" s="598"/>
      <c r="Q151" s="598"/>
      <c r="R151" s="598"/>
      <c r="S151" s="598"/>
      <c r="T151" s="598"/>
    </row>
    <row r="152" spans="1:21" ht="109.5" customHeight="1">
      <c r="A152" s="596">
        <v>136</v>
      </c>
      <c r="B152" s="597" t="s">
        <v>889</v>
      </c>
      <c r="C152" s="596" t="s">
        <v>7074</v>
      </c>
      <c r="D152" s="597" t="s">
        <v>3116</v>
      </c>
      <c r="E152" s="593" t="s">
        <v>3508</v>
      </c>
      <c r="F152" s="597" t="s">
        <v>7445</v>
      </c>
      <c r="G152" s="593" t="s">
        <v>7446</v>
      </c>
      <c r="H152" s="598">
        <v>1981</v>
      </c>
      <c r="I152" s="598">
        <v>1</v>
      </c>
      <c r="J152" s="596" t="s">
        <v>7447</v>
      </c>
      <c r="K152" s="599">
        <v>21.7</v>
      </c>
      <c r="L152" s="599">
        <v>104417</v>
      </c>
      <c r="M152" s="599">
        <v>104417</v>
      </c>
      <c r="N152" s="600">
        <v>41109</v>
      </c>
      <c r="O152" s="643" t="s">
        <v>7448</v>
      </c>
      <c r="P152" s="598"/>
      <c r="Q152" s="598"/>
      <c r="R152" s="598"/>
      <c r="S152" s="598"/>
      <c r="T152" s="598"/>
    </row>
    <row r="153" spans="1:21" ht="120" customHeight="1">
      <c r="A153" s="596">
        <v>137</v>
      </c>
      <c r="B153" s="597" t="s">
        <v>889</v>
      </c>
      <c r="C153" s="43" t="s">
        <v>7449</v>
      </c>
      <c r="D153" s="597" t="s">
        <v>3116</v>
      </c>
      <c r="E153" s="593" t="s">
        <v>5998</v>
      </c>
      <c r="F153" s="597" t="s">
        <v>7450</v>
      </c>
      <c r="G153" s="593" t="s">
        <v>7451</v>
      </c>
      <c r="H153" s="598">
        <v>1963</v>
      </c>
      <c r="I153" s="598">
        <v>2</v>
      </c>
      <c r="J153" s="596" t="s">
        <v>7452</v>
      </c>
      <c r="K153" s="599">
        <v>1171.49</v>
      </c>
      <c r="L153" s="599">
        <v>33250392.809999999</v>
      </c>
      <c r="M153" s="599">
        <v>2342729.15</v>
      </c>
      <c r="N153" s="600">
        <v>41169</v>
      </c>
      <c r="O153" s="601" t="s">
        <v>7453</v>
      </c>
      <c r="P153" s="598" t="s">
        <v>7122</v>
      </c>
      <c r="Q153" s="600">
        <v>43506</v>
      </c>
      <c r="R153" s="600">
        <v>43830</v>
      </c>
      <c r="S153" s="598" t="s">
        <v>7123</v>
      </c>
      <c r="T153" s="598">
        <v>54.77</v>
      </c>
    </row>
    <row r="154" spans="1:21" ht="113.25" customHeight="1">
      <c r="A154" s="650">
        <v>138</v>
      </c>
      <c r="B154" s="651" t="s">
        <v>889</v>
      </c>
      <c r="C154" s="652" t="s">
        <v>7449</v>
      </c>
      <c r="D154" s="651" t="s">
        <v>3116</v>
      </c>
      <c r="E154" s="651" t="s">
        <v>7454</v>
      </c>
      <c r="F154" s="651" t="s">
        <v>7455</v>
      </c>
      <c r="G154" s="651" t="s">
        <v>7456</v>
      </c>
      <c r="H154" s="653">
        <v>1963</v>
      </c>
      <c r="I154" s="653">
        <v>3</v>
      </c>
      <c r="J154" s="650" t="s">
        <v>7457</v>
      </c>
      <c r="K154" s="654">
        <v>4635.33</v>
      </c>
      <c r="L154" s="654">
        <v>11820991.640000001</v>
      </c>
      <c r="M154" s="654">
        <v>8133974.4000000004</v>
      </c>
      <c r="N154" s="655">
        <v>39518</v>
      </c>
      <c r="O154" s="656" t="s">
        <v>7458</v>
      </c>
      <c r="P154" s="598" t="s">
        <v>7317</v>
      </c>
      <c r="Q154" s="600">
        <v>42005</v>
      </c>
      <c r="R154" s="600">
        <v>43830</v>
      </c>
      <c r="S154" s="598" t="s">
        <v>7318</v>
      </c>
      <c r="T154" s="598" t="s">
        <v>7459</v>
      </c>
    </row>
    <row r="155" spans="1:21" ht="52.15" customHeight="1">
      <c r="A155" s="657"/>
      <c r="B155" s="658"/>
      <c r="C155" s="659"/>
      <c r="D155" s="658"/>
      <c r="E155" s="658"/>
      <c r="F155" s="658"/>
      <c r="G155" s="658"/>
      <c r="H155" s="660"/>
      <c r="I155" s="660"/>
      <c r="J155" s="657"/>
      <c r="K155" s="661"/>
      <c r="L155" s="661"/>
      <c r="M155" s="661"/>
      <c r="N155" s="662"/>
      <c r="O155" s="663"/>
      <c r="P155" s="598" t="s">
        <v>7122</v>
      </c>
      <c r="Q155" s="600">
        <v>42212</v>
      </c>
      <c r="R155" s="600">
        <v>44038</v>
      </c>
      <c r="S155" s="598" t="s">
        <v>7315</v>
      </c>
      <c r="T155" s="598">
        <v>94.89</v>
      </c>
    </row>
    <row r="156" spans="1:21" ht="87" customHeight="1">
      <c r="A156" s="596">
        <v>139</v>
      </c>
      <c r="B156" s="597" t="s">
        <v>889</v>
      </c>
      <c r="C156" s="43" t="s">
        <v>7449</v>
      </c>
      <c r="D156" s="597" t="s">
        <v>3116</v>
      </c>
      <c r="E156" s="593" t="s">
        <v>7454</v>
      </c>
      <c r="F156" s="597" t="s">
        <v>7460</v>
      </c>
      <c r="G156" s="593" t="s">
        <v>7456</v>
      </c>
      <c r="H156" s="598">
        <v>1963</v>
      </c>
      <c r="I156" s="598">
        <v>1</v>
      </c>
      <c r="J156" s="596" t="s">
        <v>7461</v>
      </c>
      <c r="K156" s="599">
        <v>248.36</v>
      </c>
      <c r="L156" s="599">
        <v>231457.16</v>
      </c>
      <c r="M156" s="599">
        <v>77018.06</v>
      </c>
      <c r="N156" s="600">
        <v>39518</v>
      </c>
      <c r="O156" s="605" t="s">
        <v>7462</v>
      </c>
      <c r="P156" s="632"/>
      <c r="Q156" s="632"/>
      <c r="R156" s="632"/>
      <c r="S156" s="632"/>
      <c r="T156" s="632"/>
    </row>
    <row r="157" spans="1:21" ht="86.45" customHeight="1">
      <c r="A157" s="596">
        <v>140</v>
      </c>
      <c r="B157" s="597" t="s">
        <v>889</v>
      </c>
      <c r="C157" s="43" t="s">
        <v>7449</v>
      </c>
      <c r="D157" s="597" t="s">
        <v>3116</v>
      </c>
      <c r="E157" s="593" t="s">
        <v>7454</v>
      </c>
      <c r="F157" s="597" t="s">
        <v>7463</v>
      </c>
      <c r="G157" s="593" t="s">
        <v>7456</v>
      </c>
      <c r="H157" s="598">
        <v>1963</v>
      </c>
      <c r="I157" s="598">
        <v>1</v>
      </c>
      <c r="J157" s="597" t="s">
        <v>7464</v>
      </c>
      <c r="K157" s="599">
        <v>45.99</v>
      </c>
      <c r="L157" s="599">
        <v>83064.070000000007</v>
      </c>
      <c r="M157" s="599">
        <v>83064.070000000007</v>
      </c>
      <c r="N157" s="600">
        <v>39518</v>
      </c>
      <c r="O157" s="605" t="s">
        <v>7462</v>
      </c>
      <c r="P157" s="632"/>
      <c r="Q157" s="632"/>
      <c r="R157" s="632"/>
      <c r="S157" s="632"/>
      <c r="T157" s="632"/>
    </row>
    <row r="158" spans="1:21" ht="100.9" customHeight="1">
      <c r="A158" s="596">
        <v>141</v>
      </c>
      <c r="B158" s="597" t="s">
        <v>889</v>
      </c>
      <c r="C158" s="596" t="s">
        <v>7074</v>
      </c>
      <c r="D158" s="597" t="s">
        <v>3116</v>
      </c>
      <c r="E158" s="593" t="s">
        <v>7454</v>
      </c>
      <c r="F158" s="597" t="s">
        <v>7463</v>
      </c>
      <c r="G158" s="593" t="s">
        <v>7456</v>
      </c>
      <c r="H158" s="598">
        <v>1963</v>
      </c>
      <c r="I158" s="598">
        <v>1</v>
      </c>
      <c r="J158" s="597" t="s">
        <v>7464</v>
      </c>
      <c r="K158" s="599">
        <v>150.78</v>
      </c>
      <c r="L158" s="599">
        <v>355807.98</v>
      </c>
      <c r="M158" s="599">
        <v>355807.98</v>
      </c>
      <c r="N158" s="600">
        <v>40979</v>
      </c>
      <c r="O158" s="605" t="s">
        <v>7465</v>
      </c>
      <c r="P158" s="632"/>
      <c r="Q158" s="632"/>
      <c r="R158" s="632"/>
      <c r="S158" s="632"/>
      <c r="T158" s="632"/>
    </row>
    <row r="159" spans="1:21" ht="102.75" customHeight="1">
      <c r="A159" s="596">
        <v>142</v>
      </c>
      <c r="B159" s="597" t="s">
        <v>889</v>
      </c>
      <c r="C159" s="43" t="s">
        <v>7466</v>
      </c>
      <c r="D159" s="597" t="s">
        <v>3116</v>
      </c>
      <c r="E159" s="593" t="s">
        <v>4533</v>
      </c>
      <c r="F159" s="597" t="s">
        <v>7467</v>
      </c>
      <c r="G159" s="15" t="s">
        <v>7468</v>
      </c>
      <c r="H159" s="597">
        <v>1961</v>
      </c>
      <c r="I159" s="597">
        <v>2</v>
      </c>
      <c r="J159" s="597" t="s">
        <v>7469</v>
      </c>
      <c r="K159" s="599">
        <v>1050.0999999999999</v>
      </c>
      <c r="L159" s="599">
        <v>1137888</v>
      </c>
      <c r="M159" s="599">
        <v>594333.93999999994</v>
      </c>
      <c r="N159" s="600">
        <v>41169</v>
      </c>
      <c r="O159" s="601" t="s">
        <v>7470</v>
      </c>
      <c r="P159" s="598"/>
      <c r="Q159" s="598"/>
      <c r="R159" s="598"/>
      <c r="S159" s="598"/>
      <c r="T159" s="632"/>
    </row>
    <row r="160" spans="1:21" ht="104.25" customHeight="1">
      <c r="A160" s="596">
        <v>143</v>
      </c>
      <c r="B160" s="597" t="s">
        <v>889</v>
      </c>
      <c r="C160" s="596" t="s">
        <v>7074</v>
      </c>
      <c r="D160" s="597" t="s">
        <v>1458</v>
      </c>
      <c r="E160" s="593" t="s">
        <v>7471</v>
      </c>
      <c r="F160" s="597" t="s">
        <v>7472</v>
      </c>
      <c r="G160" s="593" t="s">
        <v>7473</v>
      </c>
      <c r="H160" s="598">
        <v>1984</v>
      </c>
      <c r="I160" s="598">
        <v>2</v>
      </c>
      <c r="J160" s="597" t="s">
        <v>7474</v>
      </c>
      <c r="K160" s="632">
        <v>1379.12</v>
      </c>
      <c r="L160" s="599" t="s">
        <v>7475</v>
      </c>
      <c r="M160" s="599">
        <v>5782472.21</v>
      </c>
      <c r="N160" s="600">
        <v>39563</v>
      </c>
      <c r="O160" s="601" t="s">
        <v>7476</v>
      </c>
      <c r="P160" s="598"/>
      <c r="Q160" s="600"/>
      <c r="R160" s="600"/>
      <c r="S160" s="598"/>
      <c r="T160" s="598"/>
      <c r="U160" s="648"/>
    </row>
    <row r="161" spans="1:20" ht="100.5" customHeight="1">
      <c r="A161" s="584">
        <v>145</v>
      </c>
      <c r="B161" s="590" t="s">
        <v>889</v>
      </c>
      <c r="C161" s="590" t="s">
        <v>7477</v>
      </c>
      <c r="D161" s="590" t="s">
        <v>1458</v>
      </c>
      <c r="E161" s="586" t="s">
        <v>1777</v>
      </c>
      <c r="F161" s="590" t="s">
        <v>7478</v>
      </c>
      <c r="G161" s="586" t="s">
        <v>7479</v>
      </c>
      <c r="H161" s="628">
        <v>1969</v>
      </c>
      <c r="I161" s="628">
        <v>3</v>
      </c>
      <c r="J161" s="590" t="s">
        <v>7480</v>
      </c>
      <c r="K161" s="629">
        <v>3378.54</v>
      </c>
      <c r="L161" s="629">
        <v>5077445.82</v>
      </c>
      <c r="M161" s="664">
        <v>4074813.54</v>
      </c>
      <c r="N161" s="615">
        <v>39664</v>
      </c>
      <c r="O161" s="665" t="s">
        <v>7481</v>
      </c>
      <c r="P161" s="598" t="s">
        <v>7482</v>
      </c>
      <c r="Q161" s="600">
        <v>42705</v>
      </c>
      <c r="R161" s="600">
        <v>44530</v>
      </c>
      <c r="S161" s="598" t="s">
        <v>7483</v>
      </c>
      <c r="T161" s="598">
        <v>124.54</v>
      </c>
    </row>
    <row r="162" spans="1:20" ht="84.6" customHeight="1">
      <c r="A162" s="584"/>
      <c r="B162" s="590"/>
      <c r="C162" s="590"/>
      <c r="D162" s="590"/>
      <c r="E162" s="586"/>
      <c r="F162" s="590"/>
      <c r="G162" s="586"/>
      <c r="H162" s="628"/>
      <c r="I162" s="628"/>
      <c r="J162" s="590"/>
      <c r="K162" s="629"/>
      <c r="L162" s="629"/>
      <c r="M162" s="666"/>
      <c r="N162" s="667"/>
      <c r="O162" s="668"/>
      <c r="P162" s="598" t="s">
        <v>7484</v>
      </c>
      <c r="Q162" s="600">
        <v>43770</v>
      </c>
      <c r="R162" s="600">
        <v>44104</v>
      </c>
      <c r="S162" s="598" t="s">
        <v>7485</v>
      </c>
      <c r="T162" s="598">
        <v>0.5</v>
      </c>
    </row>
    <row r="163" spans="1:20">
      <c r="A163" s="584"/>
      <c r="B163" s="590"/>
      <c r="C163" s="590"/>
      <c r="D163" s="590"/>
      <c r="E163" s="586"/>
      <c r="F163" s="590"/>
      <c r="G163" s="586"/>
      <c r="H163" s="628"/>
      <c r="I163" s="628"/>
      <c r="J163" s="590"/>
      <c r="K163" s="629"/>
      <c r="L163" s="629"/>
      <c r="M163" s="666"/>
      <c r="N163" s="667"/>
      <c r="O163" s="668"/>
      <c r="P163" s="598"/>
      <c r="Q163" s="600"/>
      <c r="R163" s="600"/>
      <c r="S163" s="598"/>
      <c r="T163" s="632"/>
    </row>
    <row r="164" spans="1:20" ht="43.15" customHeight="1">
      <c r="A164" s="669">
        <v>146</v>
      </c>
      <c r="B164" s="608" t="s">
        <v>889</v>
      </c>
      <c r="C164" s="652" t="s">
        <v>7240</v>
      </c>
      <c r="D164" s="608" t="s">
        <v>1458</v>
      </c>
      <c r="E164" s="609" t="s">
        <v>7486</v>
      </c>
      <c r="F164" s="608" t="s">
        <v>7487</v>
      </c>
      <c r="G164" s="609" t="s">
        <v>7488</v>
      </c>
      <c r="H164" s="612">
        <v>1981</v>
      </c>
      <c r="I164" s="612">
        <v>2</v>
      </c>
      <c r="J164" s="608" t="s">
        <v>7489</v>
      </c>
      <c r="K164" s="664">
        <v>1373.73</v>
      </c>
      <c r="L164" s="664">
        <v>12080052.32</v>
      </c>
      <c r="M164" s="664">
        <v>8542014.4800000004</v>
      </c>
      <c r="N164" s="615">
        <v>41039</v>
      </c>
      <c r="O164" s="665" t="s">
        <v>7490</v>
      </c>
      <c r="P164" s="598" t="s">
        <v>7491</v>
      </c>
      <c r="Q164" s="600">
        <v>43640</v>
      </c>
      <c r="R164" s="600">
        <v>43921</v>
      </c>
      <c r="S164" s="598" t="s">
        <v>7492</v>
      </c>
      <c r="T164" s="632">
        <v>11.4</v>
      </c>
    </row>
    <row r="165" spans="1:20" ht="47.45" customHeight="1">
      <c r="A165" s="670"/>
      <c r="B165" s="671"/>
      <c r="C165" s="672"/>
      <c r="D165" s="671"/>
      <c r="E165" s="673"/>
      <c r="F165" s="671"/>
      <c r="G165" s="673"/>
      <c r="H165" s="674"/>
      <c r="I165" s="674"/>
      <c r="J165" s="671"/>
      <c r="K165" s="666"/>
      <c r="L165" s="666"/>
      <c r="M165" s="666"/>
      <c r="N165" s="667"/>
      <c r="O165" s="668"/>
      <c r="P165" s="598" t="s">
        <v>7493</v>
      </c>
      <c r="Q165" s="600">
        <v>43770</v>
      </c>
      <c r="R165" s="600">
        <v>44104</v>
      </c>
      <c r="S165" s="598" t="s">
        <v>7494</v>
      </c>
      <c r="T165" s="632">
        <v>12.4</v>
      </c>
    </row>
    <row r="166" spans="1:20" ht="42.6" customHeight="1">
      <c r="A166" s="670"/>
      <c r="B166" s="671"/>
      <c r="C166" s="672"/>
      <c r="D166" s="671"/>
      <c r="E166" s="673"/>
      <c r="F166" s="671"/>
      <c r="G166" s="673"/>
      <c r="H166" s="674"/>
      <c r="I166" s="674"/>
      <c r="J166" s="671"/>
      <c r="K166" s="666"/>
      <c r="L166" s="666"/>
      <c r="M166" s="666"/>
      <c r="N166" s="667"/>
      <c r="O166" s="668"/>
      <c r="P166" s="598" t="s">
        <v>7495</v>
      </c>
      <c r="Q166" s="600">
        <v>43734</v>
      </c>
      <c r="R166" s="600">
        <v>44043</v>
      </c>
      <c r="S166" s="632" t="s">
        <v>7496</v>
      </c>
      <c r="T166" s="632">
        <v>87</v>
      </c>
    </row>
    <row r="167" spans="1:20" ht="45" customHeight="1">
      <c r="A167" s="670"/>
      <c r="B167" s="671"/>
      <c r="C167" s="672"/>
      <c r="D167" s="671"/>
      <c r="E167" s="673"/>
      <c r="F167" s="671"/>
      <c r="G167" s="673"/>
      <c r="H167" s="674"/>
      <c r="I167" s="674"/>
      <c r="J167" s="671"/>
      <c r="K167" s="666"/>
      <c r="L167" s="666"/>
      <c r="M167" s="666"/>
      <c r="N167" s="667"/>
      <c r="O167" s="668"/>
      <c r="P167" s="598" t="s">
        <v>7497</v>
      </c>
      <c r="Q167" s="600">
        <v>43734</v>
      </c>
      <c r="R167" s="600">
        <v>44043</v>
      </c>
      <c r="S167" s="632" t="s">
        <v>7496</v>
      </c>
      <c r="T167" s="632">
        <v>2</v>
      </c>
    </row>
    <row r="168" spans="1:20" ht="42.6" customHeight="1">
      <c r="A168" s="670"/>
      <c r="B168" s="671"/>
      <c r="C168" s="672"/>
      <c r="D168" s="671"/>
      <c r="E168" s="673"/>
      <c r="F168" s="671"/>
      <c r="G168" s="673"/>
      <c r="H168" s="674"/>
      <c r="I168" s="674"/>
      <c r="J168" s="671"/>
      <c r="K168" s="666"/>
      <c r="L168" s="666"/>
      <c r="M168" s="666"/>
      <c r="N168" s="667"/>
      <c r="O168" s="668"/>
      <c r="P168" s="598" t="s">
        <v>7498</v>
      </c>
      <c r="Q168" s="600">
        <v>43800</v>
      </c>
      <c r="R168" s="600">
        <v>43921</v>
      </c>
      <c r="S168" s="632" t="s">
        <v>7499</v>
      </c>
      <c r="T168" s="632">
        <v>2</v>
      </c>
    </row>
    <row r="169" spans="1:20" ht="39.6" customHeight="1">
      <c r="A169" s="670"/>
      <c r="B169" s="671"/>
      <c r="C169" s="672"/>
      <c r="D169" s="671"/>
      <c r="E169" s="673"/>
      <c r="F169" s="671"/>
      <c r="G169" s="673"/>
      <c r="H169" s="674"/>
      <c r="I169" s="674"/>
      <c r="J169" s="671"/>
      <c r="K169" s="666"/>
      <c r="L169" s="666"/>
      <c r="M169" s="666"/>
      <c r="N169" s="667"/>
      <c r="O169" s="668"/>
      <c r="P169" s="598" t="s">
        <v>7498</v>
      </c>
      <c r="Q169" s="600">
        <v>43640</v>
      </c>
      <c r="R169" s="600">
        <v>43921</v>
      </c>
      <c r="S169" s="632" t="s">
        <v>7500</v>
      </c>
      <c r="T169" s="632">
        <v>8.1</v>
      </c>
    </row>
    <row r="170" spans="1:20" ht="142.15" customHeight="1">
      <c r="A170" s="675"/>
      <c r="B170" s="618"/>
      <c r="C170" s="659"/>
      <c r="D170" s="618"/>
      <c r="E170" s="619"/>
      <c r="F170" s="618"/>
      <c r="G170" s="619"/>
      <c r="H170" s="622"/>
      <c r="I170" s="622"/>
      <c r="J170" s="618"/>
      <c r="K170" s="676"/>
      <c r="L170" s="676"/>
      <c r="M170" s="676"/>
      <c r="N170" s="625"/>
      <c r="O170" s="677"/>
      <c r="P170" s="632" t="s">
        <v>7501</v>
      </c>
      <c r="Q170" s="600">
        <v>42339</v>
      </c>
      <c r="R170" s="600">
        <v>47818</v>
      </c>
      <c r="S170" s="632" t="s">
        <v>7502</v>
      </c>
      <c r="T170" s="632">
        <v>42.7</v>
      </c>
    </row>
    <row r="171" spans="1:20" ht="91.15" customHeight="1">
      <c r="A171" s="596">
        <v>147</v>
      </c>
      <c r="B171" s="597" t="s">
        <v>889</v>
      </c>
      <c r="C171" s="43" t="s">
        <v>7240</v>
      </c>
      <c r="D171" s="597" t="s">
        <v>1458</v>
      </c>
      <c r="E171" s="593" t="s">
        <v>7486</v>
      </c>
      <c r="F171" s="597" t="s">
        <v>7503</v>
      </c>
      <c r="G171" s="593" t="s">
        <v>7488</v>
      </c>
      <c r="H171" s="598">
        <v>1981</v>
      </c>
      <c r="I171" s="598">
        <v>1</v>
      </c>
      <c r="J171" s="597" t="s">
        <v>7504</v>
      </c>
      <c r="K171" s="599">
        <v>17.54</v>
      </c>
      <c r="L171" s="599">
        <v>150000</v>
      </c>
      <c r="M171" s="599">
        <v>108750</v>
      </c>
      <c r="N171" s="600">
        <v>41039</v>
      </c>
      <c r="O171" s="605" t="s">
        <v>7490</v>
      </c>
      <c r="P171" s="632"/>
      <c r="Q171" s="632"/>
      <c r="R171" s="632"/>
      <c r="S171" s="632"/>
      <c r="T171" s="632"/>
    </row>
    <row r="172" spans="1:20" ht="90" customHeight="1">
      <c r="A172" s="596">
        <v>148</v>
      </c>
      <c r="B172" s="597" t="s">
        <v>889</v>
      </c>
      <c r="C172" s="43" t="s">
        <v>7240</v>
      </c>
      <c r="D172" s="597" t="s">
        <v>1458</v>
      </c>
      <c r="E172" s="593" t="s">
        <v>7486</v>
      </c>
      <c r="F172" s="597" t="s">
        <v>7505</v>
      </c>
      <c r="G172" s="593" t="s">
        <v>7488</v>
      </c>
      <c r="H172" s="598">
        <v>1981</v>
      </c>
      <c r="I172" s="598"/>
      <c r="J172" s="597" t="s">
        <v>7506</v>
      </c>
      <c r="K172" s="599">
        <v>2997.27</v>
      </c>
      <c r="L172" s="599">
        <v>3000000</v>
      </c>
      <c r="M172" s="599">
        <v>3000000</v>
      </c>
      <c r="N172" s="600">
        <v>41039</v>
      </c>
      <c r="O172" s="605" t="s">
        <v>7490</v>
      </c>
      <c r="P172" s="632"/>
      <c r="Q172" s="632"/>
      <c r="R172" s="632"/>
      <c r="S172" s="632"/>
      <c r="T172" s="632"/>
    </row>
    <row r="173" spans="1:20" ht="108.75" customHeight="1">
      <c r="A173" s="596">
        <v>149</v>
      </c>
      <c r="B173" s="597" t="s">
        <v>889</v>
      </c>
      <c r="C173" s="43" t="s">
        <v>7240</v>
      </c>
      <c r="D173" s="597" t="s">
        <v>1458</v>
      </c>
      <c r="E173" s="593" t="s">
        <v>7486</v>
      </c>
      <c r="F173" s="597" t="s">
        <v>7507</v>
      </c>
      <c r="G173" s="593" t="s">
        <v>7488</v>
      </c>
      <c r="H173" s="598">
        <v>1981</v>
      </c>
      <c r="I173" s="598"/>
      <c r="J173" s="597" t="s">
        <v>7508</v>
      </c>
      <c r="K173" s="599">
        <v>55.47</v>
      </c>
      <c r="L173" s="599">
        <v>40000</v>
      </c>
      <c r="M173" s="599">
        <v>40000</v>
      </c>
      <c r="N173" s="600">
        <v>41039</v>
      </c>
      <c r="O173" s="605" t="s">
        <v>7490</v>
      </c>
      <c r="P173" s="632"/>
      <c r="Q173" s="632"/>
      <c r="R173" s="632"/>
      <c r="S173" s="632"/>
      <c r="T173" s="632"/>
    </row>
    <row r="174" spans="1:20" ht="70.900000000000006" customHeight="1">
      <c r="A174" s="596">
        <v>150</v>
      </c>
      <c r="B174" s="597" t="s">
        <v>889</v>
      </c>
      <c r="C174" s="43" t="s">
        <v>7240</v>
      </c>
      <c r="D174" s="597" t="s">
        <v>1458</v>
      </c>
      <c r="E174" s="593" t="s">
        <v>7486</v>
      </c>
      <c r="F174" s="597" t="s">
        <v>7509</v>
      </c>
      <c r="G174" s="593" t="s">
        <v>7488</v>
      </c>
      <c r="H174" s="598">
        <v>1981</v>
      </c>
      <c r="I174" s="598"/>
      <c r="J174" s="597" t="s">
        <v>7510</v>
      </c>
      <c r="K174" s="599">
        <v>5.16</v>
      </c>
      <c r="L174" s="599">
        <v>2065</v>
      </c>
      <c r="M174" s="599">
        <v>2065</v>
      </c>
      <c r="N174" s="600">
        <v>41432</v>
      </c>
      <c r="O174" s="605" t="s">
        <v>7511</v>
      </c>
      <c r="P174" s="632"/>
      <c r="Q174" s="632"/>
      <c r="R174" s="632"/>
      <c r="S174" s="632"/>
      <c r="T174" s="632"/>
    </row>
    <row r="175" spans="1:20" ht="72" customHeight="1">
      <c r="A175" s="596">
        <v>151</v>
      </c>
      <c r="B175" s="597" t="s">
        <v>889</v>
      </c>
      <c r="C175" s="43" t="s">
        <v>7240</v>
      </c>
      <c r="D175" s="597" t="s">
        <v>1458</v>
      </c>
      <c r="E175" s="593" t="s">
        <v>7486</v>
      </c>
      <c r="F175" s="597" t="s">
        <v>7512</v>
      </c>
      <c r="G175" s="593" t="s">
        <v>7488</v>
      </c>
      <c r="H175" s="598">
        <v>1981</v>
      </c>
      <c r="I175" s="598"/>
      <c r="J175" s="597" t="s">
        <v>7513</v>
      </c>
      <c r="K175" s="599">
        <v>0.94</v>
      </c>
      <c r="L175" s="599">
        <v>3362</v>
      </c>
      <c r="M175" s="599">
        <v>3362</v>
      </c>
      <c r="N175" s="600">
        <v>41432</v>
      </c>
      <c r="O175" s="605" t="s">
        <v>7511</v>
      </c>
      <c r="P175" s="632"/>
      <c r="Q175" s="632"/>
      <c r="R175" s="632"/>
      <c r="S175" s="632"/>
      <c r="T175" s="632"/>
    </row>
    <row r="176" spans="1:20" ht="70.150000000000006" customHeight="1">
      <c r="A176" s="596">
        <v>152</v>
      </c>
      <c r="B176" s="597" t="s">
        <v>889</v>
      </c>
      <c r="C176" s="43" t="s">
        <v>7240</v>
      </c>
      <c r="D176" s="597" t="s">
        <v>1458</v>
      </c>
      <c r="E176" s="593" t="s">
        <v>7486</v>
      </c>
      <c r="F176" s="597" t="s">
        <v>7514</v>
      </c>
      <c r="G176" s="593" t="s">
        <v>7488</v>
      </c>
      <c r="H176" s="598">
        <v>1981</v>
      </c>
      <c r="I176" s="598"/>
      <c r="J176" s="597" t="s">
        <v>7515</v>
      </c>
      <c r="K176" s="599">
        <v>1</v>
      </c>
      <c r="L176" s="599">
        <v>3362</v>
      </c>
      <c r="M176" s="599">
        <v>3362</v>
      </c>
      <c r="N176" s="600">
        <v>41432</v>
      </c>
      <c r="O176" s="605" t="s">
        <v>7511</v>
      </c>
      <c r="P176" s="632"/>
      <c r="Q176" s="632"/>
      <c r="R176" s="632"/>
      <c r="S176" s="632"/>
      <c r="T176" s="632"/>
    </row>
    <row r="177" spans="1:20" ht="72.599999999999994" customHeight="1">
      <c r="A177" s="596">
        <v>153</v>
      </c>
      <c r="B177" s="597" t="s">
        <v>889</v>
      </c>
      <c r="C177" s="43" t="s">
        <v>7240</v>
      </c>
      <c r="D177" s="597" t="s">
        <v>1458</v>
      </c>
      <c r="E177" s="593" t="s">
        <v>7486</v>
      </c>
      <c r="F177" s="597" t="s">
        <v>7516</v>
      </c>
      <c r="G177" s="593" t="s">
        <v>7488</v>
      </c>
      <c r="H177" s="598"/>
      <c r="I177" s="598"/>
      <c r="J177" s="597" t="s">
        <v>7517</v>
      </c>
      <c r="K177" s="599">
        <v>7860</v>
      </c>
      <c r="L177" s="599">
        <v>1304225</v>
      </c>
      <c r="M177" s="599">
        <v>157593.82999999999</v>
      </c>
      <c r="N177" s="600">
        <v>41432</v>
      </c>
      <c r="O177" s="605" t="s">
        <v>7511</v>
      </c>
      <c r="P177" s="632"/>
      <c r="Q177" s="632"/>
      <c r="R177" s="632"/>
      <c r="S177" s="632"/>
      <c r="T177" s="632"/>
    </row>
    <row r="178" spans="1:20" ht="69" customHeight="1">
      <c r="A178" s="596">
        <v>154</v>
      </c>
      <c r="B178" s="597" t="s">
        <v>889</v>
      </c>
      <c r="C178" s="43" t="s">
        <v>7240</v>
      </c>
      <c r="D178" s="597" t="s">
        <v>1458</v>
      </c>
      <c r="E178" s="593" t="s">
        <v>7486</v>
      </c>
      <c r="F178" s="597" t="s">
        <v>7518</v>
      </c>
      <c r="G178" s="593" t="s">
        <v>7488</v>
      </c>
      <c r="H178" s="598"/>
      <c r="I178" s="598"/>
      <c r="J178" s="597" t="s">
        <v>7519</v>
      </c>
      <c r="K178" s="599">
        <v>3045.5</v>
      </c>
      <c r="L178" s="599">
        <v>1</v>
      </c>
      <c r="M178" s="599">
        <v>1</v>
      </c>
      <c r="N178" s="600">
        <v>41432</v>
      </c>
      <c r="O178" s="605" t="s">
        <v>7511</v>
      </c>
      <c r="P178" s="632"/>
      <c r="Q178" s="632"/>
      <c r="R178" s="632"/>
      <c r="S178" s="632"/>
      <c r="T178" s="632"/>
    </row>
    <row r="179" spans="1:20" ht="69" customHeight="1">
      <c r="A179" s="596">
        <v>159</v>
      </c>
      <c r="B179" s="597" t="s">
        <v>889</v>
      </c>
      <c r="C179" s="43" t="s">
        <v>7240</v>
      </c>
      <c r="D179" s="597" t="s">
        <v>1458</v>
      </c>
      <c r="E179" s="593" t="s">
        <v>7486</v>
      </c>
      <c r="F179" s="597" t="s">
        <v>7520</v>
      </c>
      <c r="G179" s="593" t="s">
        <v>7488</v>
      </c>
      <c r="H179" s="598"/>
      <c r="I179" s="598"/>
      <c r="J179" s="597" t="s">
        <v>7521</v>
      </c>
      <c r="K179" s="599">
        <v>546.17999999999995</v>
      </c>
      <c r="L179" s="599">
        <v>222544</v>
      </c>
      <c r="M179" s="599">
        <v>222544</v>
      </c>
      <c r="N179" s="600">
        <v>41432</v>
      </c>
      <c r="O179" s="605" t="s">
        <v>7511</v>
      </c>
      <c r="P179" s="632"/>
      <c r="Q179" s="632"/>
      <c r="R179" s="632"/>
      <c r="S179" s="632"/>
      <c r="T179" s="632"/>
    </row>
    <row r="180" spans="1:20" ht="69" customHeight="1">
      <c r="A180" s="596">
        <v>160</v>
      </c>
      <c r="B180" s="597" t="s">
        <v>889</v>
      </c>
      <c r="C180" s="43" t="s">
        <v>7240</v>
      </c>
      <c r="D180" s="597" t="s">
        <v>1458</v>
      </c>
      <c r="E180" s="593" t="s">
        <v>7486</v>
      </c>
      <c r="F180" s="597" t="s">
        <v>7522</v>
      </c>
      <c r="G180" s="593" t="s">
        <v>7488</v>
      </c>
      <c r="H180" s="598"/>
      <c r="I180" s="598"/>
      <c r="J180" s="597" t="s">
        <v>7523</v>
      </c>
      <c r="K180" s="599"/>
      <c r="L180" s="599">
        <v>7391072.6500000004</v>
      </c>
      <c r="M180" s="599">
        <v>2287712.96</v>
      </c>
      <c r="N180" s="600">
        <v>41432</v>
      </c>
      <c r="O180" s="605" t="s">
        <v>7511</v>
      </c>
      <c r="P180" s="632"/>
      <c r="Q180" s="632"/>
      <c r="R180" s="632"/>
      <c r="S180" s="632"/>
      <c r="T180" s="632"/>
    </row>
    <row r="181" spans="1:20" ht="99.6" customHeight="1">
      <c r="A181" s="596">
        <v>161</v>
      </c>
      <c r="B181" s="597" t="s">
        <v>889</v>
      </c>
      <c r="C181" s="43" t="s">
        <v>7240</v>
      </c>
      <c r="D181" s="597" t="s">
        <v>1458</v>
      </c>
      <c r="E181" s="593" t="s">
        <v>7486</v>
      </c>
      <c r="F181" s="597" t="s">
        <v>7524</v>
      </c>
      <c r="G181" s="593" t="s">
        <v>7525</v>
      </c>
      <c r="H181" s="598">
        <v>1981</v>
      </c>
      <c r="I181" s="598">
        <v>1</v>
      </c>
      <c r="J181" s="597" t="s">
        <v>7526</v>
      </c>
      <c r="K181" s="599">
        <v>63.8</v>
      </c>
      <c r="L181" s="599">
        <v>542851</v>
      </c>
      <c r="M181" s="599">
        <v>542851</v>
      </c>
      <c r="N181" s="600">
        <v>41387</v>
      </c>
      <c r="O181" s="605" t="s">
        <v>7527</v>
      </c>
      <c r="P181" s="632"/>
      <c r="Q181" s="632"/>
      <c r="R181" s="632"/>
      <c r="S181" s="632"/>
      <c r="T181" s="632"/>
    </row>
    <row r="182" spans="1:20" ht="96.6" customHeight="1">
      <c r="A182" s="596">
        <v>155</v>
      </c>
      <c r="B182" s="597" t="s">
        <v>889</v>
      </c>
      <c r="C182" s="43" t="s">
        <v>7240</v>
      </c>
      <c r="D182" s="597" t="s">
        <v>1458</v>
      </c>
      <c r="E182" s="593" t="s">
        <v>7528</v>
      </c>
      <c r="F182" s="597" t="s">
        <v>7529</v>
      </c>
      <c r="G182" s="593" t="s">
        <v>7530</v>
      </c>
      <c r="H182" s="598">
        <v>1983</v>
      </c>
      <c r="I182" s="598"/>
      <c r="J182" s="597" t="s">
        <v>7531</v>
      </c>
      <c r="K182" s="678">
        <v>12.3</v>
      </c>
      <c r="L182" s="599">
        <v>6368974.3300000001</v>
      </c>
      <c r="M182" s="599">
        <v>6368974.3300000001</v>
      </c>
      <c r="N182" s="600">
        <v>41634</v>
      </c>
      <c r="O182" s="605" t="s">
        <v>7532</v>
      </c>
      <c r="P182" s="632"/>
      <c r="Q182" s="632"/>
      <c r="R182" s="632"/>
      <c r="S182" s="632"/>
      <c r="T182" s="632"/>
    </row>
    <row r="183" spans="1:20" ht="100.15" customHeight="1">
      <c r="A183" s="596">
        <v>156</v>
      </c>
      <c r="B183" s="597" t="s">
        <v>889</v>
      </c>
      <c r="C183" s="43" t="s">
        <v>7240</v>
      </c>
      <c r="D183" s="597" t="s">
        <v>1458</v>
      </c>
      <c r="E183" s="593" t="s">
        <v>7533</v>
      </c>
      <c r="F183" s="597" t="s">
        <v>7529</v>
      </c>
      <c r="G183" s="593" t="s">
        <v>7534</v>
      </c>
      <c r="H183" s="598">
        <v>1983</v>
      </c>
      <c r="I183" s="598"/>
      <c r="J183" s="597" t="s">
        <v>7535</v>
      </c>
      <c r="K183" s="678">
        <v>12.25</v>
      </c>
      <c r="L183" s="599">
        <v>6368974.3300000001</v>
      </c>
      <c r="M183" s="599">
        <v>6368974.3300000001</v>
      </c>
      <c r="N183" s="600">
        <v>41634</v>
      </c>
      <c r="O183" s="605" t="s">
        <v>7536</v>
      </c>
      <c r="P183" s="632"/>
      <c r="Q183" s="632"/>
      <c r="R183" s="632"/>
      <c r="S183" s="632"/>
      <c r="T183" s="632"/>
    </row>
    <row r="184" spans="1:20" ht="100.15" customHeight="1">
      <c r="A184" s="596">
        <v>157</v>
      </c>
      <c r="B184" s="597" t="s">
        <v>889</v>
      </c>
      <c r="C184" s="43" t="s">
        <v>7240</v>
      </c>
      <c r="D184" s="597" t="s">
        <v>7537</v>
      </c>
      <c r="E184" s="593" t="s">
        <v>7538</v>
      </c>
      <c r="F184" s="597" t="s">
        <v>7529</v>
      </c>
      <c r="G184" s="593" t="s">
        <v>7539</v>
      </c>
      <c r="H184" s="598">
        <v>1983</v>
      </c>
      <c r="I184" s="598"/>
      <c r="J184" s="597" t="s">
        <v>7540</v>
      </c>
      <c r="K184" s="678">
        <v>12.25</v>
      </c>
      <c r="L184" s="599">
        <v>6368974.3300000001</v>
      </c>
      <c r="M184" s="599">
        <v>6368974.3300000001</v>
      </c>
      <c r="N184" s="600">
        <v>41634</v>
      </c>
      <c r="O184" s="605" t="s">
        <v>7541</v>
      </c>
      <c r="P184" s="632" t="s">
        <v>7542</v>
      </c>
      <c r="Q184" s="600">
        <v>43693</v>
      </c>
      <c r="R184" s="600">
        <v>44012</v>
      </c>
      <c r="S184" s="632" t="s">
        <v>7543</v>
      </c>
      <c r="T184" s="632">
        <v>6</v>
      </c>
    </row>
    <row r="185" spans="1:20" ht="102" customHeight="1">
      <c r="A185" s="596">
        <v>158</v>
      </c>
      <c r="B185" s="597" t="s">
        <v>889</v>
      </c>
      <c r="C185" s="43" t="s">
        <v>7240</v>
      </c>
      <c r="D185" s="597" t="s">
        <v>7537</v>
      </c>
      <c r="E185" s="593" t="s">
        <v>7544</v>
      </c>
      <c r="F185" s="597" t="s">
        <v>7529</v>
      </c>
      <c r="G185" s="593" t="s">
        <v>7545</v>
      </c>
      <c r="H185" s="598">
        <v>1983</v>
      </c>
      <c r="I185" s="598"/>
      <c r="J185" s="597" t="s">
        <v>7546</v>
      </c>
      <c r="K185" s="678">
        <v>12.25</v>
      </c>
      <c r="L185" s="599">
        <v>6368974.3300000001</v>
      </c>
      <c r="M185" s="599">
        <v>6368974.3300000001</v>
      </c>
      <c r="N185" s="600">
        <v>41634</v>
      </c>
      <c r="O185" s="605" t="s">
        <v>7547</v>
      </c>
      <c r="P185" s="632"/>
      <c r="Q185" s="632"/>
      <c r="R185" s="632"/>
      <c r="S185" s="632"/>
      <c r="T185" s="632"/>
    </row>
    <row r="186" spans="1:20" ht="157.15" customHeight="1">
      <c r="A186" s="596">
        <v>162</v>
      </c>
      <c r="B186" s="597" t="s">
        <v>889</v>
      </c>
      <c r="C186" s="43" t="s">
        <v>7548</v>
      </c>
      <c r="D186" s="597" t="s">
        <v>1458</v>
      </c>
      <c r="E186" s="593" t="s">
        <v>7549</v>
      </c>
      <c r="F186" s="597" t="s">
        <v>7550</v>
      </c>
      <c r="G186" s="593" t="s">
        <v>7551</v>
      </c>
      <c r="H186" s="598">
        <v>1969</v>
      </c>
      <c r="I186" s="598">
        <v>2</v>
      </c>
      <c r="J186" s="597" t="s">
        <v>7264</v>
      </c>
      <c r="K186" s="599">
        <v>1698.98</v>
      </c>
      <c r="L186" s="599">
        <v>3265255.09</v>
      </c>
      <c r="M186" s="599">
        <v>2123829.94</v>
      </c>
      <c r="N186" s="600">
        <v>39608</v>
      </c>
      <c r="O186" s="601" t="s">
        <v>7552</v>
      </c>
      <c r="P186" s="598" t="s">
        <v>7553</v>
      </c>
      <c r="Q186" s="600">
        <v>43500</v>
      </c>
      <c r="R186" s="600">
        <v>44196</v>
      </c>
      <c r="S186" s="598" t="s">
        <v>7257</v>
      </c>
      <c r="T186" s="598">
        <v>62.66</v>
      </c>
    </row>
    <row r="187" spans="1:20" ht="105.6" customHeight="1">
      <c r="A187" s="596">
        <v>163</v>
      </c>
      <c r="B187" s="597" t="s">
        <v>889</v>
      </c>
      <c r="C187" s="43" t="s">
        <v>7548</v>
      </c>
      <c r="D187" s="597" t="s">
        <v>1458</v>
      </c>
      <c r="E187" s="593" t="s">
        <v>7549</v>
      </c>
      <c r="F187" s="597" t="s">
        <v>7554</v>
      </c>
      <c r="G187" s="593" t="s">
        <v>7551</v>
      </c>
      <c r="H187" s="598">
        <v>1969</v>
      </c>
      <c r="I187" s="598">
        <v>1</v>
      </c>
      <c r="J187" s="597" t="s">
        <v>7555</v>
      </c>
      <c r="K187" s="599">
        <v>198.45</v>
      </c>
      <c r="L187" s="599">
        <v>53844.47</v>
      </c>
      <c r="M187" s="599">
        <v>53844.47</v>
      </c>
      <c r="N187" s="600">
        <v>39608</v>
      </c>
      <c r="O187" s="601" t="s">
        <v>7552</v>
      </c>
      <c r="P187" s="598"/>
      <c r="Q187" s="600"/>
      <c r="R187" s="600"/>
      <c r="S187" s="598"/>
      <c r="T187" s="598"/>
    </row>
    <row r="188" spans="1:20" ht="105.6" customHeight="1">
      <c r="A188" s="596">
        <v>164</v>
      </c>
      <c r="B188" s="597" t="s">
        <v>889</v>
      </c>
      <c r="C188" s="43" t="s">
        <v>7548</v>
      </c>
      <c r="D188" s="597" t="s">
        <v>1458</v>
      </c>
      <c r="E188" s="593" t="s">
        <v>7549</v>
      </c>
      <c r="F188" s="597" t="s">
        <v>7556</v>
      </c>
      <c r="G188" s="593" t="s">
        <v>7551</v>
      </c>
      <c r="H188" s="598">
        <v>1969</v>
      </c>
      <c r="I188" s="598">
        <v>1</v>
      </c>
      <c r="J188" s="597" t="s">
        <v>7557</v>
      </c>
      <c r="K188" s="599">
        <v>85.25</v>
      </c>
      <c r="L188" s="599">
        <v>23143.68</v>
      </c>
      <c r="M188" s="599">
        <v>23143.68</v>
      </c>
      <c r="N188" s="600">
        <v>39608</v>
      </c>
      <c r="O188" s="601" t="s">
        <v>7552</v>
      </c>
      <c r="P188" s="598"/>
      <c r="Q188" s="600"/>
      <c r="R188" s="600"/>
      <c r="S188" s="598"/>
      <c r="T188" s="598"/>
    </row>
    <row r="189" spans="1:20" ht="105.6" customHeight="1">
      <c r="A189" s="596">
        <v>165</v>
      </c>
      <c r="B189" s="597" t="s">
        <v>889</v>
      </c>
      <c r="C189" s="43" t="s">
        <v>7548</v>
      </c>
      <c r="D189" s="597" t="s">
        <v>1458</v>
      </c>
      <c r="E189" s="593" t="s">
        <v>7549</v>
      </c>
      <c r="F189" s="597" t="s">
        <v>7558</v>
      </c>
      <c r="G189" s="593" t="s">
        <v>7551</v>
      </c>
      <c r="H189" s="598">
        <v>1969</v>
      </c>
      <c r="I189" s="598"/>
      <c r="J189" s="597" t="s">
        <v>7559</v>
      </c>
      <c r="K189" s="599">
        <v>8.43</v>
      </c>
      <c r="L189" s="599">
        <v>1062.72</v>
      </c>
      <c r="M189" s="599">
        <v>1062.72</v>
      </c>
      <c r="N189" s="600">
        <v>39608</v>
      </c>
      <c r="O189" s="598" t="s">
        <v>7552</v>
      </c>
      <c r="P189" s="598"/>
      <c r="Q189" s="600"/>
      <c r="R189" s="600"/>
      <c r="S189" s="598"/>
      <c r="T189" s="598"/>
    </row>
    <row r="190" spans="1:20" ht="105.6" customHeight="1">
      <c r="A190" s="596">
        <v>166</v>
      </c>
      <c r="B190" s="597" t="s">
        <v>889</v>
      </c>
      <c r="C190" s="43" t="s">
        <v>7548</v>
      </c>
      <c r="D190" s="597" t="s">
        <v>1458</v>
      </c>
      <c r="E190" s="593" t="s">
        <v>7549</v>
      </c>
      <c r="F190" s="597" t="s">
        <v>7560</v>
      </c>
      <c r="G190" s="593" t="s">
        <v>7551</v>
      </c>
      <c r="H190" s="598">
        <v>1969</v>
      </c>
      <c r="I190" s="598"/>
      <c r="J190" s="597" t="s">
        <v>7561</v>
      </c>
      <c r="K190" s="599">
        <v>6.91</v>
      </c>
      <c r="L190" s="599">
        <v>1121.76</v>
      </c>
      <c r="M190" s="599">
        <v>1121.76</v>
      </c>
      <c r="N190" s="600">
        <v>39608</v>
      </c>
      <c r="O190" s="598" t="s">
        <v>7552</v>
      </c>
      <c r="P190" s="598"/>
      <c r="Q190" s="600"/>
      <c r="R190" s="600"/>
      <c r="S190" s="598"/>
      <c r="T190" s="598"/>
    </row>
    <row r="191" spans="1:20" ht="105.6" customHeight="1">
      <c r="A191" s="596">
        <v>167</v>
      </c>
      <c r="B191" s="597" t="s">
        <v>889</v>
      </c>
      <c r="C191" s="43" t="s">
        <v>7548</v>
      </c>
      <c r="D191" s="597" t="s">
        <v>1458</v>
      </c>
      <c r="E191" s="593" t="s">
        <v>7549</v>
      </c>
      <c r="F191" s="597" t="s">
        <v>7562</v>
      </c>
      <c r="G191" s="593" t="s">
        <v>7551</v>
      </c>
      <c r="H191" s="598">
        <v>1969</v>
      </c>
      <c r="I191" s="598"/>
      <c r="J191" s="597" t="s">
        <v>7563</v>
      </c>
      <c r="K191" s="599">
        <v>6.46</v>
      </c>
      <c r="L191" s="599">
        <v>1062.72</v>
      </c>
      <c r="M191" s="599">
        <v>1062.72</v>
      </c>
      <c r="N191" s="600">
        <v>39608</v>
      </c>
      <c r="O191" s="598" t="s">
        <v>7552</v>
      </c>
      <c r="P191" s="598"/>
      <c r="Q191" s="600"/>
      <c r="R191" s="600"/>
      <c r="S191" s="598"/>
      <c r="T191" s="598"/>
    </row>
    <row r="192" spans="1:20" ht="105.6" customHeight="1">
      <c r="A192" s="596">
        <v>168</v>
      </c>
      <c r="B192" s="597" t="s">
        <v>889</v>
      </c>
      <c r="C192" s="43" t="s">
        <v>7548</v>
      </c>
      <c r="D192" s="597" t="s">
        <v>1458</v>
      </c>
      <c r="E192" s="593" t="s">
        <v>7549</v>
      </c>
      <c r="F192" s="597" t="s">
        <v>7564</v>
      </c>
      <c r="G192" s="593" t="s">
        <v>7551</v>
      </c>
      <c r="H192" s="598">
        <v>1969</v>
      </c>
      <c r="I192" s="598"/>
      <c r="J192" s="597" t="s">
        <v>7565</v>
      </c>
      <c r="K192" s="599">
        <v>543.36</v>
      </c>
      <c r="L192" s="599">
        <v>89504.63</v>
      </c>
      <c r="M192" s="599">
        <v>89504.63</v>
      </c>
      <c r="N192" s="600">
        <v>39608</v>
      </c>
      <c r="O192" s="598" t="s">
        <v>7552</v>
      </c>
      <c r="P192" s="598"/>
      <c r="Q192" s="600"/>
      <c r="R192" s="600"/>
      <c r="S192" s="598"/>
      <c r="T192" s="598"/>
    </row>
    <row r="193" spans="1:20" ht="105.6" customHeight="1">
      <c r="A193" s="596">
        <v>169</v>
      </c>
      <c r="B193" s="597" t="s">
        <v>889</v>
      </c>
      <c r="C193" s="43" t="s">
        <v>7548</v>
      </c>
      <c r="D193" s="597" t="s">
        <v>1458</v>
      </c>
      <c r="E193" s="593" t="s">
        <v>7549</v>
      </c>
      <c r="F193" s="597" t="s">
        <v>7566</v>
      </c>
      <c r="G193" s="593" t="s">
        <v>7551</v>
      </c>
      <c r="H193" s="598">
        <v>1969</v>
      </c>
      <c r="I193" s="598">
        <v>1</v>
      </c>
      <c r="J193" s="597" t="s">
        <v>7567</v>
      </c>
      <c r="K193" s="599">
        <v>234.12</v>
      </c>
      <c r="L193" s="599">
        <v>376320.92</v>
      </c>
      <c r="M193" s="599">
        <v>376320.92</v>
      </c>
      <c r="N193" s="600">
        <v>39608</v>
      </c>
      <c r="O193" s="598" t="s">
        <v>7552</v>
      </c>
      <c r="P193" s="598"/>
      <c r="Q193" s="600"/>
      <c r="R193" s="600"/>
      <c r="S193" s="598"/>
      <c r="T193" s="598"/>
    </row>
    <row r="194" spans="1:20" ht="105.6" customHeight="1">
      <c r="A194" s="596">
        <v>170</v>
      </c>
      <c r="B194" s="597" t="s">
        <v>889</v>
      </c>
      <c r="C194" s="43" t="s">
        <v>7548</v>
      </c>
      <c r="D194" s="597" t="s">
        <v>1458</v>
      </c>
      <c r="E194" s="593" t="s">
        <v>7549</v>
      </c>
      <c r="F194" s="597" t="s">
        <v>7568</v>
      </c>
      <c r="G194" s="593" t="s">
        <v>7551</v>
      </c>
      <c r="H194" s="598">
        <v>1969</v>
      </c>
      <c r="I194" s="598">
        <v>1</v>
      </c>
      <c r="J194" s="597" t="s">
        <v>7569</v>
      </c>
      <c r="K194" s="599">
        <v>170.36</v>
      </c>
      <c r="L194" s="599">
        <v>275008.28999999998</v>
      </c>
      <c r="M194" s="599">
        <v>275008.28999999998</v>
      </c>
      <c r="N194" s="600">
        <v>39608</v>
      </c>
      <c r="O194" s="598" t="s">
        <v>7552</v>
      </c>
      <c r="P194" s="598"/>
      <c r="Q194" s="600"/>
      <c r="R194" s="600"/>
      <c r="S194" s="598"/>
      <c r="T194" s="598"/>
    </row>
    <row r="195" spans="1:20" ht="106.15" customHeight="1">
      <c r="A195" s="596">
        <v>171</v>
      </c>
      <c r="B195" s="597" t="s">
        <v>889</v>
      </c>
      <c r="C195" s="43" t="s">
        <v>7548</v>
      </c>
      <c r="D195" s="597" t="s">
        <v>1458</v>
      </c>
      <c r="E195" s="593" t="s">
        <v>7549</v>
      </c>
      <c r="F195" s="597" t="s">
        <v>7570</v>
      </c>
      <c r="G195" s="593" t="s">
        <v>7551</v>
      </c>
      <c r="H195" s="598">
        <v>1969</v>
      </c>
      <c r="I195" s="598">
        <v>1</v>
      </c>
      <c r="J195" s="597" t="s">
        <v>7571</v>
      </c>
      <c r="K195" s="599">
        <v>139.69</v>
      </c>
      <c r="L195" s="599">
        <v>376320.92</v>
      </c>
      <c r="M195" s="599">
        <v>376320.92</v>
      </c>
      <c r="N195" s="600">
        <v>39608</v>
      </c>
      <c r="O195" s="598" t="s">
        <v>7552</v>
      </c>
      <c r="P195" s="598"/>
      <c r="Q195" s="600"/>
      <c r="R195" s="600"/>
      <c r="S195" s="598"/>
      <c r="T195" s="598"/>
    </row>
    <row r="196" spans="1:20" ht="103.9" customHeight="1">
      <c r="A196" s="596">
        <v>172</v>
      </c>
      <c r="B196" s="597" t="s">
        <v>889</v>
      </c>
      <c r="C196" s="43" t="s">
        <v>7572</v>
      </c>
      <c r="D196" s="597" t="s">
        <v>1683</v>
      </c>
      <c r="E196" s="593" t="s">
        <v>7573</v>
      </c>
      <c r="F196" s="597" t="s">
        <v>7574</v>
      </c>
      <c r="G196" s="593" t="s">
        <v>7575</v>
      </c>
      <c r="H196" s="598">
        <v>1989</v>
      </c>
      <c r="I196" s="598">
        <v>2</v>
      </c>
      <c r="J196" s="596" t="s">
        <v>7576</v>
      </c>
      <c r="K196" s="599">
        <v>2873.39</v>
      </c>
      <c r="L196" s="679">
        <v>27010673.699999999</v>
      </c>
      <c r="M196" s="679">
        <v>7362533.2300000004</v>
      </c>
      <c r="N196" s="600">
        <v>39793</v>
      </c>
      <c r="O196" s="598" t="s">
        <v>7577</v>
      </c>
      <c r="P196" s="598" t="s">
        <v>7122</v>
      </c>
      <c r="Q196" s="600">
        <v>43494</v>
      </c>
      <c r="R196" s="600">
        <v>44196</v>
      </c>
      <c r="S196" s="598" t="s">
        <v>7123</v>
      </c>
      <c r="T196" s="598">
        <v>142.44999999999999</v>
      </c>
    </row>
    <row r="197" spans="1:20" ht="103.9" customHeight="1">
      <c r="A197" s="596">
        <v>173</v>
      </c>
      <c r="B197" s="597" t="s">
        <v>889</v>
      </c>
      <c r="C197" s="43" t="s">
        <v>7572</v>
      </c>
      <c r="D197" s="597" t="s">
        <v>1683</v>
      </c>
      <c r="E197" s="593" t="s">
        <v>7573</v>
      </c>
      <c r="F197" s="597" t="s">
        <v>7578</v>
      </c>
      <c r="G197" s="593" t="s">
        <v>7575</v>
      </c>
      <c r="H197" s="598">
        <v>1989</v>
      </c>
      <c r="I197" s="598">
        <v>1</v>
      </c>
      <c r="J197" s="596" t="s">
        <v>7579</v>
      </c>
      <c r="K197" s="599">
        <v>92.16</v>
      </c>
      <c r="L197" s="680">
        <v>91133.18</v>
      </c>
      <c r="M197" s="680">
        <v>90120.74</v>
      </c>
      <c r="N197" s="600">
        <v>39793</v>
      </c>
      <c r="O197" s="598" t="s">
        <v>7577</v>
      </c>
      <c r="P197" s="598"/>
      <c r="Q197" s="600"/>
      <c r="R197" s="600"/>
      <c r="S197" s="598"/>
      <c r="T197" s="598"/>
    </row>
    <row r="198" spans="1:20" ht="99" customHeight="1">
      <c r="A198" s="596">
        <v>174</v>
      </c>
      <c r="B198" s="597" t="s">
        <v>889</v>
      </c>
      <c r="C198" s="43" t="s">
        <v>7572</v>
      </c>
      <c r="D198" s="597" t="s">
        <v>1683</v>
      </c>
      <c r="E198" s="593" t="s">
        <v>7573</v>
      </c>
      <c r="F198" s="597" t="s">
        <v>7580</v>
      </c>
      <c r="G198" s="593" t="s">
        <v>7575</v>
      </c>
      <c r="H198" s="598">
        <v>1989</v>
      </c>
      <c r="I198" s="598">
        <v>1</v>
      </c>
      <c r="J198" s="596" t="s">
        <v>1780</v>
      </c>
      <c r="K198" s="599">
        <v>45.51</v>
      </c>
      <c r="L198" s="680">
        <v>44993.42</v>
      </c>
      <c r="M198" s="680">
        <v>44118.38</v>
      </c>
      <c r="N198" s="600">
        <v>39793</v>
      </c>
      <c r="O198" s="598" t="s">
        <v>7577</v>
      </c>
      <c r="P198" s="598"/>
      <c r="Q198" s="600"/>
      <c r="R198" s="600"/>
      <c r="S198" s="598"/>
      <c r="T198" s="598"/>
    </row>
    <row r="199" spans="1:20" ht="102.6" customHeight="1">
      <c r="A199" s="596">
        <v>175</v>
      </c>
      <c r="B199" s="597" t="s">
        <v>889</v>
      </c>
      <c r="C199" s="43" t="s">
        <v>7572</v>
      </c>
      <c r="D199" s="597" t="s">
        <v>1683</v>
      </c>
      <c r="E199" s="593" t="s">
        <v>7573</v>
      </c>
      <c r="F199" s="597" t="s">
        <v>7581</v>
      </c>
      <c r="G199" s="593" t="s">
        <v>7575</v>
      </c>
      <c r="H199" s="598">
        <v>1989</v>
      </c>
      <c r="I199" s="598">
        <v>1</v>
      </c>
      <c r="J199" s="596" t="s">
        <v>7582</v>
      </c>
      <c r="K199" s="599">
        <v>92.03</v>
      </c>
      <c r="L199" s="680">
        <v>90846.59</v>
      </c>
      <c r="M199" s="680">
        <v>89837.04</v>
      </c>
      <c r="N199" s="600">
        <v>39793</v>
      </c>
      <c r="O199" s="598" t="s">
        <v>7577</v>
      </c>
      <c r="P199" s="598"/>
      <c r="Q199" s="600"/>
      <c r="R199" s="600"/>
      <c r="S199" s="598"/>
      <c r="T199" s="598"/>
    </row>
    <row r="200" spans="1:20" ht="90.6" customHeight="1">
      <c r="A200" s="596">
        <v>176</v>
      </c>
      <c r="B200" s="597" t="s">
        <v>889</v>
      </c>
      <c r="C200" s="43" t="s">
        <v>7572</v>
      </c>
      <c r="D200" s="597" t="s">
        <v>1683</v>
      </c>
      <c r="E200" s="593" t="s">
        <v>7573</v>
      </c>
      <c r="F200" s="597" t="s">
        <v>7583</v>
      </c>
      <c r="G200" s="593" t="s">
        <v>7575</v>
      </c>
      <c r="H200" s="598">
        <v>1989</v>
      </c>
      <c r="I200" s="598">
        <v>1</v>
      </c>
      <c r="J200" s="596" t="s">
        <v>1784</v>
      </c>
      <c r="K200" s="599">
        <v>91.65</v>
      </c>
      <c r="L200" s="680">
        <v>90560.01</v>
      </c>
      <c r="M200" s="680">
        <v>89554.26</v>
      </c>
      <c r="N200" s="600">
        <v>39793</v>
      </c>
      <c r="O200" s="598" t="s">
        <v>7577</v>
      </c>
      <c r="P200" s="598"/>
      <c r="Q200" s="600"/>
      <c r="R200" s="600"/>
      <c r="S200" s="598"/>
      <c r="T200" s="598"/>
    </row>
    <row r="201" spans="1:20" ht="101.45" customHeight="1">
      <c r="A201" s="596">
        <v>177</v>
      </c>
      <c r="B201" s="597" t="s">
        <v>889</v>
      </c>
      <c r="C201" s="43" t="s">
        <v>7572</v>
      </c>
      <c r="D201" s="597" t="s">
        <v>1683</v>
      </c>
      <c r="E201" s="593" t="s">
        <v>7573</v>
      </c>
      <c r="F201" s="597" t="s">
        <v>7584</v>
      </c>
      <c r="G201" s="593" t="s">
        <v>7575</v>
      </c>
      <c r="H201" s="598">
        <v>1989</v>
      </c>
      <c r="I201" s="598">
        <v>1</v>
      </c>
      <c r="J201" s="596" t="s">
        <v>1786</v>
      </c>
      <c r="K201" s="599">
        <v>93.18</v>
      </c>
      <c r="L201" s="680">
        <v>91992.93</v>
      </c>
      <c r="M201" s="680">
        <v>90971.14</v>
      </c>
      <c r="N201" s="600">
        <v>39793</v>
      </c>
      <c r="O201" s="598" t="s">
        <v>7577</v>
      </c>
      <c r="P201" s="598"/>
      <c r="Q201" s="600"/>
      <c r="R201" s="600"/>
      <c r="S201" s="598"/>
      <c r="T201" s="598"/>
    </row>
    <row r="202" spans="1:20" ht="100.9" customHeight="1">
      <c r="A202" s="596">
        <v>178</v>
      </c>
      <c r="B202" s="597" t="s">
        <v>889</v>
      </c>
      <c r="C202" s="43" t="s">
        <v>7572</v>
      </c>
      <c r="D202" s="597" t="s">
        <v>1683</v>
      </c>
      <c r="E202" s="593" t="s">
        <v>7573</v>
      </c>
      <c r="F202" s="597" t="s">
        <v>7585</v>
      </c>
      <c r="G202" s="593" t="s">
        <v>7575</v>
      </c>
      <c r="H202" s="598">
        <v>1989</v>
      </c>
      <c r="I202" s="598">
        <v>1</v>
      </c>
      <c r="J202" s="596" t="s">
        <v>7586</v>
      </c>
      <c r="K202" s="599">
        <v>91.24</v>
      </c>
      <c r="L202" s="680">
        <v>90273.43</v>
      </c>
      <c r="M202" s="680">
        <v>89270.34</v>
      </c>
      <c r="N202" s="600">
        <v>39793</v>
      </c>
      <c r="O202" s="598" t="s">
        <v>7577</v>
      </c>
      <c r="P202" s="598"/>
      <c r="Q202" s="600"/>
      <c r="R202" s="600"/>
      <c r="S202" s="598"/>
      <c r="T202" s="598"/>
    </row>
    <row r="203" spans="1:20" ht="99" customHeight="1">
      <c r="A203" s="596">
        <v>179</v>
      </c>
      <c r="B203" s="597" t="s">
        <v>889</v>
      </c>
      <c r="C203" s="43" t="s">
        <v>7572</v>
      </c>
      <c r="D203" s="597" t="s">
        <v>1683</v>
      </c>
      <c r="E203" s="593" t="s">
        <v>7573</v>
      </c>
      <c r="F203" s="597" t="s">
        <v>7587</v>
      </c>
      <c r="G203" s="593" t="s">
        <v>7575</v>
      </c>
      <c r="H203" s="598">
        <v>1989</v>
      </c>
      <c r="I203" s="598">
        <v>1</v>
      </c>
      <c r="J203" s="596" t="s">
        <v>1791</v>
      </c>
      <c r="K203" s="599">
        <v>46.33</v>
      </c>
      <c r="L203" s="680">
        <v>45853.17</v>
      </c>
      <c r="M203" s="680">
        <v>45343.72</v>
      </c>
      <c r="N203" s="600">
        <v>39793</v>
      </c>
      <c r="O203" s="598" t="s">
        <v>7577</v>
      </c>
      <c r="P203" s="598"/>
      <c r="Q203" s="600"/>
      <c r="R203" s="600"/>
      <c r="S203" s="598"/>
      <c r="T203" s="598"/>
    </row>
    <row r="204" spans="1:20" ht="108" customHeight="1">
      <c r="A204" s="596">
        <v>180</v>
      </c>
      <c r="B204" s="597" t="s">
        <v>889</v>
      </c>
      <c r="C204" s="43" t="s">
        <v>7572</v>
      </c>
      <c r="D204" s="597" t="s">
        <v>1683</v>
      </c>
      <c r="E204" s="593" t="s">
        <v>7573</v>
      </c>
      <c r="F204" s="597" t="s">
        <v>7588</v>
      </c>
      <c r="G204" s="593" t="s">
        <v>7575</v>
      </c>
      <c r="H204" s="598">
        <v>1989</v>
      </c>
      <c r="I204" s="598">
        <v>1</v>
      </c>
      <c r="J204" s="596" t="s">
        <v>7589</v>
      </c>
      <c r="K204" s="599">
        <v>92.12</v>
      </c>
      <c r="L204" s="679">
        <v>91133.18</v>
      </c>
      <c r="M204" s="679">
        <v>90120.74</v>
      </c>
      <c r="N204" s="600">
        <v>39793</v>
      </c>
      <c r="O204" s="598" t="s">
        <v>7577</v>
      </c>
      <c r="P204" s="598"/>
      <c r="Q204" s="600"/>
      <c r="R204" s="600"/>
      <c r="S204" s="598"/>
      <c r="T204" s="598"/>
    </row>
    <row r="205" spans="1:20" ht="103.9" customHeight="1">
      <c r="A205" s="596">
        <v>181</v>
      </c>
      <c r="B205" s="597" t="s">
        <v>889</v>
      </c>
      <c r="C205" s="43" t="s">
        <v>7572</v>
      </c>
      <c r="D205" s="597" t="s">
        <v>1683</v>
      </c>
      <c r="E205" s="593" t="s">
        <v>7573</v>
      </c>
      <c r="F205" s="597" t="s">
        <v>7238</v>
      </c>
      <c r="G205" s="593" t="s">
        <v>7575</v>
      </c>
      <c r="H205" s="598">
        <v>1989</v>
      </c>
      <c r="I205" s="598">
        <v>1</v>
      </c>
      <c r="J205" s="596" t="s">
        <v>7590</v>
      </c>
      <c r="K205" s="599">
        <v>84.27</v>
      </c>
      <c r="L205" s="680">
        <v>528171.27</v>
      </c>
      <c r="M205" s="679">
        <v>525236.78</v>
      </c>
      <c r="N205" s="600">
        <v>39793</v>
      </c>
      <c r="O205" s="598" t="s">
        <v>7577</v>
      </c>
      <c r="P205" s="598"/>
      <c r="Q205" s="600"/>
      <c r="R205" s="600"/>
      <c r="S205" s="598"/>
      <c r="T205" s="598"/>
    </row>
    <row r="206" spans="1:20" ht="97.9" customHeight="1">
      <c r="A206" s="596">
        <v>182</v>
      </c>
      <c r="B206" s="597" t="s">
        <v>889</v>
      </c>
      <c r="C206" s="43" t="s">
        <v>7572</v>
      </c>
      <c r="D206" s="597" t="s">
        <v>1683</v>
      </c>
      <c r="E206" s="593" t="s">
        <v>7573</v>
      </c>
      <c r="F206" s="597" t="s">
        <v>7591</v>
      </c>
      <c r="G206" s="593" t="s">
        <v>7575</v>
      </c>
      <c r="H206" s="598">
        <v>1989</v>
      </c>
      <c r="I206" s="598"/>
      <c r="J206" s="596" t="s">
        <v>7592</v>
      </c>
      <c r="K206" s="599">
        <v>565.98</v>
      </c>
      <c r="L206" s="680">
        <v>339600.08</v>
      </c>
      <c r="M206" s="680">
        <v>338626.35</v>
      </c>
      <c r="N206" s="600">
        <v>39793</v>
      </c>
      <c r="O206" s="598" t="s">
        <v>7577</v>
      </c>
      <c r="P206" s="598"/>
      <c r="Q206" s="600"/>
      <c r="R206" s="600"/>
      <c r="S206" s="598"/>
      <c r="T206" s="598"/>
    </row>
    <row r="207" spans="1:20" ht="97.9" customHeight="1">
      <c r="A207" s="596">
        <v>183</v>
      </c>
      <c r="B207" s="597" t="s">
        <v>889</v>
      </c>
      <c r="C207" s="43" t="s">
        <v>7572</v>
      </c>
      <c r="D207" s="597" t="s">
        <v>1683</v>
      </c>
      <c r="E207" s="593" t="s">
        <v>7573</v>
      </c>
      <c r="F207" s="597" t="s">
        <v>7593</v>
      </c>
      <c r="G207" s="593" t="s">
        <v>7575</v>
      </c>
      <c r="H207" s="598">
        <v>1989</v>
      </c>
      <c r="I207" s="598"/>
      <c r="J207" s="596" t="s">
        <v>7594</v>
      </c>
      <c r="K207" s="599">
        <v>40.47</v>
      </c>
      <c r="L207" s="680">
        <v>86547.86</v>
      </c>
      <c r="M207" s="680">
        <v>86307.41</v>
      </c>
      <c r="N207" s="600">
        <v>39793</v>
      </c>
      <c r="O207" s="598" t="s">
        <v>7577</v>
      </c>
      <c r="P207" s="598"/>
      <c r="Q207" s="600"/>
      <c r="R207" s="600"/>
      <c r="S207" s="598"/>
      <c r="T207" s="598"/>
    </row>
    <row r="208" spans="1:20" ht="105" customHeight="1">
      <c r="A208" s="596">
        <v>184</v>
      </c>
      <c r="B208" s="597" t="s">
        <v>889</v>
      </c>
      <c r="C208" s="43" t="s">
        <v>7572</v>
      </c>
      <c r="D208" s="597" t="s">
        <v>1683</v>
      </c>
      <c r="E208" s="593" t="s">
        <v>7573</v>
      </c>
      <c r="F208" s="597" t="s">
        <v>7595</v>
      </c>
      <c r="G208" s="593" t="s">
        <v>7575</v>
      </c>
      <c r="H208" s="598">
        <v>1989</v>
      </c>
      <c r="I208" s="598">
        <v>1</v>
      </c>
      <c r="J208" s="596" t="s">
        <v>7596</v>
      </c>
      <c r="K208" s="599" t="s">
        <v>7597</v>
      </c>
      <c r="L208" s="680">
        <v>51584.81</v>
      </c>
      <c r="M208" s="680">
        <v>51441.33</v>
      </c>
      <c r="N208" s="600">
        <v>39793</v>
      </c>
      <c r="O208" s="598" t="s">
        <v>7577</v>
      </c>
      <c r="P208" s="598"/>
      <c r="Q208" s="600"/>
      <c r="R208" s="600"/>
      <c r="S208" s="598"/>
      <c r="T208" s="598"/>
    </row>
    <row r="209" spans="1:20" ht="103.9" customHeight="1">
      <c r="A209" s="596">
        <v>185</v>
      </c>
      <c r="B209" s="597" t="s">
        <v>889</v>
      </c>
      <c r="C209" s="43" t="s">
        <v>7572</v>
      </c>
      <c r="D209" s="597" t="s">
        <v>1683</v>
      </c>
      <c r="E209" s="593" t="s">
        <v>7573</v>
      </c>
      <c r="F209" s="597" t="s">
        <v>7598</v>
      </c>
      <c r="G209" s="593" t="s">
        <v>7575</v>
      </c>
      <c r="H209" s="598">
        <v>1989</v>
      </c>
      <c r="I209" s="598">
        <v>1</v>
      </c>
      <c r="J209" s="596" t="s">
        <v>7599</v>
      </c>
      <c r="K209" s="599">
        <v>3</v>
      </c>
      <c r="L209" s="680">
        <v>4871.8900000000003</v>
      </c>
      <c r="M209" s="680">
        <v>4871.8900000000003</v>
      </c>
      <c r="N209" s="600">
        <v>39793</v>
      </c>
      <c r="O209" s="598" t="s">
        <v>7600</v>
      </c>
      <c r="P209" s="598"/>
      <c r="Q209" s="600"/>
      <c r="R209" s="600"/>
      <c r="S209" s="598"/>
      <c r="T209" s="598"/>
    </row>
    <row r="210" spans="1:20" ht="112.15" customHeight="1">
      <c r="A210" s="596">
        <v>186</v>
      </c>
      <c r="B210" s="597" t="s">
        <v>889</v>
      </c>
      <c r="C210" s="597" t="s">
        <v>7427</v>
      </c>
      <c r="D210" s="597" t="s">
        <v>1683</v>
      </c>
      <c r="E210" s="593" t="s">
        <v>7601</v>
      </c>
      <c r="F210" s="597" t="s">
        <v>7076</v>
      </c>
      <c r="G210" s="593" t="s">
        <v>7602</v>
      </c>
      <c r="H210" s="598">
        <v>1983</v>
      </c>
      <c r="I210" s="598">
        <v>1</v>
      </c>
      <c r="J210" s="43" t="s">
        <v>7603</v>
      </c>
      <c r="K210" s="599">
        <v>92.93</v>
      </c>
      <c r="L210" s="599">
        <v>110845.05</v>
      </c>
      <c r="M210" s="599">
        <v>54086.79</v>
      </c>
      <c r="N210" s="600">
        <v>40659</v>
      </c>
      <c r="O210" s="598" t="s">
        <v>7604</v>
      </c>
      <c r="P210" s="598"/>
      <c r="Q210" s="598"/>
      <c r="R210" s="598"/>
      <c r="S210" s="598"/>
      <c r="T210" s="598"/>
    </row>
    <row r="211" spans="1:20" ht="63.75">
      <c r="A211" s="596">
        <v>187</v>
      </c>
      <c r="B211" s="597" t="s">
        <v>889</v>
      </c>
      <c r="C211" s="43" t="s">
        <v>7605</v>
      </c>
      <c r="D211" s="597" t="s">
        <v>1683</v>
      </c>
      <c r="E211" s="593" t="s">
        <v>7606</v>
      </c>
      <c r="F211" s="597" t="s">
        <v>7607</v>
      </c>
      <c r="G211" s="593" t="s">
        <v>7608</v>
      </c>
      <c r="H211" s="598">
        <v>1989</v>
      </c>
      <c r="I211" s="598">
        <v>2</v>
      </c>
      <c r="J211" s="596" t="s">
        <v>7609</v>
      </c>
      <c r="K211" s="599">
        <v>2059.19</v>
      </c>
      <c r="L211" s="599" t="s">
        <v>7610</v>
      </c>
      <c r="M211" s="599" t="s">
        <v>7610</v>
      </c>
      <c r="N211" s="600">
        <v>40856</v>
      </c>
      <c r="O211" s="632" t="s">
        <v>7611</v>
      </c>
      <c r="P211" s="632"/>
      <c r="Q211" s="632"/>
      <c r="R211" s="632"/>
      <c r="S211" s="632"/>
      <c r="T211" s="597"/>
    </row>
    <row r="212" spans="1:20" ht="111" customHeight="1">
      <c r="A212" s="596">
        <v>188</v>
      </c>
      <c r="B212" s="597" t="s">
        <v>889</v>
      </c>
      <c r="C212" s="43" t="s">
        <v>7612</v>
      </c>
      <c r="D212" s="597" t="s">
        <v>1683</v>
      </c>
      <c r="E212" s="593" t="s">
        <v>7613</v>
      </c>
      <c r="F212" s="597" t="s">
        <v>7614</v>
      </c>
      <c r="G212" s="593" t="s">
        <v>7615</v>
      </c>
      <c r="H212" s="598">
        <v>1978</v>
      </c>
      <c r="I212" s="598">
        <v>2</v>
      </c>
      <c r="J212" s="597" t="s">
        <v>7616</v>
      </c>
      <c r="K212" s="599">
        <v>2345.84</v>
      </c>
      <c r="L212" s="599">
        <v>12813194.58</v>
      </c>
      <c r="M212" s="599">
        <v>6404276.6200000001</v>
      </c>
      <c r="N212" s="600">
        <v>39903</v>
      </c>
      <c r="O212" s="598" t="s">
        <v>7617</v>
      </c>
      <c r="P212" s="598" t="s">
        <v>7122</v>
      </c>
      <c r="Q212" s="600">
        <v>43494</v>
      </c>
      <c r="R212" s="600">
        <v>44196</v>
      </c>
      <c r="S212" s="598" t="s">
        <v>7123</v>
      </c>
      <c r="T212" s="598">
        <v>68.290000000000006</v>
      </c>
    </row>
    <row r="213" spans="1:20" ht="112.9" customHeight="1">
      <c r="A213" s="596">
        <v>189</v>
      </c>
      <c r="B213" s="597" t="s">
        <v>889</v>
      </c>
      <c r="C213" s="43" t="s">
        <v>7612</v>
      </c>
      <c r="D213" s="597" t="s">
        <v>1683</v>
      </c>
      <c r="E213" s="593" t="s">
        <v>7613</v>
      </c>
      <c r="F213" s="597" t="s">
        <v>7618</v>
      </c>
      <c r="G213" s="593" t="s">
        <v>7615</v>
      </c>
      <c r="H213" s="598">
        <v>1978</v>
      </c>
      <c r="I213" s="598">
        <v>1</v>
      </c>
      <c r="J213" s="597" t="s">
        <v>7619</v>
      </c>
      <c r="K213" s="599">
        <v>47.4</v>
      </c>
      <c r="L213" s="599">
        <v>44901.87</v>
      </c>
      <c r="M213" s="599">
        <v>44901.87</v>
      </c>
      <c r="N213" s="600">
        <v>39903</v>
      </c>
      <c r="O213" s="598" t="s">
        <v>7617</v>
      </c>
      <c r="P213" s="598"/>
      <c r="Q213" s="600"/>
      <c r="R213" s="600"/>
      <c r="S213" s="598"/>
      <c r="T213" s="598"/>
    </row>
    <row r="214" spans="1:20" ht="117" customHeight="1">
      <c r="A214" s="596">
        <v>190</v>
      </c>
      <c r="B214" s="597" t="s">
        <v>889</v>
      </c>
      <c r="C214" s="43" t="s">
        <v>7612</v>
      </c>
      <c r="D214" s="597" t="s">
        <v>1683</v>
      </c>
      <c r="E214" s="593" t="s">
        <v>7613</v>
      </c>
      <c r="F214" s="597" t="s">
        <v>7620</v>
      </c>
      <c r="G214" s="593" t="s">
        <v>7615</v>
      </c>
      <c r="H214" s="598">
        <v>1978</v>
      </c>
      <c r="I214" s="598">
        <v>1</v>
      </c>
      <c r="J214" s="597" t="s">
        <v>7621</v>
      </c>
      <c r="K214" s="599">
        <v>28.93</v>
      </c>
      <c r="L214" s="599">
        <v>27397.75</v>
      </c>
      <c r="M214" s="599">
        <v>27397.75</v>
      </c>
      <c r="N214" s="600">
        <v>39903</v>
      </c>
      <c r="O214" s="598" t="s">
        <v>7617</v>
      </c>
      <c r="P214" s="598"/>
      <c r="Q214" s="600"/>
      <c r="R214" s="600"/>
      <c r="S214" s="598"/>
      <c r="T214" s="598"/>
    </row>
    <row r="215" spans="1:20" ht="112.15" customHeight="1">
      <c r="A215" s="596">
        <v>191</v>
      </c>
      <c r="B215" s="597" t="s">
        <v>889</v>
      </c>
      <c r="C215" s="43" t="s">
        <v>7612</v>
      </c>
      <c r="D215" s="597" t="s">
        <v>1683</v>
      </c>
      <c r="E215" s="593" t="s">
        <v>7613</v>
      </c>
      <c r="F215" s="597" t="s">
        <v>7556</v>
      </c>
      <c r="G215" s="593" t="s">
        <v>7615</v>
      </c>
      <c r="H215" s="598">
        <v>1978</v>
      </c>
      <c r="I215" s="598">
        <v>1</v>
      </c>
      <c r="J215" s="597" t="s">
        <v>7622</v>
      </c>
      <c r="K215" s="599">
        <v>20.43</v>
      </c>
      <c r="L215" s="599">
        <v>19406.740000000002</v>
      </c>
      <c r="M215" s="599">
        <v>19406.740000000002</v>
      </c>
      <c r="N215" s="600">
        <v>39903</v>
      </c>
      <c r="O215" s="598" t="s">
        <v>7617</v>
      </c>
      <c r="P215" s="598"/>
      <c r="Q215" s="600"/>
      <c r="R215" s="600"/>
      <c r="S215" s="598"/>
      <c r="T215" s="598"/>
    </row>
    <row r="216" spans="1:20" ht="110.45" customHeight="1">
      <c r="A216" s="596">
        <v>192</v>
      </c>
      <c r="B216" s="597" t="s">
        <v>889</v>
      </c>
      <c r="C216" s="43" t="s">
        <v>7612</v>
      </c>
      <c r="D216" s="597" t="s">
        <v>1683</v>
      </c>
      <c r="E216" s="593" t="s">
        <v>7613</v>
      </c>
      <c r="F216" s="597" t="s">
        <v>7623</v>
      </c>
      <c r="G216" s="593" t="s">
        <v>7615</v>
      </c>
      <c r="H216" s="598">
        <v>1978</v>
      </c>
      <c r="I216" s="598">
        <v>1</v>
      </c>
      <c r="J216" s="597" t="s">
        <v>7624</v>
      </c>
      <c r="K216" s="599">
        <v>20.29</v>
      </c>
      <c r="L216" s="599">
        <v>19216.48</v>
      </c>
      <c r="M216" s="599">
        <v>19216.48</v>
      </c>
      <c r="N216" s="600">
        <v>39903</v>
      </c>
      <c r="O216" s="598" t="s">
        <v>7617</v>
      </c>
      <c r="P216" s="598"/>
      <c r="Q216" s="600"/>
      <c r="R216" s="600"/>
      <c r="S216" s="598"/>
      <c r="T216" s="598"/>
    </row>
    <row r="217" spans="1:20" ht="102">
      <c r="A217" s="596">
        <v>193</v>
      </c>
      <c r="B217" s="597" t="s">
        <v>889</v>
      </c>
      <c r="C217" s="43" t="s">
        <v>7612</v>
      </c>
      <c r="D217" s="597" t="s">
        <v>1683</v>
      </c>
      <c r="E217" s="593" t="s">
        <v>7613</v>
      </c>
      <c r="F217" s="597" t="s">
        <v>7625</v>
      </c>
      <c r="G217" s="593" t="s">
        <v>7615</v>
      </c>
      <c r="H217" s="598">
        <v>1978</v>
      </c>
      <c r="I217" s="598">
        <v>1</v>
      </c>
      <c r="J217" s="597" t="s">
        <v>7276</v>
      </c>
      <c r="K217" s="599">
        <v>21.45</v>
      </c>
      <c r="L217" s="599">
        <v>20358.05</v>
      </c>
      <c r="M217" s="599">
        <v>20358.05</v>
      </c>
      <c r="N217" s="600">
        <v>39903</v>
      </c>
      <c r="O217" s="598" t="s">
        <v>7617</v>
      </c>
      <c r="P217" s="598"/>
      <c r="Q217" s="600"/>
      <c r="R217" s="600"/>
      <c r="S217" s="598"/>
      <c r="T217" s="598"/>
    </row>
    <row r="218" spans="1:20" ht="102">
      <c r="A218" s="596">
        <v>194</v>
      </c>
      <c r="B218" s="597" t="s">
        <v>889</v>
      </c>
      <c r="C218" s="43" t="s">
        <v>7612</v>
      </c>
      <c r="D218" s="597" t="s">
        <v>1683</v>
      </c>
      <c r="E218" s="593" t="s">
        <v>7613</v>
      </c>
      <c r="F218" s="597" t="s">
        <v>7626</v>
      </c>
      <c r="G218" s="593" t="s">
        <v>7615</v>
      </c>
      <c r="H218" s="598">
        <v>1978</v>
      </c>
      <c r="I218" s="598">
        <v>1</v>
      </c>
      <c r="J218" s="597" t="s">
        <v>7279</v>
      </c>
      <c r="K218" s="599">
        <v>18.72</v>
      </c>
      <c r="L218" s="599">
        <v>17694.38</v>
      </c>
      <c r="M218" s="599">
        <v>17694.38</v>
      </c>
      <c r="N218" s="600">
        <v>39903</v>
      </c>
      <c r="O218" s="598" t="s">
        <v>7617</v>
      </c>
      <c r="P218" s="598"/>
      <c r="Q218" s="600"/>
      <c r="R218" s="600"/>
      <c r="S218" s="598"/>
      <c r="T218" s="598"/>
    </row>
    <row r="219" spans="1:20" ht="102">
      <c r="A219" s="596">
        <v>195</v>
      </c>
      <c r="B219" s="597" t="s">
        <v>889</v>
      </c>
      <c r="C219" s="43" t="s">
        <v>7612</v>
      </c>
      <c r="D219" s="597" t="s">
        <v>1683</v>
      </c>
      <c r="E219" s="593" t="s">
        <v>7613</v>
      </c>
      <c r="F219" s="597" t="s">
        <v>7627</v>
      </c>
      <c r="G219" s="593" t="s">
        <v>7615</v>
      </c>
      <c r="H219" s="598">
        <v>1978</v>
      </c>
      <c r="I219" s="598">
        <v>1</v>
      </c>
      <c r="J219" s="597" t="s">
        <v>7281</v>
      </c>
      <c r="K219" s="599">
        <v>27.6</v>
      </c>
      <c r="L219" s="599">
        <v>26065.919999999998</v>
      </c>
      <c r="M219" s="599">
        <v>26065.919999999998</v>
      </c>
      <c r="N219" s="600">
        <v>39903</v>
      </c>
      <c r="O219" s="598" t="s">
        <v>7617</v>
      </c>
      <c r="P219" s="598"/>
      <c r="Q219" s="600"/>
      <c r="R219" s="600"/>
      <c r="S219" s="598"/>
      <c r="T219" s="598"/>
    </row>
    <row r="220" spans="1:20" ht="102">
      <c r="A220" s="596">
        <v>196</v>
      </c>
      <c r="B220" s="597" t="s">
        <v>889</v>
      </c>
      <c r="C220" s="43" t="s">
        <v>7612</v>
      </c>
      <c r="D220" s="597" t="s">
        <v>1683</v>
      </c>
      <c r="E220" s="593" t="s">
        <v>7613</v>
      </c>
      <c r="F220" s="597" t="s">
        <v>7558</v>
      </c>
      <c r="G220" s="593" t="s">
        <v>7615</v>
      </c>
      <c r="H220" s="598">
        <v>1978</v>
      </c>
      <c r="I220" s="598"/>
      <c r="J220" s="597" t="s">
        <v>7283</v>
      </c>
      <c r="K220" s="599">
        <v>8.3800000000000008</v>
      </c>
      <c r="L220" s="599">
        <v>3614.98</v>
      </c>
      <c r="M220" s="599">
        <v>3614.98</v>
      </c>
      <c r="N220" s="600">
        <v>39903</v>
      </c>
      <c r="O220" s="598" t="s">
        <v>7617</v>
      </c>
      <c r="P220" s="598"/>
      <c r="Q220" s="600"/>
      <c r="R220" s="600"/>
      <c r="S220" s="598"/>
      <c r="T220" s="598"/>
    </row>
    <row r="221" spans="1:20" ht="102">
      <c r="A221" s="596">
        <v>197</v>
      </c>
      <c r="B221" s="597" t="s">
        <v>889</v>
      </c>
      <c r="C221" s="43" t="s">
        <v>7612</v>
      </c>
      <c r="D221" s="597" t="s">
        <v>1683</v>
      </c>
      <c r="E221" s="593" t="s">
        <v>7613</v>
      </c>
      <c r="F221" s="597" t="s">
        <v>7560</v>
      </c>
      <c r="G221" s="593" t="s">
        <v>7615</v>
      </c>
      <c r="H221" s="598">
        <v>1978</v>
      </c>
      <c r="I221" s="598"/>
      <c r="J221" s="597" t="s">
        <v>7285</v>
      </c>
      <c r="K221" s="599">
        <v>6.4</v>
      </c>
      <c r="L221" s="599">
        <v>3614.98</v>
      </c>
      <c r="M221" s="599">
        <v>3614.98</v>
      </c>
      <c r="N221" s="600">
        <v>39903</v>
      </c>
      <c r="O221" s="598" t="s">
        <v>7617</v>
      </c>
      <c r="P221" s="598"/>
      <c r="Q221" s="600"/>
      <c r="R221" s="600"/>
      <c r="S221" s="598"/>
      <c r="T221" s="598"/>
    </row>
    <row r="222" spans="1:20" ht="102">
      <c r="A222" s="596">
        <v>198</v>
      </c>
      <c r="B222" s="597" t="s">
        <v>889</v>
      </c>
      <c r="C222" s="43" t="s">
        <v>7612</v>
      </c>
      <c r="D222" s="597" t="s">
        <v>1683</v>
      </c>
      <c r="E222" s="593" t="s">
        <v>7613</v>
      </c>
      <c r="F222" s="597" t="s">
        <v>7628</v>
      </c>
      <c r="G222" s="593" t="s">
        <v>7615</v>
      </c>
      <c r="H222" s="598">
        <v>1978</v>
      </c>
      <c r="I222" s="598"/>
      <c r="J222" s="597" t="s">
        <v>7203</v>
      </c>
      <c r="K222" s="599">
        <v>586.03</v>
      </c>
      <c r="L222" s="599">
        <v>336573.77</v>
      </c>
      <c r="M222" s="599">
        <v>336573.77</v>
      </c>
      <c r="N222" s="600">
        <v>39903</v>
      </c>
      <c r="O222" s="598" t="s">
        <v>7617</v>
      </c>
      <c r="P222" s="598"/>
      <c r="Q222" s="600"/>
      <c r="R222" s="600"/>
      <c r="S222" s="598"/>
      <c r="T222" s="598"/>
    </row>
    <row r="223" spans="1:20" ht="102">
      <c r="A223" s="596">
        <v>199</v>
      </c>
      <c r="B223" s="597" t="s">
        <v>889</v>
      </c>
      <c r="C223" s="43" t="s">
        <v>7612</v>
      </c>
      <c r="D223" s="597" t="s">
        <v>1683</v>
      </c>
      <c r="E223" s="593" t="s">
        <v>7613</v>
      </c>
      <c r="F223" s="597" t="s">
        <v>7629</v>
      </c>
      <c r="G223" s="593" t="s">
        <v>7615</v>
      </c>
      <c r="H223" s="598">
        <v>1978</v>
      </c>
      <c r="I223" s="598">
        <v>1</v>
      </c>
      <c r="J223" s="597" t="s">
        <v>7288</v>
      </c>
      <c r="K223" s="599">
        <v>58.37</v>
      </c>
      <c r="L223" s="599">
        <v>720142.29</v>
      </c>
      <c r="M223" s="599">
        <v>720142.29</v>
      </c>
      <c r="N223" s="600">
        <v>39903</v>
      </c>
      <c r="O223" s="598" t="s">
        <v>7617</v>
      </c>
      <c r="P223" s="598"/>
      <c r="Q223" s="600"/>
      <c r="R223" s="600"/>
      <c r="S223" s="598"/>
      <c r="T223" s="598"/>
    </row>
    <row r="224" spans="1:20" ht="102">
      <c r="A224" s="596">
        <v>200</v>
      </c>
      <c r="B224" s="597" t="s">
        <v>889</v>
      </c>
      <c r="C224" s="43" t="s">
        <v>7612</v>
      </c>
      <c r="D224" s="597" t="s">
        <v>1683</v>
      </c>
      <c r="E224" s="593" t="s">
        <v>7613</v>
      </c>
      <c r="F224" s="597" t="s">
        <v>7630</v>
      </c>
      <c r="G224" s="593" t="s">
        <v>7615</v>
      </c>
      <c r="H224" s="598">
        <v>1978</v>
      </c>
      <c r="I224" s="598">
        <v>1</v>
      </c>
      <c r="J224" s="597" t="s">
        <v>7206</v>
      </c>
      <c r="K224" s="599">
        <v>3.65</v>
      </c>
      <c r="L224" s="599">
        <v>1902.62</v>
      </c>
      <c r="M224" s="599">
        <v>1902.62</v>
      </c>
      <c r="N224" s="600">
        <v>39903</v>
      </c>
      <c r="O224" s="598" t="s">
        <v>7617</v>
      </c>
      <c r="P224" s="598"/>
      <c r="Q224" s="600"/>
      <c r="R224" s="600"/>
      <c r="S224" s="598"/>
      <c r="T224" s="598"/>
    </row>
    <row r="225" spans="1:20" ht="102">
      <c r="A225" s="596">
        <v>201</v>
      </c>
      <c r="B225" s="597" t="s">
        <v>889</v>
      </c>
      <c r="C225" s="43" t="s">
        <v>7612</v>
      </c>
      <c r="D225" s="597" t="s">
        <v>1683</v>
      </c>
      <c r="E225" s="593" t="s">
        <v>7613</v>
      </c>
      <c r="F225" s="597" t="s">
        <v>7631</v>
      </c>
      <c r="G225" s="593" t="s">
        <v>7615</v>
      </c>
      <c r="H225" s="598">
        <v>1978</v>
      </c>
      <c r="I225" s="598">
        <v>1</v>
      </c>
      <c r="J225" s="597" t="s">
        <v>7209</v>
      </c>
      <c r="K225" s="599">
        <v>7.32</v>
      </c>
      <c r="L225" s="599">
        <v>31964.04</v>
      </c>
      <c r="M225" s="599">
        <v>31964.04</v>
      </c>
      <c r="N225" s="600">
        <v>39903</v>
      </c>
      <c r="O225" s="598" t="s">
        <v>7617</v>
      </c>
      <c r="P225" s="598"/>
      <c r="Q225" s="600"/>
      <c r="R225" s="600"/>
      <c r="S225" s="598"/>
      <c r="T225" s="598"/>
    </row>
    <row r="226" spans="1:20" ht="102">
      <c r="A226" s="596">
        <v>202</v>
      </c>
      <c r="B226" s="597" t="s">
        <v>889</v>
      </c>
      <c r="C226" s="43" t="s">
        <v>7612</v>
      </c>
      <c r="D226" s="597" t="s">
        <v>1683</v>
      </c>
      <c r="E226" s="593" t="s">
        <v>7613</v>
      </c>
      <c r="F226" s="597" t="s">
        <v>7632</v>
      </c>
      <c r="G226" s="593" t="s">
        <v>7615</v>
      </c>
      <c r="H226" s="598">
        <v>1978</v>
      </c>
      <c r="I226" s="598">
        <v>1</v>
      </c>
      <c r="J226" s="597" t="s">
        <v>7211</v>
      </c>
      <c r="K226" s="599">
        <v>14.59</v>
      </c>
      <c r="L226" s="599">
        <v>61835.199999999997</v>
      </c>
      <c r="M226" s="599">
        <v>61835.199999999997</v>
      </c>
      <c r="N226" s="600">
        <v>39903</v>
      </c>
      <c r="O226" s="598" t="s">
        <v>7617</v>
      </c>
      <c r="P226" s="598"/>
      <c r="Q226" s="600"/>
      <c r="R226" s="600"/>
      <c r="S226" s="598"/>
      <c r="T226" s="598"/>
    </row>
    <row r="227" spans="1:20" ht="102">
      <c r="A227" s="596">
        <v>203</v>
      </c>
      <c r="B227" s="597" t="s">
        <v>889</v>
      </c>
      <c r="C227" s="43" t="s">
        <v>7612</v>
      </c>
      <c r="D227" s="597" t="s">
        <v>1683</v>
      </c>
      <c r="E227" s="593" t="s">
        <v>7613</v>
      </c>
      <c r="F227" s="597" t="s">
        <v>7633</v>
      </c>
      <c r="G227" s="593" t="s">
        <v>7615</v>
      </c>
      <c r="H227" s="598">
        <v>1978</v>
      </c>
      <c r="I227" s="598">
        <v>1</v>
      </c>
      <c r="J227" s="597" t="s">
        <v>7213</v>
      </c>
      <c r="K227" s="599">
        <v>7.41</v>
      </c>
      <c r="L227" s="599">
        <v>31964.04</v>
      </c>
      <c r="M227" s="599">
        <v>31964.04</v>
      </c>
      <c r="N227" s="600">
        <v>39903</v>
      </c>
      <c r="O227" s="598" t="s">
        <v>7617</v>
      </c>
      <c r="P227" s="598"/>
      <c r="Q227" s="600"/>
      <c r="R227" s="600"/>
      <c r="S227" s="598"/>
      <c r="T227" s="598"/>
    </row>
    <row r="228" spans="1:20" ht="102">
      <c r="A228" s="596">
        <v>204</v>
      </c>
      <c r="B228" s="597" t="s">
        <v>889</v>
      </c>
      <c r="C228" s="43" t="s">
        <v>7612</v>
      </c>
      <c r="D228" s="597" t="s">
        <v>1683</v>
      </c>
      <c r="E228" s="593" t="s">
        <v>7613</v>
      </c>
      <c r="F228" s="597" t="s">
        <v>7634</v>
      </c>
      <c r="G228" s="593" t="s">
        <v>7615</v>
      </c>
      <c r="H228" s="598">
        <v>1978</v>
      </c>
      <c r="I228" s="598">
        <v>1</v>
      </c>
      <c r="J228" s="597" t="s">
        <v>7215</v>
      </c>
      <c r="K228" s="599">
        <v>8.15</v>
      </c>
      <c r="L228" s="599">
        <v>34056.93</v>
      </c>
      <c r="M228" s="599">
        <v>34056.93</v>
      </c>
      <c r="N228" s="600">
        <v>39903</v>
      </c>
      <c r="O228" s="598" t="s">
        <v>7617</v>
      </c>
      <c r="P228" s="598"/>
      <c r="Q228" s="600"/>
      <c r="R228" s="600"/>
      <c r="S228" s="598"/>
      <c r="T228" s="598"/>
    </row>
    <row r="229" spans="1:20" ht="102">
      <c r="A229" s="596">
        <v>205</v>
      </c>
      <c r="B229" s="597" t="s">
        <v>889</v>
      </c>
      <c r="C229" s="43" t="s">
        <v>7612</v>
      </c>
      <c r="D229" s="597" t="s">
        <v>1683</v>
      </c>
      <c r="E229" s="593" t="s">
        <v>7613</v>
      </c>
      <c r="F229" s="597" t="s">
        <v>7635</v>
      </c>
      <c r="G229" s="593"/>
      <c r="H229" s="598">
        <v>2013</v>
      </c>
      <c r="I229" s="598"/>
      <c r="J229" s="597" t="s">
        <v>7217</v>
      </c>
      <c r="K229" s="599">
        <v>24.84</v>
      </c>
      <c r="L229" s="599">
        <v>4812311.84</v>
      </c>
      <c r="M229" s="599">
        <v>1270451.54</v>
      </c>
      <c r="N229" s="600"/>
      <c r="O229" s="598" t="s">
        <v>7617</v>
      </c>
      <c r="P229" s="598"/>
      <c r="Q229" s="600"/>
      <c r="R229" s="600"/>
      <c r="S229" s="598"/>
      <c r="T229" s="598"/>
    </row>
    <row r="230" spans="1:20" ht="102">
      <c r="A230" s="596">
        <v>206</v>
      </c>
      <c r="B230" s="597" t="s">
        <v>889</v>
      </c>
      <c r="C230" s="43" t="s">
        <v>7612</v>
      </c>
      <c r="D230" s="597" t="s">
        <v>1683</v>
      </c>
      <c r="E230" s="593" t="s">
        <v>7613</v>
      </c>
      <c r="F230" s="597" t="s">
        <v>7636</v>
      </c>
      <c r="G230" s="593"/>
      <c r="H230" s="598">
        <v>2013</v>
      </c>
      <c r="I230" s="598"/>
      <c r="J230" s="597" t="s">
        <v>7219</v>
      </c>
      <c r="K230" s="599"/>
      <c r="L230" s="599">
        <v>102915.54</v>
      </c>
      <c r="M230" s="599">
        <v>28588</v>
      </c>
      <c r="N230" s="600"/>
      <c r="O230" s="598" t="s">
        <v>7617</v>
      </c>
      <c r="P230" s="598"/>
      <c r="Q230" s="600"/>
      <c r="R230" s="600"/>
      <c r="S230" s="598"/>
      <c r="T230" s="598"/>
    </row>
    <row r="231" spans="1:20" ht="102">
      <c r="A231" s="596">
        <v>207</v>
      </c>
      <c r="B231" s="597" t="s">
        <v>889</v>
      </c>
      <c r="C231" s="43" t="s">
        <v>7612</v>
      </c>
      <c r="D231" s="597" t="s">
        <v>1683</v>
      </c>
      <c r="E231" s="593" t="s">
        <v>7613</v>
      </c>
      <c r="F231" s="597" t="s">
        <v>7637</v>
      </c>
      <c r="G231" s="593"/>
      <c r="H231" s="598">
        <v>2013</v>
      </c>
      <c r="I231" s="598"/>
      <c r="J231" s="597" t="s">
        <v>7221</v>
      </c>
      <c r="K231" s="599"/>
      <c r="L231" s="599">
        <v>135028.49</v>
      </c>
      <c r="M231" s="599">
        <v>37508</v>
      </c>
      <c r="N231" s="600"/>
      <c r="O231" s="598" t="s">
        <v>7617</v>
      </c>
      <c r="P231" s="598"/>
      <c r="Q231" s="600"/>
      <c r="R231" s="600"/>
      <c r="S231" s="598"/>
      <c r="T231" s="598"/>
    </row>
    <row r="232" spans="1:20" ht="102">
      <c r="A232" s="596">
        <v>208</v>
      </c>
      <c r="B232" s="597" t="s">
        <v>889</v>
      </c>
      <c r="C232" s="43" t="s">
        <v>7612</v>
      </c>
      <c r="D232" s="597" t="s">
        <v>1683</v>
      </c>
      <c r="E232" s="593" t="s">
        <v>7613</v>
      </c>
      <c r="F232" s="597" t="s">
        <v>7638</v>
      </c>
      <c r="G232" s="593"/>
      <c r="H232" s="598">
        <v>2013</v>
      </c>
      <c r="I232" s="598"/>
      <c r="J232" s="597" t="s">
        <v>7223</v>
      </c>
      <c r="K232" s="599"/>
      <c r="L232" s="599">
        <v>135028.49</v>
      </c>
      <c r="M232" s="599">
        <v>37508</v>
      </c>
      <c r="N232" s="600"/>
      <c r="O232" s="598" t="s">
        <v>7617</v>
      </c>
      <c r="P232" s="598"/>
      <c r="Q232" s="600"/>
      <c r="R232" s="600"/>
      <c r="S232" s="598"/>
      <c r="T232" s="598"/>
    </row>
    <row r="233" spans="1:20" ht="102">
      <c r="A233" s="596">
        <v>209</v>
      </c>
      <c r="B233" s="597" t="s">
        <v>889</v>
      </c>
      <c r="C233" s="43" t="s">
        <v>7612</v>
      </c>
      <c r="D233" s="597" t="s">
        <v>1683</v>
      </c>
      <c r="E233" s="593" t="s">
        <v>7613</v>
      </c>
      <c r="F233" s="597" t="s">
        <v>7639</v>
      </c>
      <c r="G233" s="593"/>
      <c r="H233" s="598">
        <v>2013</v>
      </c>
      <c r="I233" s="598"/>
      <c r="J233" s="597" t="s">
        <v>7225</v>
      </c>
      <c r="K233" s="599"/>
      <c r="L233" s="599">
        <v>135028.49</v>
      </c>
      <c r="M233" s="599">
        <v>37508</v>
      </c>
      <c r="N233" s="600"/>
      <c r="O233" s="598" t="s">
        <v>7617</v>
      </c>
      <c r="P233" s="598"/>
      <c r="Q233" s="600"/>
      <c r="R233" s="600"/>
      <c r="S233" s="598"/>
      <c r="T233" s="598"/>
    </row>
    <row r="234" spans="1:20" ht="102">
      <c r="A234" s="596">
        <v>210</v>
      </c>
      <c r="B234" s="597" t="s">
        <v>889</v>
      </c>
      <c r="C234" s="43" t="s">
        <v>7612</v>
      </c>
      <c r="D234" s="597" t="s">
        <v>1683</v>
      </c>
      <c r="E234" s="593" t="s">
        <v>7613</v>
      </c>
      <c r="F234" s="597" t="s">
        <v>7640</v>
      </c>
      <c r="G234" s="593"/>
      <c r="H234" s="598">
        <v>2013</v>
      </c>
      <c r="I234" s="598"/>
      <c r="J234" s="597" t="s">
        <v>7227</v>
      </c>
      <c r="K234" s="599">
        <v>355.19</v>
      </c>
      <c r="L234" s="599">
        <v>7256551.7199999997</v>
      </c>
      <c r="M234" s="599">
        <v>1370682.12</v>
      </c>
      <c r="N234" s="600"/>
      <c r="O234" s="598" t="s">
        <v>7617</v>
      </c>
      <c r="P234" s="598"/>
      <c r="Q234" s="600"/>
      <c r="R234" s="600"/>
      <c r="S234" s="598"/>
      <c r="T234" s="598"/>
    </row>
    <row r="235" spans="1:20" ht="102">
      <c r="A235" s="596">
        <v>211</v>
      </c>
      <c r="B235" s="597" t="s">
        <v>889</v>
      </c>
      <c r="C235" s="43" t="s">
        <v>7612</v>
      </c>
      <c r="D235" s="597" t="s">
        <v>1683</v>
      </c>
      <c r="E235" s="593" t="s">
        <v>7613</v>
      </c>
      <c r="F235" s="597" t="s">
        <v>7641</v>
      </c>
      <c r="G235" s="593"/>
      <c r="H235" s="598">
        <v>2013</v>
      </c>
      <c r="I235" s="598"/>
      <c r="J235" s="597" t="s">
        <v>7229</v>
      </c>
      <c r="K235" s="599">
        <v>195.24</v>
      </c>
      <c r="L235" s="599">
        <v>5499625.1799999997</v>
      </c>
      <c r="M235" s="599">
        <v>1038818.32</v>
      </c>
      <c r="N235" s="600"/>
      <c r="O235" s="598" t="s">
        <v>7617</v>
      </c>
      <c r="P235" s="598"/>
      <c r="Q235" s="600"/>
      <c r="R235" s="600"/>
      <c r="S235" s="598"/>
      <c r="T235" s="598"/>
    </row>
    <row r="236" spans="1:20" ht="102">
      <c r="A236" s="596">
        <v>212</v>
      </c>
      <c r="B236" s="597" t="s">
        <v>889</v>
      </c>
      <c r="C236" s="43" t="s">
        <v>7612</v>
      </c>
      <c r="D236" s="597" t="s">
        <v>1683</v>
      </c>
      <c r="E236" s="593" t="s">
        <v>7613</v>
      </c>
      <c r="F236" s="597" t="s">
        <v>7642</v>
      </c>
      <c r="G236" s="593"/>
      <c r="H236" s="598">
        <v>2013</v>
      </c>
      <c r="I236" s="598"/>
      <c r="J236" s="597" t="s">
        <v>7231</v>
      </c>
      <c r="K236" s="599">
        <v>4.12</v>
      </c>
      <c r="L236" s="599">
        <v>35636.720000000001</v>
      </c>
      <c r="M236" s="599">
        <v>35636.720000000001</v>
      </c>
      <c r="N236" s="600"/>
      <c r="O236" s="598" t="s">
        <v>7617</v>
      </c>
      <c r="P236" s="598"/>
      <c r="Q236" s="600"/>
      <c r="R236" s="600"/>
      <c r="S236" s="598"/>
      <c r="T236" s="598"/>
    </row>
    <row r="237" spans="1:20" s="682" customFormat="1" ht="141" customHeight="1">
      <c r="A237" s="669">
        <v>213</v>
      </c>
      <c r="B237" s="609" t="s">
        <v>889</v>
      </c>
      <c r="C237" s="609" t="s">
        <v>7643</v>
      </c>
      <c r="D237" s="609" t="s">
        <v>7644</v>
      </c>
      <c r="E237" s="609" t="s">
        <v>1782</v>
      </c>
      <c r="F237" s="609" t="s">
        <v>7645</v>
      </c>
      <c r="G237" s="609" t="s">
        <v>7646</v>
      </c>
      <c r="H237" s="681">
        <v>1986</v>
      </c>
      <c r="I237" s="681">
        <v>2</v>
      </c>
      <c r="J237" s="608" t="s">
        <v>7647</v>
      </c>
      <c r="K237" s="664">
        <v>1473.6</v>
      </c>
      <c r="L237" s="664">
        <v>18002295.199999999</v>
      </c>
      <c r="M237" s="664">
        <v>4816350.5199999996</v>
      </c>
      <c r="N237" s="615">
        <v>41856</v>
      </c>
      <c r="O237" s="681" t="s">
        <v>7648</v>
      </c>
      <c r="P237" s="598" t="s">
        <v>7649</v>
      </c>
      <c r="Q237" s="600">
        <v>43405</v>
      </c>
      <c r="R237" s="600">
        <v>44561</v>
      </c>
      <c r="S237" s="598" t="s">
        <v>7650</v>
      </c>
      <c r="T237" s="598" t="s">
        <v>7651</v>
      </c>
    </row>
    <row r="238" spans="1:20" s="682" customFormat="1" ht="208.15" customHeight="1">
      <c r="A238" s="670"/>
      <c r="B238" s="673"/>
      <c r="C238" s="673"/>
      <c r="D238" s="673"/>
      <c r="E238" s="673"/>
      <c r="F238" s="673"/>
      <c r="G238" s="673"/>
      <c r="H238" s="683"/>
      <c r="I238" s="683"/>
      <c r="J238" s="671"/>
      <c r="K238" s="666"/>
      <c r="L238" s="666"/>
      <c r="M238" s="666"/>
      <c r="N238" s="667"/>
      <c r="O238" s="683"/>
      <c r="P238" s="598" t="s">
        <v>7652</v>
      </c>
      <c r="Q238" s="600">
        <v>42278</v>
      </c>
      <c r="R238" s="600">
        <v>44074</v>
      </c>
      <c r="S238" s="598" t="s">
        <v>7653</v>
      </c>
      <c r="T238" s="598" t="s">
        <v>7654</v>
      </c>
    </row>
    <row r="239" spans="1:20" s="682" customFormat="1" ht="140.25">
      <c r="A239" s="675"/>
      <c r="B239" s="619"/>
      <c r="C239" s="619"/>
      <c r="D239" s="619"/>
      <c r="E239" s="619"/>
      <c r="F239" s="619"/>
      <c r="G239" s="619"/>
      <c r="H239" s="684"/>
      <c r="I239" s="684"/>
      <c r="J239" s="618"/>
      <c r="K239" s="676"/>
      <c r="L239" s="676"/>
      <c r="M239" s="676"/>
      <c r="N239" s="625"/>
      <c r="O239" s="684"/>
      <c r="P239" s="685" t="s">
        <v>7655</v>
      </c>
      <c r="Q239" s="600">
        <v>43132</v>
      </c>
      <c r="R239" s="600">
        <v>46752</v>
      </c>
      <c r="S239" s="685" t="s">
        <v>7656</v>
      </c>
      <c r="T239" s="598">
        <v>67.41</v>
      </c>
    </row>
    <row r="240" spans="1:20" ht="89.25">
      <c r="A240" s="596">
        <v>214</v>
      </c>
      <c r="B240" s="597" t="s">
        <v>889</v>
      </c>
      <c r="C240" s="43" t="s">
        <v>7020</v>
      </c>
      <c r="D240" s="597" t="s">
        <v>3479</v>
      </c>
      <c r="E240" s="593" t="s">
        <v>1782</v>
      </c>
      <c r="F240" s="597" t="s">
        <v>7657</v>
      </c>
      <c r="G240" s="593" t="s">
        <v>7658</v>
      </c>
      <c r="H240" s="598">
        <v>1976</v>
      </c>
      <c r="I240" s="598"/>
      <c r="J240" s="596" t="s">
        <v>7659</v>
      </c>
      <c r="K240" s="632">
        <v>70.209999999999994</v>
      </c>
      <c r="L240" s="646">
        <v>410892</v>
      </c>
      <c r="M240" s="646">
        <v>160028.21</v>
      </c>
      <c r="N240" s="600">
        <v>39178</v>
      </c>
      <c r="O240" s="598" t="s">
        <v>7660</v>
      </c>
      <c r="P240" s="598"/>
      <c r="Q240" s="598"/>
      <c r="R240" s="598"/>
      <c r="S240" s="598"/>
      <c r="T240" s="598"/>
    </row>
    <row r="241" spans="1:21" ht="144.75" customHeight="1">
      <c r="A241" s="596">
        <v>215</v>
      </c>
      <c r="B241" s="597" t="s">
        <v>889</v>
      </c>
      <c r="C241" s="43" t="s">
        <v>7020</v>
      </c>
      <c r="D241" s="597" t="s">
        <v>3479</v>
      </c>
      <c r="E241" s="593" t="s">
        <v>1810</v>
      </c>
      <c r="F241" s="597" t="s">
        <v>7657</v>
      </c>
      <c r="G241" s="593" t="s">
        <v>7661</v>
      </c>
      <c r="H241" s="598">
        <v>1976</v>
      </c>
      <c r="I241" s="598"/>
      <c r="J241" s="596" t="s">
        <v>7662</v>
      </c>
      <c r="K241" s="632">
        <v>471.16</v>
      </c>
      <c r="L241" s="646">
        <v>1909604</v>
      </c>
      <c r="M241" s="646">
        <v>743724.9</v>
      </c>
      <c r="N241" s="600">
        <v>39143</v>
      </c>
      <c r="O241" s="598" t="s">
        <v>7663</v>
      </c>
      <c r="P241" s="596"/>
      <c r="Q241" s="600"/>
      <c r="R241" s="600"/>
      <c r="S241" s="598"/>
      <c r="T241" s="598"/>
    </row>
    <row r="242" spans="1:21" ht="113.25" customHeight="1">
      <c r="A242" s="584">
        <v>216</v>
      </c>
      <c r="B242" s="590" t="s">
        <v>889</v>
      </c>
      <c r="C242" s="56" t="s">
        <v>7664</v>
      </c>
      <c r="D242" s="590" t="s">
        <v>3479</v>
      </c>
      <c r="E242" s="586" t="s">
        <v>7665</v>
      </c>
      <c r="F242" s="590" t="s">
        <v>7666</v>
      </c>
      <c r="G242" s="586" t="s">
        <v>7667</v>
      </c>
      <c r="H242" s="628">
        <v>1980</v>
      </c>
      <c r="I242" s="628">
        <v>3</v>
      </c>
      <c r="J242" s="590" t="s">
        <v>7668</v>
      </c>
      <c r="K242" s="629">
        <v>8019.4</v>
      </c>
      <c r="L242" s="629">
        <v>21641964.050000001</v>
      </c>
      <c r="M242" s="629">
        <v>14785897.67</v>
      </c>
      <c r="N242" s="630">
        <v>39749</v>
      </c>
      <c r="O242" s="628" t="s">
        <v>7669</v>
      </c>
      <c r="P242" s="596" t="s">
        <v>7670</v>
      </c>
      <c r="Q242" s="600">
        <v>42217</v>
      </c>
      <c r="R242" s="600">
        <v>43997</v>
      </c>
      <c r="S242" s="598" t="s">
        <v>7315</v>
      </c>
      <c r="T242" s="598">
        <v>120.66</v>
      </c>
    </row>
    <row r="243" spans="1:21" ht="113.25" customHeight="1">
      <c r="A243" s="584"/>
      <c r="B243" s="590"/>
      <c r="C243" s="56"/>
      <c r="D243" s="590"/>
      <c r="E243" s="586"/>
      <c r="F243" s="590"/>
      <c r="G243" s="586"/>
      <c r="H243" s="628"/>
      <c r="I243" s="628"/>
      <c r="J243" s="590"/>
      <c r="K243" s="629"/>
      <c r="L243" s="629"/>
      <c r="M243" s="629"/>
      <c r="N243" s="630"/>
      <c r="O243" s="628"/>
      <c r="P243" s="596" t="s">
        <v>7671</v>
      </c>
      <c r="Q243" s="600">
        <v>43466</v>
      </c>
      <c r="R243" s="600">
        <v>43830</v>
      </c>
      <c r="S243" s="598" t="s">
        <v>7672</v>
      </c>
      <c r="T243" s="598">
        <v>497.23</v>
      </c>
    </row>
    <row r="244" spans="1:21" ht="118.9" customHeight="1">
      <c r="A244" s="584"/>
      <c r="B244" s="590"/>
      <c r="C244" s="56"/>
      <c r="D244" s="590"/>
      <c r="E244" s="586"/>
      <c r="F244" s="590"/>
      <c r="G244" s="586"/>
      <c r="H244" s="628"/>
      <c r="I244" s="628"/>
      <c r="J244" s="590"/>
      <c r="K244" s="629"/>
      <c r="L244" s="629"/>
      <c r="M244" s="629"/>
      <c r="N244" s="630"/>
      <c r="O244" s="628"/>
      <c r="P244" s="598" t="s">
        <v>7317</v>
      </c>
      <c r="Q244" s="600">
        <v>42005</v>
      </c>
      <c r="R244" s="600">
        <v>43830</v>
      </c>
      <c r="S244" s="598" t="s">
        <v>7318</v>
      </c>
      <c r="T244" s="598" t="s">
        <v>7673</v>
      </c>
    </row>
    <row r="245" spans="1:21" ht="154.9" customHeight="1">
      <c r="A245" s="596">
        <v>217</v>
      </c>
      <c r="B245" s="597" t="s">
        <v>889</v>
      </c>
      <c r="C245" s="43" t="s">
        <v>7664</v>
      </c>
      <c r="D245" s="597" t="s">
        <v>3479</v>
      </c>
      <c r="E245" s="593" t="s">
        <v>7665</v>
      </c>
      <c r="F245" s="597" t="s">
        <v>7674</v>
      </c>
      <c r="G245" s="593" t="s">
        <v>7667</v>
      </c>
      <c r="H245" s="598">
        <v>1982</v>
      </c>
      <c r="I245" s="598">
        <v>1</v>
      </c>
      <c r="J245" s="597" t="s">
        <v>7675</v>
      </c>
      <c r="K245" s="599">
        <v>92.26</v>
      </c>
      <c r="L245" s="599">
        <v>32745.200000000001</v>
      </c>
      <c r="M245" s="599">
        <v>21095.82</v>
      </c>
      <c r="N245" s="600">
        <v>39749</v>
      </c>
      <c r="O245" s="598" t="s">
        <v>7669</v>
      </c>
      <c r="P245" s="598"/>
      <c r="Q245" s="598"/>
      <c r="R245" s="598"/>
      <c r="S245" s="598"/>
      <c r="T245" s="598"/>
    </row>
    <row r="246" spans="1:21" ht="162" customHeight="1">
      <c r="A246" s="596">
        <v>218</v>
      </c>
      <c r="B246" s="597" t="s">
        <v>889</v>
      </c>
      <c r="C246" s="43" t="s">
        <v>7664</v>
      </c>
      <c r="D246" s="597" t="s">
        <v>3479</v>
      </c>
      <c r="E246" s="593" t="s">
        <v>7665</v>
      </c>
      <c r="F246" s="597" t="s">
        <v>7269</v>
      </c>
      <c r="G246" s="593" t="s">
        <v>7667</v>
      </c>
      <c r="H246" s="598">
        <v>1982</v>
      </c>
      <c r="I246" s="598"/>
      <c r="J246" s="597" t="s">
        <v>7676</v>
      </c>
      <c r="K246" s="599">
        <v>4049.16</v>
      </c>
      <c r="L246" s="599">
        <v>66214.600000000006</v>
      </c>
      <c r="M246" s="599">
        <v>66214.600000000006</v>
      </c>
      <c r="N246" s="600">
        <v>39749</v>
      </c>
      <c r="O246" s="598" t="s">
        <v>7669</v>
      </c>
      <c r="P246" s="598"/>
      <c r="Q246" s="598"/>
      <c r="R246" s="598"/>
      <c r="S246" s="598"/>
      <c r="T246" s="598"/>
    </row>
    <row r="247" spans="1:21" ht="164.25" customHeight="1">
      <c r="A247" s="596">
        <v>219</v>
      </c>
      <c r="B247" s="597" t="s">
        <v>889</v>
      </c>
      <c r="C247" s="43" t="s">
        <v>7664</v>
      </c>
      <c r="D247" s="597" t="s">
        <v>3479</v>
      </c>
      <c r="E247" s="593" t="s">
        <v>7665</v>
      </c>
      <c r="F247" s="597" t="s">
        <v>7416</v>
      </c>
      <c r="G247" s="593" t="s">
        <v>7667</v>
      </c>
      <c r="H247" s="598">
        <v>1982</v>
      </c>
      <c r="I247" s="598"/>
      <c r="J247" s="597" t="s">
        <v>7677</v>
      </c>
      <c r="K247" s="599">
        <v>7.68</v>
      </c>
      <c r="L247" s="599">
        <v>2147</v>
      </c>
      <c r="M247" s="599">
        <v>2147</v>
      </c>
      <c r="N247" s="600">
        <v>39749</v>
      </c>
      <c r="O247" s="598" t="s">
        <v>7669</v>
      </c>
      <c r="P247" s="598"/>
      <c r="Q247" s="598"/>
      <c r="R247" s="598"/>
      <c r="S247" s="598"/>
      <c r="T247" s="598"/>
    </row>
    <row r="248" spans="1:21" ht="158.44999999999999" customHeight="1">
      <c r="A248" s="596">
        <v>220</v>
      </c>
      <c r="B248" s="597" t="s">
        <v>889</v>
      </c>
      <c r="C248" s="43" t="s">
        <v>7664</v>
      </c>
      <c r="D248" s="597" t="s">
        <v>3479</v>
      </c>
      <c r="E248" s="593" t="s">
        <v>7665</v>
      </c>
      <c r="F248" s="597" t="s">
        <v>7678</v>
      </c>
      <c r="G248" s="593" t="s">
        <v>7667</v>
      </c>
      <c r="H248" s="598">
        <v>1982</v>
      </c>
      <c r="I248" s="598"/>
      <c r="J248" s="597" t="s">
        <v>7679</v>
      </c>
      <c r="K248" s="599">
        <v>9.16</v>
      </c>
      <c r="L248" s="599">
        <v>2561</v>
      </c>
      <c r="M248" s="599">
        <v>2561</v>
      </c>
      <c r="N248" s="600">
        <v>39749</v>
      </c>
      <c r="O248" s="598" t="s">
        <v>7669</v>
      </c>
      <c r="P248" s="685"/>
      <c r="Q248" s="685"/>
      <c r="R248" s="685"/>
      <c r="S248" s="685"/>
      <c r="T248" s="685"/>
      <c r="U248" s="686"/>
    </row>
    <row r="249" spans="1:21" ht="102">
      <c r="A249" s="596"/>
      <c r="B249" s="597" t="s">
        <v>889</v>
      </c>
      <c r="C249" s="43" t="s">
        <v>7025</v>
      </c>
      <c r="D249" s="597" t="s">
        <v>3479</v>
      </c>
      <c r="E249" s="593" t="s">
        <v>7351</v>
      </c>
      <c r="F249" s="597" t="s">
        <v>7304</v>
      </c>
      <c r="G249" s="593" t="s">
        <v>7680</v>
      </c>
      <c r="H249" s="598">
        <v>1973</v>
      </c>
      <c r="I249" s="598">
        <v>1</v>
      </c>
      <c r="J249" s="596" t="s">
        <v>7681</v>
      </c>
      <c r="K249" s="599">
        <v>93.1</v>
      </c>
      <c r="L249" s="599">
        <v>717729.19</v>
      </c>
      <c r="M249" s="599">
        <v>550259.42000000004</v>
      </c>
      <c r="N249" s="600">
        <v>39685</v>
      </c>
      <c r="O249" s="598" t="s">
        <v>7682</v>
      </c>
      <c r="P249" s="602" t="s">
        <v>7031</v>
      </c>
      <c r="Q249" s="600">
        <v>43101</v>
      </c>
      <c r="R249" s="600">
        <v>44196</v>
      </c>
      <c r="S249" s="602" t="s">
        <v>7032</v>
      </c>
      <c r="T249" s="596">
        <v>49.22</v>
      </c>
      <c r="U249" s="686"/>
    </row>
    <row r="250" spans="1:21" ht="106.15" customHeight="1">
      <c r="A250" s="596">
        <v>221</v>
      </c>
      <c r="B250" s="597" t="s">
        <v>889</v>
      </c>
      <c r="C250" s="43" t="s">
        <v>7683</v>
      </c>
      <c r="D250" s="597" t="s">
        <v>3479</v>
      </c>
      <c r="E250" s="593" t="s">
        <v>2243</v>
      </c>
      <c r="F250" s="597" t="s">
        <v>7684</v>
      </c>
      <c r="G250" s="593" t="s">
        <v>7685</v>
      </c>
      <c r="H250" s="598">
        <v>1979</v>
      </c>
      <c r="I250" s="598">
        <v>2</v>
      </c>
      <c r="J250" s="596" t="s">
        <v>7686</v>
      </c>
      <c r="K250" s="599">
        <v>2190.6</v>
      </c>
      <c r="L250" s="599">
        <v>9772670.8300000001</v>
      </c>
      <c r="M250" s="599">
        <v>2386601.13</v>
      </c>
      <c r="N250" s="600">
        <v>37242</v>
      </c>
      <c r="O250" s="598" t="s">
        <v>7687</v>
      </c>
      <c r="P250" s="598" t="s">
        <v>7122</v>
      </c>
      <c r="Q250" s="600">
        <v>43501</v>
      </c>
      <c r="R250" s="600">
        <v>44196</v>
      </c>
      <c r="S250" s="598" t="s">
        <v>7123</v>
      </c>
      <c r="T250" s="598">
        <v>81.290000000000006</v>
      </c>
    </row>
    <row r="251" spans="1:21" ht="105.6" customHeight="1">
      <c r="A251" s="596"/>
      <c r="B251" s="597" t="s">
        <v>889</v>
      </c>
      <c r="C251" s="43" t="s">
        <v>7683</v>
      </c>
      <c r="D251" s="597" t="s">
        <v>3479</v>
      </c>
      <c r="E251" s="593" t="s">
        <v>2243</v>
      </c>
      <c r="F251" s="597" t="s">
        <v>7688</v>
      </c>
      <c r="G251" s="593" t="s">
        <v>7685</v>
      </c>
      <c r="H251" s="598">
        <v>1979</v>
      </c>
      <c r="I251" s="598">
        <v>1</v>
      </c>
      <c r="J251" s="596" t="s">
        <v>7689</v>
      </c>
      <c r="K251" s="599">
        <v>62.34</v>
      </c>
      <c r="L251" s="599">
        <v>26519.7</v>
      </c>
      <c r="M251" s="599">
        <v>26519.7</v>
      </c>
      <c r="N251" s="600">
        <v>37242</v>
      </c>
      <c r="O251" s="598" t="s">
        <v>7687</v>
      </c>
      <c r="P251" s="598"/>
      <c r="Q251" s="600"/>
      <c r="R251" s="600"/>
      <c r="S251" s="598"/>
      <c r="T251" s="598"/>
    </row>
    <row r="252" spans="1:21" ht="105.6" customHeight="1">
      <c r="A252" s="596">
        <v>222</v>
      </c>
      <c r="B252" s="597" t="s">
        <v>889</v>
      </c>
      <c r="C252" s="43" t="s">
        <v>7683</v>
      </c>
      <c r="D252" s="597" t="s">
        <v>3479</v>
      </c>
      <c r="E252" s="593" t="s">
        <v>2243</v>
      </c>
      <c r="F252" s="597" t="s">
        <v>7554</v>
      </c>
      <c r="G252" s="593" t="s">
        <v>7685</v>
      </c>
      <c r="H252" s="598">
        <v>1979</v>
      </c>
      <c r="I252" s="598">
        <v>1</v>
      </c>
      <c r="J252" s="596" t="s">
        <v>7690</v>
      </c>
      <c r="K252" s="599">
        <v>62.12</v>
      </c>
      <c r="L252" s="599">
        <v>26419.25</v>
      </c>
      <c r="M252" s="599">
        <v>26419.25</v>
      </c>
      <c r="N252" s="600">
        <v>37242</v>
      </c>
      <c r="O252" s="598" t="s">
        <v>7687</v>
      </c>
      <c r="P252" s="598"/>
      <c r="Q252" s="600"/>
      <c r="R252" s="600"/>
      <c r="S252" s="598"/>
      <c r="T252" s="598"/>
    </row>
    <row r="253" spans="1:21" ht="105.6" customHeight="1">
      <c r="A253" s="596"/>
      <c r="B253" s="597" t="s">
        <v>889</v>
      </c>
      <c r="C253" s="43" t="s">
        <v>7683</v>
      </c>
      <c r="D253" s="597" t="s">
        <v>3479</v>
      </c>
      <c r="E253" s="593" t="s">
        <v>2243</v>
      </c>
      <c r="F253" s="597" t="s">
        <v>7556</v>
      </c>
      <c r="G253" s="593" t="s">
        <v>7685</v>
      </c>
      <c r="H253" s="598">
        <v>1979</v>
      </c>
      <c r="I253" s="598">
        <v>1</v>
      </c>
      <c r="J253" s="596" t="s">
        <v>7691</v>
      </c>
      <c r="K253" s="599">
        <v>31.62</v>
      </c>
      <c r="L253" s="599">
        <v>13460.76</v>
      </c>
      <c r="M253" s="599">
        <v>13460.76</v>
      </c>
      <c r="N253" s="600">
        <v>37242</v>
      </c>
      <c r="O253" s="598" t="s">
        <v>7687</v>
      </c>
      <c r="P253" s="598"/>
      <c r="Q253" s="600"/>
      <c r="R253" s="600"/>
      <c r="S253" s="598"/>
      <c r="T253" s="598"/>
    </row>
    <row r="254" spans="1:21" ht="105.6" customHeight="1">
      <c r="A254" s="596">
        <v>223</v>
      </c>
      <c r="B254" s="597" t="s">
        <v>889</v>
      </c>
      <c r="C254" s="43" t="s">
        <v>7683</v>
      </c>
      <c r="D254" s="597" t="s">
        <v>3479</v>
      </c>
      <c r="E254" s="593" t="s">
        <v>2243</v>
      </c>
      <c r="F254" s="597" t="s">
        <v>7692</v>
      </c>
      <c r="G254" s="593" t="s">
        <v>7685</v>
      </c>
      <c r="H254" s="598">
        <v>1979</v>
      </c>
      <c r="I254" s="598">
        <v>1</v>
      </c>
      <c r="J254" s="596" t="s">
        <v>7693</v>
      </c>
      <c r="K254" s="599">
        <v>30.26</v>
      </c>
      <c r="L254" s="599">
        <v>12858.04</v>
      </c>
      <c r="M254" s="599">
        <v>12858.04</v>
      </c>
      <c r="N254" s="600">
        <v>37242</v>
      </c>
      <c r="O254" s="598" t="s">
        <v>7687</v>
      </c>
      <c r="P254" s="598"/>
      <c r="Q254" s="600"/>
      <c r="R254" s="600"/>
      <c r="S254" s="598"/>
      <c r="T254" s="598"/>
    </row>
    <row r="255" spans="1:21" ht="105.6" customHeight="1">
      <c r="A255" s="596"/>
      <c r="B255" s="597" t="s">
        <v>889</v>
      </c>
      <c r="C255" s="43" t="s">
        <v>7683</v>
      </c>
      <c r="D255" s="597" t="s">
        <v>3479</v>
      </c>
      <c r="E255" s="593" t="s">
        <v>2243</v>
      </c>
      <c r="F255" s="597" t="s">
        <v>7623</v>
      </c>
      <c r="G255" s="593" t="s">
        <v>7685</v>
      </c>
      <c r="H255" s="598">
        <v>1979</v>
      </c>
      <c r="I255" s="598">
        <v>1</v>
      </c>
      <c r="J255" s="596" t="s">
        <v>7694</v>
      </c>
      <c r="K255" s="599">
        <v>31.62</v>
      </c>
      <c r="L255" s="599">
        <v>13460.76</v>
      </c>
      <c r="M255" s="599">
        <v>13460.76</v>
      </c>
      <c r="N255" s="600">
        <v>37242</v>
      </c>
      <c r="O255" s="598" t="s">
        <v>7687</v>
      </c>
      <c r="P255" s="598"/>
      <c r="Q255" s="600"/>
      <c r="R255" s="600"/>
      <c r="S255" s="598"/>
      <c r="T255" s="598"/>
    </row>
    <row r="256" spans="1:21" ht="105.6" customHeight="1">
      <c r="A256" s="596">
        <v>224</v>
      </c>
      <c r="B256" s="597" t="s">
        <v>889</v>
      </c>
      <c r="C256" s="43" t="s">
        <v>7683</v>
      </c>
      <c r="D256" s="597" t="s">
        <v>3479</v>
      </c>
      <c r="E256" s="593" t="s">
        <v>2243</v>
      </c>
      <c r="F256" s="597" t="s">
        <v>7625</v>
      </c>
      <c r="G256" s="593" t="s">
        <v>7685</v>
      </c>
      <c r="H256" s="598">
        <v>1979</v>
      </c>
      <c r="I256" s="598">
        <v>1</v>
      </c>
      <c r="J256" s="596" t="s">
        <v>7695</v>
      </c>
      <c r="K256" s="599">
        <v>61.73</v>
      </c>
      <c r="L256" s="599">
        <v>26218.34</v>
      </c>
      <c r="M256" s="599">
        <v>26218.34</v>
      </c>
      <c r="N256" s="600">
        <v>37242</v>
      </c>
      <c r="O256" s="598" t="s">
        <v>7687</v>
      </c>
      <c r="P256" s="598"/>
      <c r="Q256" s="600"/>
      <c r="R256" s="600"/>
      <c r="S256" s="598"/>
      <c r="T256" s="598"/>
    </row>
    <row r="257" spans="1:21" ht="105.6" customHeight="1">
      <c r="A257" s="596"/>
      <c r="B257" s="597" t="s">
        <v>889</v>
      </c>
      <c r="C257" s="43" t="s">
        <v>7683</v>
      </c>
      <c r="D257" s="597" t="s">
        <v>3479</v>
      </c>
      <c r="E257" s="593" t="s">
        <v>2243</v>
      </c>
      <c r="F257" s="597" t="s">
        <v>7696</v>
      </c>
      <c r="G257" s="593" t="s">
        <v>7685</v>
      </c>
      <c r="H257" s="598">
        <v>1979</v>
      </c>
      <c r="I257" s="598">
        <v>1</v>
      </c>
      <c r="J257" s="596" t="s">
        <v>7697</v>
      </c>
      <c r="K257" s="599">
        <v>29.07</v>
      </c>
      <c r="L257" s="599">
        <v>12355.77</v>
      </c>
      <c r="M257" s="599">
        <v>12355.77</v>
      </c>
      <c r="N257" s="600">
        <v>37242</v>
      </c>
      <c r="O257" s="598" t="s">
        <v>7687</v>
      </c>
      <c r="P257" s="598"/>
      <c r="Q257" s="600"/>
      <c r="R257" s="600"/>
      <c r="S257" s="598"/>
      <c r="T257" s="598"/>
    </row>
    <row r="258" spans="1:21" ht="105.6" customHeight="1">
      <c r="A258" s="596">
        <v>225</v>
      </c>
      <c r="B258" s="597" t="s">
        <v>889</v>
      </c>
      <c r="C258" s="43" t="s">
        <v>7683</v>
      </c>
      <c r="D258" s="597" t="s">
        <v>3479</v>
      </c>
      <c r="E258" s="593" t="s">
        <v>2243</v>
      </c>
      <c r="F258" s="597" t="s">
        <v>7626</v>
      </c>
      <c r="G258" s="593" t="s">
        <v>7685</v>
      </c>
      <c r="H258" s="598">
        <v>1979</v>
      </c>
      <c r="I258" s="598">
        <v>1</v>
      </c>
      <c r="J258" s="596" t="s">
        <v>7698</v>
      </c>
      <c r="K258" s="599">
        <v>31.91</v>
      </c>
      <c r="L258" s="599">
        <v>13561.21</v>
      </c>
      <c r="M258" s="599">
        <v>13561.21</v>
      </c>
      <c r="N258" s="600">
        <v>37242</v>
      </c>
      <c r="O258" s="598" t="s">
        <v>7687</v>
      </c>
      <c r="P258" s="598"/>
      <c r="Q258" s="600"/>
      <c r="R258" s="600"/>
      <c r="S258" s="598"/>
      <c r="T258" s="598"/>
    </row>
    <row r="259" spans="1:21" ht="105.6" customHeight="1">
      <c r="A259" s="596"/>
      <c r="B259" s="597" t="s">
        <v>889</v>
      </c>
      <c r="C259" s="43" t="s">
        <v>7683</v>
      </c>
      <c r="D259" s="597" t="s">
        <v>3479</v>
      </c>
      <c r="E259" s="593" t="s">
        <v>2243</v>
      </c>
      <c r="F259" s="597" t="s">
        <v>7558</v>
      </c>
      <c r="G259" s="593" t="s">
        <v>7685</v>
      </c>
      <c r="H259" s="598">
        <v>1979</v>
      </c>
      <c r="I259" s="598">
        <v>1</v>
      </c>
      <c r="J259" s="596" t="s">
        <v>7699</v>
      </c>
      <c r="K259" s="599">
        <v>8.76</v>
      </c>
      <c r="L259" s="599">
        <v>1707.71</v>
      </c>
      <c r="M259" s="599">
        <v>1707.71</v>
      </c>
      <c r="N259" s="600">
        <v>37242</v>
      </c>
      <c r="O259" s="598" t="s">
        <v>7687</v>
      </c>
      <c r="P259" s="598"/>
      <c r="Q259" s="600"/>
      <c r="R259" s="600"/>
      <c r="S259" s="598"/>
      <c r="T259" s="598"/>
    </row>
    <row r="260" spans="1:21" ht="105.6" customHeight="1">
      <c r="A260" s="596">
        <v>226</v>
      </c>
      <c r="B260" s="597" t="s">
        <v>889</v>
      </c>
      <c r="C260" s="43" t="s">
        <v>7683</v>
      </c>
      <c r="D260" s="597" t="s">
        <v>3479</v>
      </c>
      <c r="E260" s="593" t="s">
        <v>2243</v>
      </c>
      <c r="F260" s="597" t="s">
        <v>7560</v>
      </c>
      <c r="G260" s="593" t="s">
        <v>7685</v>
      </c>
      <c r="H260" s="598">
        <v>1979</v>
      </c>
      <c r="I260" s="598">
        <v>1</v>
      </c>
      <c r="J260" s="596" t="s">
        <v>7700</v>
      </c>
      <c r="K260" s="599">
        <v>8.67</v>
      </c>
      <c r="L260" s="599">
        <v>1908.61</v>
      </c>
      <c r="M260" s="599">
        <v>1908.61</v>
      </c>
      <c r="N260" s="600">
        <v>37242</v>
      </c>
      <c r="O260" s="598" t="s">
        <v>7687</v>
      </c>
      <c r="P260" s="598"/>
      <c r="Q260" s="600"/>
      <c r="R260" s="600"/>
      <c r="S260" s="598"/>
      <c r="T260" s="598"/>
    </row>
    <row r="261" spans="1:21" ht="105.6" customHeight="1">
      <c r="A261" s="596"/>
      <c r="B261" s="597" t="s">
        <v>889</v>
      </c>
      <c r="C261" s="43" t="s">
        <v>7683</v>
      </c>
      <c r="D261" s="597" t="s">
        <v>3479</v>
      </c>
      <c r="E261" s="593" t="s">
        <v>2243</v>
      </c>
      <c r="F261" s="597" t="s">
        <v>7701</v>
      </c>
      <c r="G261" s="593" t="s">
        <v>7685</v>
      </c>
      <c r="H261" s="598">
        <v>1979</v>
      </c>
      <c r="I261" s="598">
        <v>1</v>
      </c>
      <c r="J261" s="596" t="s">
        <v>7702</v>
      </c>
      <c r="K261" s="599">
        <v>131.74</v>
      </c>
      <c r="L261" s="599">
        <v>82800</v>
      </c>
      <c r="M261" s="599">
        <v>82800</v>
      </c>
      <c r="N261" s="600">
        <v>37242</v>
      </c>
      <c r="O261" s="598" t="s">
        <v>7687</v>
      </c>
      <c r="P261" s="597"/>
      <c r="Q261" s="597"/>
      <c r="R261" s="597"/>
      <c r="S261" s="597"/>
      <c r="T261" s="597"/>
    </row>
    <row r="262" spans="1:21" ht="106.15" customHeight="1">
      <c r="A262" s="596">
        <v>227</v>
      </c>
      <c r="B262" s="597" t="s">
        <v>889</v>
      </c>
      <c r="C262" s="43" t="s">
        <v>7683</v>
      </c>
      <c r="D262" s="597" t="s">
        <v>3479</v>
      </c>
      <c r="E262" s="593" t="s">
        <v>2243</v>
      </c>
      <c r="F262" s="597" t="s">
        <v>7564</v>
      </c>
      <c r="G262" s="593" t="s">
        <v>7685</v>
      </c>
      <c r="H262" s="598">
        <v>1979</v>
      </c>
      <c r="I262" s="598"/>
      <c r="J262" s="596" t="s">
        <v>7703</v>
      </c>
      <c r="K262" s="599">
        <v>759.92</v>
      </c>
      <c r="L262" s="599">
        <v>41400</v>
      </c>
      <c r="M262" s="599">
        <v>41400</v>
      </c>
      <c r="N262" s="600">
        <v>37242</v>
      </c>
      <c r="O262" s="598" t="s">
        <v>7687</v>
      </c>
      <c r="P262" s="685"/>
      <c r="Q262" s="685"/>
      <c r="R262" s="685"/>
      <c r="S262" s="685"/>
      <c r="T262" s="685"/>
      <c r="U262" s="686"/>
    </row>
    <row r="263" spans="1:21" ht="102">
      <c r="A263" s="596"/>
      <c r="B263" s="597" t="s">
        <v>889</v>
      </c>
      <c r="C263" s="43" t="s">
        <v>7025</v>
      </c>
      <c r="D263" s="597" t="s">
        <v>3708</v>
      </c>
      <c r="E263" s="593" t="s">
        <v>7704</v>
      </c>
      <c r="F263" s="597" t="s">
        <v>7304</v>
      </c>
      <c r="G263" s="593" t="s">
        <v>7705</v>
      </c>
      <c r="H263" s="598">
        <v>1964</v>
      </c>
      <c r="I263" s="598">
        <v>1</v>
      </c>
      <c r="J263" s="596" t="s">
        <v>7706</v>
      </c>
      <c r="K263" s="599">
        <v>38.6</v>
      </c>
      <c r="L263" s="599">
        <v>209695.99</v>
      </c>
      <c r="M263" s="599">
        <v>192220.89</v>
      </c>
      <c r="N263" s="600">
        <v>40366</v>
      </c>
      <c r="O263" s="598" t="s">
        <v>7707</v>
      </c>
      <c r="P263" s="602" t="s">
        <v>7031</v>
      </c>
      <c r="Q263" s="600">
        <v>43101</v>
      </c>
      <c r="R263" s="600">
        <v>44196</v>
      </c>
      <c r="S263" s="602" t="s">
        <v>7032</v>
      </c>
      <c r="T263" s="596">
        <v>23.19</v>
      </c>
      <c r="U263" s="686"/>
    </row>
    <row r="264" spans="1:21" ht="102">
      <c r="A264" s="596">
        <v>228</v>
      </c>
      <c r="B264" s="597" t="s">
        <v>889</v>
      </c>
      <c r="C264" s="43" t="s">
        <v>7025</v>
      </c>
      <c r="D264" s="597" t="s">
        <v>3739</v>
      </c>
      <c r="E264" s="593" t="s">
        <v>1810</v>
      </c>
      <c r="F264" s="597" t="s">
        <v>7304</v>
      </c>
      <c r="G264" s="593" t="s">
        <v>7708</v>
      </c>
      <c r="H264" s="598">
        <v>1991</v>
      </c>
      <c r="I264" s="598">
        <v>1</v>
      </c>
      <c r="J264" s="596" t="s">
        <v>7709</v>
      </c>
      <c r="K264" s="599">
        <v>13.8</v>
      </c>
      <c r="L264" s="599">
        <v>66521.179999999993</v>
      </c>
      <c r="M264" s="599">
        <v>31043.17</v>
      </c>
      <c r="N264" s="600">
        <v>39860</v>
      </c>
      <c r="O264" s="598" t="s">
        <v>7710</v>
      </c>
      <c r="P264" s="602" t="s">
        <v>7031</v>
      </c>
      <c r="Q264" s="600">
        <v>43101</v>
      </c>
      <c r="R264" s="600">
        <v>44196</v>
      </c>
      <c r="S264" s="602" t="s">
        <v>7032</v>
      </c>
      <c r="T264" s="596">
        <v>4.34</v>
      </c>
      <c r="U264" s="686"/>
    </row>
    <row r="265" spans="1:21" ht="106.15" customHeight="1">
      <c r="A265" s="596"/>
      <c r="B265" s="597" t="s">
        <v>889</v>
      </c>
      <c r="C265" s="43" t="s">
        <v>7117</v>
      </c>
      <c r="D265" s="597" t="s">
        <v>3759</v>
      </c>
      <c r="E265" s="593" t="s">
        <v>7711</v>
      </c>
      <c r="F265" s="597" t="s">
        <v>7712</v>
      </c>
      <c r="G265" s="593" t="s">
        <v>7713</v>
      </c>
      <c r="H265" s="598">
        <v>1917</v>
      </c>
      <c r="I265" s="598">
        <v>1</v>
      </c>
      <c r="J265" s="597" t="s">
        <v>7714</v>
      </c>
      <c r="K265" s="599">
        <v>214.39</v>
      </c>
      <c r="L265" s="599">
        <v>453705.55</v>
      </c>
      <c r="M265" s="599">
        <v>453705.55</v>
      </c>
      <c r="N265" s="600">
        <v>39517</v>
      </c>
      <c r="O265" s="598" t="s">
        <v>7715</v>
      </c>
      <c r="P265" s="598"/>
      <c r="Q265" s="600"/>
      <c r="R265" s="600"/>
      <c r="S265" s="598" t="s">
        <v>7123</v>
      </c>
      <c r="T265" s="598"/>
    </row>
    <row r="266" spans="1:21" ht="105.6" customHeight="1">
      <c r="A266" s="596">
        <v>229</v>
      </c>
      <c r="B266" s="597" t="s">
        <v>889</v>
      </c>
      <c r="C266" s="43" t="s">
        <v>7117</v>
      </c>
      <c r="D266" s="597" t="s">
        <v>3759</v>
      </c>
      <c r="E266" s="593" t="s">
        <v>7711</v>
      </c>
      <c r="F266" s="597" t="s">
        <v>7716</v>
      </c>
      <c r="G266" s="593" t="s">
        <v>7713</v>
      </c>
      <c r="H266" s="598">
        <v>1917</v>
      </c>
      <c r="I266" s="598">
        <v>1</v>
      </c>
      <c r="J266" s="597" t="s">
        <v>7717</v>
      </c>
      <c r="K266" s="599">
        <v>47.36</v>
      </c>
      <c r="L266" s="599">
        <v>26113.8</v>
      </c>
      <c r="M266" s="599">
        <v>26113.8</v>
      </c>
      <c r="N266" s="600">
        <v>39517</v>
      </c>
      <c r="O266" s="598" t="s">
        <v>7715</v>
      </c>
      <c r="P266" s="598"/>
      <c r="Q266" s="600"/>
      <c r="R266" s="600"/>
      <c r="S266" s="598"/>
      <c r="T266" s="597"/>
    </row>
    <row r="267" spans="1:21" ht="105.6" customHeight="1">
      <c r="A267" s="596"/>
      <c r="B267" s="597" t="s">
        <v>889</v>
      </c>
      <c r="C267" s="43" t="s">
        <v>7117</v>
      </c>
      <c r="D267" s="597" t="s">
        <v>3759</v>
      </c>
      <c r="E267" s="593" t="s">
        <v>7711</v>
      </c>
      <c r="F267" s="597" t="s">
        <v>7688</v>
      </c>
      <c r="G267" s="593" t="s">
        <v>7713</v>
      </c>
      <c r="H267" s="598">
        <v>1917</v>
      </c>
      <c r="I267" s="598">
        <v>1</v>
      </c>
      <c r="J267" s="597" t="s">
        <v>7718</v>
      </c>
      <c r="K267" s="599">
        <v>32.659999999999997</v>
      </c>
      <c r="L267" s="599">
        <v>26020.47</v>
      </c>
      <c r="M267" s="599">
        <v>26020.47</v>
      </c>
      <c r="N267" s="600">
        <v>39517</v>
      </c>
      <c r="O267" s="598" t="s">
        <v>7715</v>
      </c>
      <c r="P267" s="598"/>
      <c r="Q267" s="600"/>
      <c r="R267" s="600"/>
      <c r="S267" s="598"/>
      <c r="T267" s="597"/>
    </row>
    <row r="268" spans="1:21" ht="105.6" customHeight="1">
      <c r="A268" s="596">
        <v>230</v>
      </c>
      <c r="B268" s="597" t="s">
        <v>889</v>
      </c>
      <c r="C268" s="43" t="s">
        <v>7117</v>
      </c>
      <c r="D268" s="597" t="s">
        <v>3759</v>
      </c>
      <c r="E268" s="593" t="s">
        <v>7711</v>
      </c>
      <c r="F268" s="597" t="s">
        <v>7719</v>
      </c>
      <c r="G268" s="593" t="s">
        <v>7713</v>
      </c>
      <c r="H268" s="598">
        <v>1917</v>
      </c>
      <c r="I268" s="598">
        <v>1</v>
      </c>
      <c r="J268" s="597" t="s">
        <v>7720</v>
      </c>
      <c r="K268" s="599">
        <v>35.39</v>
      </c>
      <c r="L268" s="599">
        <v>3982.57</v>
      </c>
      <c r="M268" s="599">
        <v>3982.57</v>
      </c>
      <c r="N268" s="600">
        <v>39517</v>
      </c>
      <c r="O268" s="598" t="s">
        <v>7715</v>
      </c>
      <c r="P268" s="598"/>
      <c r="Q268" s="600"/>
      <c r="R268" s="600"/>
      <c r="S268" s="598"/>
      <c r="T268" s="597"/>
    </row>
    <row r="269" spans="1:21" ht="105.6" customHeight="1">
      <c r="A269" s="596"/>
      <c r="B269" s="597" t="s">
        <v>889</v>
      </c>
      <c r="C269" s="43" t="s">
        <v>7117</v>
      </c>
      <c r="D269" s="597" t="s">
        <v>3759</v>
      </c>
      <c r="E269" s="593" t="s">
        <v>7711</v>
      </c>
      <c r="F269" s="597" t="s">
        <v>7721</v>
      </c>
      <c r="G269" s="593" t="s">
        <v>7713</v>
      </c>
      <c r="H269" s="598">
        <v>1917</v>
      </c>
      <c r="I269" s="598">
        <v>1</v>
      </c>
      <c r="J269" s="597" t="s">
        <v>7722</v>
      </c>
      <c r="K269" s="599">
        <v>125.37</v>
      </c>
      <c r="L269" s="599">
        <v>49105.62</v>
      </c>
      <c r="M269" s="599">
        <v>49105.62</v>
      </c>
      <c r="N269" s="600">
        <v>39517</v>
      </c>
      <c r="O269" s="598" t="s">
        <v>7715</v>
      </c>
      <c r="P269" s="598"/>
      <c r="Q269" s="600"/>
      <c r="R269" s="600"/>
      <c r="S269" s="598"/>
      <c r="T269" s="597"/>
    </row>
    <row r="270" spans="1:21" ht="105.6" customHeight="1">
      <c r="A270" s="596">
        <v>231</v>
      </c>
      <c r="B270" s="597" t="s">
        <v>889</v>
      </c>
      <c r="C270" s="43" t="s">
        <v>7117</v>
      </c>
      <c r="D270" s="597" t="s">
        <v>3759</v>
      </c>
      <c r="E270" s="593" t="s">
        <v>7711</v>
      </c>
      <c r="F270" s="597" t="s">
        <v>7723</v>
      </c>
      <c r="G270" s="593" t="s">
        <v>7713</v>
      </c>
      <c r="H270" s="598">
        <v>1917</v>
      </c>
      <c r="I270" s="598">
        <v>1</v>
      </c>
      <c r="J270" s="597" t="s">
        <v>7724</v>
      </c>
      <c r="K270" s="599"/>
      <c r="L270" s="599">
        <v>2912.4</v>
      </c>
      <c r="M270" s="599">
        <v>2912.4</v>
      </c>
      <c r="N270" s="600">
        <v>39517</v>
      </c>
      <c r="O270" s="598" t="s">
        <v>7715</v>
      </c>
      <c r="P270" s="598"/>
      <c r="Q270" s="600"/>
      <c r="R270" s="600"/>
      <c r="S270" s="598"/>
      <c r="T270" s="597"/>
    </row>
    <row r="271" spans="1:21" ht="105.6" customHeight="1">
      <c r="A271" s="596"/>
      <c r="B271" s="597" t="s">
        <v>889</v>
      </c>
      <c r="C271" s="43" t="s">
        <v>7117</v>
      </c>
      <c r="D271" s="597" t="s">
        <v>3759</v>
      </c>
      <c r="E271" s="593" t="s">
        <v>7711</v>
      </c>
      <c r="F271" s="597" t="s">
        <v>7165</v>
      </c>
      <c r="G271" s="593" t="s">
        <v>7713</v>
      </c>
      <c r="H271" s="598">
        <v>1917</v>
      </c>
      <c r="I271" s="598">
        <v>1</v>
      </c>
      <c r="J271" s="597" t="s">
        <v>7725</v>
      </c>
      <c r="K271" s="599">
        <v>72.78</v>
      </c>
      <c r="L271" s="599">
        <v>119102.52</v>
      </c>
      <c r="M271" s="599">
        <v>119102.52</v>
      </c>
      <c r="N271" s="600">
        <v>39517</v>
      </c>
      <c r="O271" s="598" t="s">
        <v>7715</v>
      </c>
      <c r="P271" s="598"/>
      <c r="Q271" s="600"/>
      <c r="R271" s="600"/>
      <c r="S271" s="598"/>
      <c r="T271" s="597"/>
    </row>
    <row r="272" spans="1:21" ht="105.6" customHeight="1">
      <c r="A272" s="596">
        <v>232</v>
      </c>
      <c r="B272" s="597" t="s">
        <v>889</v>
      </c>
      <c r="C272" s="43" t="s">
        <v>7117</v>
      </c>
      <c r="D272" s="597" t="s">
        <v>3759</v>
      </c>
      <c r="E272" s="593" t="s">
        <v>7711</v>
      </c>
      <c r="F272" s="597" t="s">
        <v>7726</v>
      </c>
      <c r="G272" s="593" t="s">
        <v>7713</v>
      </c>
      <c r="H272" s="598">
        <v>1917</v>
      </c>
      <c r="I272" s="598">
        <v>1</v>
      </c>
      <c r="J272" s="597" t="s">
        <v>7727</v>
      </c>
      <c r="K272" s="599"/>
      <c r="L272" s="599">
        <v>1192.48</v>
      </c>
      <c r="M272" s="599">
        <v>1192.48</v>
      </c>
      <c r="N272" s="600">
        <v>39517</v>
      </c>
      <c r="O272" s="598" t="s">
        <v>7715</v>
      </c>
      <c r="P272" s="598"/>
      <c r="Q272" s="600"/>
      <c r="R272" s="600"/>
      <c r="S272" s="598"/>
      <c r="T272" s="597"/>
    </row>
    <row r="273" spans="1:20" ht="105.6" customHeight="1">
      <c r="A273" s="596"/>
      <c r="B273" s="597" t="s">
        <v>889</v>
      </c>
      <c r="C273" s="43" t="s">
        <v>7117</v>
      </c>
      <c r="D273" s="597" t="s">
        <v>3759</v>
      </c>
      <c r="E273" s="593" t="s">
        <v>7711</v>
      </c>
      <c r="F273" s="597" t="s">
        <v>7728</v>
      </c>
      <c r="G273" s="593" t="s">
        <v>7713</v>
      </c>
      <c r="H273" s="598">
        <v>1917</v>
      </c>
      <c r="I273" s="598">
        <v>1</v>
      </c>
      <c r="J273" s="597" t="s">
        <v>7729</v>
      </c>
      <c r="K273" s="599">
        <v>49.9</v>
      </c>
      <c r="L273" s="599">
        <v>74040.63</v>
      </c>
      <c r="M273" s="599">
        <v>74040.63</v>
      </c>
      <c r="N273" s="600">
        <v>39517</v>
      </c>
      <c r="O273" s="598" t="s">
        <v>7715</v>
      </c>
      <c r="P273" s="598"/>
      <c r="Q273" s="600"/>
      <c r="R273" s="600"/>
      <c r="S273" s="598"/>
      <c r="T273" s="597"/>
    </row>
    <row r="274" spans="1:20" ht="105.6" customHeight="1">
      <c r="A274" s="596">
        <v>233</v>
      </c>
      <c r="B274" s="597" t="s">
        <v>889</v>
      </c>
      <c r="C274" s="43" t="s">
        <v>7117</v>
      </c>
      <c r="D274" s="597" t="s">
        <v>3759</v>
      </c>
      <c r="E274" s="593" t="s">
        <v>7711</v>
      </c>
      <c r="F274" s="597" t="s">
        <v>7730</v>
      </c>
      <c r="G274" s="593" t="s">
        <v>7713</v>
      </c>
      <c r="H274" s="598">
        <v>1917</v>
      </c>
      <c r="I274" s="598">
        <v>1</v>
      </c>
      <c r="J274" s="597" t="s">
        <v>7731</v>
      </c>
      <c r="K274" s="599"/>
      <c r="L274" s="599">
        <v>1261.27</v>
      </c>
      <c r="M274" s="599">
        <v>1261.27</v>
      </c>
      <c r="N274" s="600">
        <v>39517</v>
      </c>
      <c r="O274" s="598" t="s">
        <v>7715</v>
      </c>
      <c r="P274" s="598"/>
      <c r="Q274" s="600"/>
      <c r="R274" s="600"/>
      <c r="S274" s="598"/>
      <c r="T274" s="597"/>
    </row>
    <row r="275" spans="1:20" ht="105.6" customHeight="1">
      <c r="A275" s="596"/>
      <c r="B275" s="597" t="s">
        <v>889</v>
      </c>
      <c r="C275" s="43" t="s">
        <v>7117</v>
      </c>
      <c r="D275" s="597" t="s">
        <v>3759</v>
      </c>
      <c r="E275" s="593" t="s">
        <v>7711</v>
      </c>
      <c r="F275" s="597" t="s">
        <v>7732</v>
      </c>
      <c r="G275" s="593" t="s">
        <v>7713</v>
      </c>
      <c r="H275" s="598">
        <v>1917</v>
      </c>
      <c r="I275" s="598">
        <v>1</v>
      </c>
      <c r="J275" s="597" t="s">
        <v>7733</v>
      </c>
      <c r="K275" s="599"/>
      <c r="L275" s="599">
        <v>1322.43</v>
      </c>
      <c r="M275" s="599">
        <v>1322.43</v>
      </c>
      <c r="N275" s="600">
        <v>39517</v>
      </c>
      <c r="O275" s="598" t="s">
        <v>7715</v>
      </c>
      <c r="P275" s="598"/>
      <c r="Q275" s="600"/>
      <c r="R275" s="600"/>
      <c r="S275" s="598"/>
      <c r="T275" s="597"/>
    </row>
    <row r="276" spans="1:20" ht="108" customHeight="1">
      <c r="A276" s="596">
        <v>234</v>
      </c>
      <c r="B276" s="597" t="s">
        <v>889</v>
      </c>
      <c r="C276" s="43" t="s">
        <v>7117</v>
      </c>
      <c r="D276" s="597" t="s">
        <v>3759</v>
      </c>
      <c r="E276" s="593" t="s">
        <v>7711</v>
      </c>
      <c r="F276" s="597" t="s">
        <v>7630</v>
      </c>
      <c r="G276" s="593" t="s">
        <v>7713</v>
      </c>
      <c r="H276" s="598">
        <v>1917</v>
      </c>
      <c r="I276" s="598">
        <v>1</v>
      </c>
      <c r="J276" s="597" t="s">
        <v>7734</v>
      </c>
      <c r="K276" s="599">
        <v>6.27</v>
      </c>
      <c r="L276" s="599">
        <v>5648.98</v>
      </c>
      <c r="M276" s="599">
        <v>5648.98</v>
      </c>
      <c r="N276" s="600">
        <v>39517</v>
      </c>
      <c r="O276" s="598" t="s">
        <v>7715</v>
      </c>
      <c r="P276" s="598"/>
      <c r="Q276" s="600"/>
      <c r="R276" s="600"/>
      <c r="S276" s="598"/>
      <c r="T276" s="597"/>
    </row>
    <row r="277" spans="1:20" ht="110.25" customHeight="1">
      <c r="A277" s="584">
        <v>235</v>
      </c>
      <c r="B277" s="590" t="s">
        <v>889</v>
      </c>
      <c r="C277" s="584" t="s">
        <v>7074</v>
      </c>
      <c r="D277" s="590" t="s">
        <v>3759</v>
      </c>
      <c r="E277" s="586" t="s">
        <v>7735</v>
      </c>
      <c r="F277" s="590" t="s">
        <v>7196</v>
      </c>
      <c r="G277" s="586" t="s">
        <v>7736</v>
      </c>
      <c r="H277" s="628">
        <v>1917</v>
      </c>
      <c r="I277" s="628">
        <v>3</v>
      </c>
      <c r="J277" s="590" t="s">
        <v>7737</v>
      </c>
      <c r="K277" s="629">
        <v>994.3</v>
      </c>
      <c r="L277" s="629">
        <v>30033531.079999998</v>
      </c>
      <c r="M277" s="629">
        <v>18828380.18</v>
      </c>
      <c r="N277" s="630">
        <v>41193</v>
      </c>
      <c r="O277" s="628" t="s">
        <v>7738</v>
      </c>
      <c r="P277" s="596" t="s">
        <v>7081</v>
      </c>
      <c r="Q277" s="600">
        <v>43101</v>
      </c>
      <c r="R277" s="600">
        <v>44926</v>
      </c>
      <c r="S277" s="598" t="s">
        <v>7739</v>
      </c>
      <c r="T277" s="597" t="s">
        <v>7740</v>
      </c>
    </row>
    <row r="278" spans="1:20" ht="108.75" customHeight="1">
      <c r="A278" s="584"/>
      <c r="B278" s="590"/>
      <c r="C278" s="584"/>
      <c r="D278" s="590"/>
      <c r="E278" s="586"/>
      <c r="F278" s="590"/>
      <c r="G278" s="586"/>
      <c r="H278" s="628"/>
      <c r="I278" s="628"/>
      <c r="J278" s="590"/>
      <c r="K278" s="629"/>
      <c r="L278" s="629"/>
      <c r="M278" s="629"/>
      <c r="N278" s="630"/>
      <c r="O278" s="628"/>
      <c r="P278" s="596" t="s">
        <v>7081</v>
      </c>
      <c r="Q278" s="600">
        <v>43101</v>
      </c>
      <c r="R278" s="600">
        <v>44926</v>
      </c>
      <c r="S278" s="597" t="s">
        <v>7741</v>
      </c>
      <c r="T278" s="597" t="s">
        <v>7742</v>
      </c>
    </row>
    <row r="279" spans="1:20" ht="97.5" customHeight="1">
      <c r="A279" s="596">
        <v>236</v>
      </c>
      <c r="B279" s="597" t="s">
        <v>889</v>
      </c>
      <c r="C279" s="596" t="s">
        <v>7074</v>
      </c>
      <c r="D279" s="597" t="s">
        <v>3759</v>
      </c>
      <c r="E279" s="593" t="s">
        <v>7735</v>
      </c>
      <c r="F279" s="597" t="s">
        <v>7743</v>
      </c>
      <c r="G279" s="593" t="s">
        <v>7736</v>
      </c>
      <c r="H279" s="598">
        <v>1917</v>
      </c>
      <c r="I279" s="598"/>
      <c r="J279" s="597" t="s">
        <v>7744</v>
      </c>
      <c r="K279" s="599"/>
      <c r="L279" s="599">
        <v>44840.76</v>
      </c>
      <c r="M279" s="599">
        <v>44840.76</v>
      </c>
      <c r="N279" s="600">
        <v>41193</v>
      </c>
      <c r="O279" s="598" t="s">
        <v>7738</v>
      </c>
      <c r="P279" s="597"/>
      <c r="Q279" s="597"/>
      <c r="R279" s="597"/>
      <c r="S279" s="597"/>
      <c r="T279" s="597"/>
    </row>
    <row r="280" spans="1:20" ht="99.6" customHeight="1">
      <c r="A280" s="596">
        <v>237</v>
      </c>
      <c r="B280" s="597" t="s">
        <v>889</v>
      </c>
      <c r="C280" s="596" t="s">
        <v>7074</v>
      </c>
      <c r="D280" s="597" t="s">
        <v>3759</v>
      </c>
      <c r="E280" s="593" t="s">
        <v>7735</v>
      </c>
      <c r="F280" s="597" t="s">
        <v>7745</v>
      </c>
      <c r="G280" s="593" t="s">
        <v>7736</v>
      </c>
      <c r="H280" s="598">
        <v>1917</v>
      </c>
      <c r="I280" s="598"/>
      <c r="J280" s="597" t="s">
        <v>7746</v>
      </c>
      <c r="K280" s="599">
        <v>27.3</v>
      </c>
      <c r="L280" s="599">
        <v>29463.58</v>
      </c>
      <c r="M280" s="599">
        <v>29463.58</v>
      </c>
      <c r="N280" s="600">
        <v>41193</v>
      </c>
      <c r="O280" s="598" t="s">
        <v>7747</v>
      </c>
      <c r="P280" s="598"/>
      <c r="Q280" s="600"/>
      <c r="R280" s="600"/>
      <c r="S280" s="598"/>
      <c r="T280" s="597"/>
    </row>
    <row r="281" spans="1:20" ht="147" customHeight="1">
      <c r="A281" s="596">
        <v>238</v>
      </c>
      <c r="B281" s="608" t="s">
        <v>889</v>
      </c>
      <c r="C281" s="652" t="s">
        <v>7020</v>
      </c>
      <c r="D281" s="608" t="s">
        <v>3829</v>
      </c>
      <c r="E281" s="608" t="s">
        <v>7748</v>
      </c>
      <c r="F281" s="610" t="s">
        <v>7076</v>
      </c>
      <c r="G281" s="610" t="s">
        <v>7749</v>
      </c>
      <c r="H281" s="612">
        <v>1972</v>
      </c>
      <c r="I281" s="612" t="s">
        <v>7750</v>
      </c>
      <c r="J281" s="608" t="s">
        <v>7751</v>
      </c>
      <c r="K281" s="687">
        <v>2602.1</v>
      </c>
      <c r="L281" s="664">
        <v>6792299.0700000003</v>
      </c>
      <c r="M281" s="664">
        <v>1607560.81</v>
      </c>
      <c r="N281" s="615">
        <v>41272</v>
      </c>
      <c r="O281" s="688" t="s">
        <v>7752</v>
      </c>
      <c r="P281" s="597" t="s">
        <v>7753</v>
      </c>
      <c r="Q281" s="600">
        <v>42724</v>
      </c>
      <c r="R281" s="600">
        <v>44561</v>
      </c>
      <c r="S281" s="598" t="s">
        <v>7754</v>
      </c>
      <c r="T281" s="597" t="s">
        <v>7755</v>
      </c>
    </row>
    <row r="282" spans="1:20" ht="169.9" customHeight="1">
      <c r="A282" s="596"/>
      <c r="B282" s="618"/>
      <c r="C282" s="659"/>
      <c r="D282" s="618"/>
      <c r="E282" s="618"/>
      <c r="F282" s="620"/>
      <c r="G282" s="620"/>
      <c r="H282" s="622"/>
      <c r="I282" s="622"/>
      <c r="J282" s="618"/>
      <c r="K282" s="689"/>
      <c r="L282" s="676"/>
      <c r="M282" s="676"/>
      <c r="N282" s="625"/>
      <c r="O282" s="690"/>
      <c r="P282" s="597" t="s">
        <v>7756</v>
      </c>
      <c r="Q282" s="600">
        <v>42005</v>
      </c>
      <c r="R282" s="600">
        <v>44196</v>
      </c>
      <c r="S282" s="43" t="s">
        <v>7084</v>
      </c>
      <c r="T282" s="597" t="s">
        <v>7757</v>
      </c>
    </row>
    <row r="283" spans="1:20" ht="109.9" customHeight="1">
      <c r="A283" s="596">
        <v>239</v>
      </c>
      <c r="B283" s="597" t="s">
        <v>889</v>
      </c>
      <c r="C283" s="43" t="s">
        <v>7758</v>
      </c>
      <c r="D283" s="597" t="s">
        <v>3829</v>
      </c>
      <c r="E283" s="593" t="s">
        <v>7759</v>
      </c>
      <c r="F283" s="597" t="s">
        <v>7760</v>
      </c>
      <c r="G283" s="593" t="s">
        <v>7761</v>
      </c>
      <c r="H283" s="598">
        <v>1972</v>
      </c>
      <c r="I283" s="598">
        <v>2</v>
      </c>
      <c r="J283" s="597" t="s">
        <v>7272</v>
      </c>
      <c r="K283" s="599">
        <v>2967.35</v>
      </c>
      <c r="L283" s="599">
        <v>8165385.1399999997</v>
      </c>
      <c r="M283" s="599">
        <v>3004002.27</v>
      </c>
      <c r="N283" s="600">
        <v>39590</v>
      </c>
      <c r="O283" s="598" t="s">
        <v>7762</v>
      </c>
      <c r="P283" s="598" t="s">
        <v>7122</v>
      </c>
      <c r="Q283" s="600">
        <v>43494</v>
      </c>
      <c r="R283" s="600">
        <v>44196</v>
      </c>
      <c r="S283" s="598" t="s">
        <v>7123</v>
      </c>
      <c r="T283" s="598">
        <v>73.41</v>
      </c>
    </row>
    <row r="284" spans="1:20" ht="94.9" customHeight="1">
      <c r="A284" s="596">
        <v>240</v>
      </c>
      <c r="B284" s="597" t="s">
        <v>889</v>
      </c>
      <c r="C284" s="43" t="s">
        <v>7758</v>
      </c>
      <c r="D284" s="597" t="s">
        <v>3829</v>
      </c>
      <c r="E284" s="593" t="s">
        <v>7759</v>
      </c>
      <c r="F284" s="597" t="s">
        <v>7623</v>
      </c>
      <c r="G284" s="593" t="s">
        <v>7761</v>
      </c>
      <c r="H284" s="598">
        <v>1972</v>
      </c>
      <c r="I284" s="598">
        <v>1</v>
      </c>
      <c r="J284" s="597" t="s">
        <v>7763</v>
      </c>
      <c r="K284" s="599">
        <v>59.14</v>
      </c>
      <c r="L284" s="599">
        <v>24761.96</v>
      </c>
      <c r="M284" s="599">
        <v>24761.96</v>
      </c>
      <c r="N284" s="600">
        <v>39590</v>
      </c>
      <c r="O284" s="598" t="s">
        <v>7762</v>
      </c>
      <c r="P284" s="598"/>
      <c r="Q284" s="600"/>
      <c r="R284" s="600"/>
      <c r="S284" s="598"/>
      <c r="T284" s="598"/>
    </row>
    <row r="285" spans="1:20" ht="102" customHeight="1">
      <c r="A285" s="596">
        <v>241</v>
      </c>
      <c r="B285" s="597" t="s">
        <v>889</v>
      </c>
      <c r="C285" s="43" t="s">
        <v>7758</v>
      </c>
      <c r="D285" s="597" t="s">
        <v>3829</v>
      </c>
      <c r="E285" s="593" t="s">
        <v>7759</v>
      </c>
      <c r="F285" s="597" t="s">
        <v>7625</v>
      </c>
      <c r="G285" s="593" t="s">
        <v>7761</v>
      </c>
      <c r="H285" s="598">
        <v>1972</v>
      </c>
      <c r="I285" s="598">
        <v>1</v>
      </c>
      <c r="J285" s="597" t="s">
        <v>7764</v>
      </c>
      <c r="K285" s="599">
        <v>98.58</v>
      </c>
      <c r="L285" s="599">
        <v>41241.480000000003</v>
      </c>
      <c r="M285" s="599">
        <v>41241.480000000003</v>
      </c>
      <c r="N285" s="600">
        <v>39590</v>
      </c>
      <c r="O285" s="598" t="s">
        <v>7762</v>
      </c>
      <c r="P285" s="598"/>
      <c r="Q285" s="600"/>
      <c r="R285" s="600"/>
      <c r="S285" s="598"/>
      <c r="T285" s="598"/>
    </row>
    <row r="286" spans="1:20" ht="102" customHeight="1">
      <c r="A286" s="596">
        <v>242</v>
      </c>
      <c r="B286" s="597" t="s">
        <v>889</v>
      </c>
      <c r="C286" s="43" t="s">
        <v>7758</v>
      </c>
      <c r="D286" s="597" t="s">
        <v>3829</v>
      </c>
      <c r="E286" s="593" t="s">
        <v>7759</v>
      </c>
      <c r="F286" s="597" t="s">
        <v>7765</v>
      </c>
      <c r="G286" s="593" t="s">
        <v>7761</v>
      </c>
      <c r="H286" s="598">
        <v>1972</v>
      </c>
      <c r="I286" s="598">
        <v>1</v>
      </c>
      <c r="J286" s="597" t="s">
        <v>7766</v>
      </c>
      <c r="K286" s="599">
        <v>61.19</v>
      </c>
      <c r="L286" s="599">
        <v>25615.82</v>
      </c>
      <c r="M286" s="599">
        <v>25615.82</v>
      </c>
      <c r="N286" s="600">
        <v>39590</v>
      </c>
      <c r="O286" s="598" t="s">
        <v>7762</v>
      </c>
      <c r="P286" s="598"/>
      <c r="Q286" s="600"/>
      <c r="R286" s="600"/>
      <c r="S286" s="598"/>
      <c r="T286" s="598"/>
    </row>
    <row r="287" spans="1:20" ht="100.9" customHeight="1">
      <c r="A287" s="596">
        <v>243</v>
      </c>
      <c r="B287" s="597" t="s">
        <v>889</v>
      </c>
      <c r="C287" s="43" t="s">
        <v>7758</v>
      </c>
      <c r="D287" s="597" t="s">
        <v>3829</v>
      </c>
      <c r="E287" s="593" t="s">
        <v>7759</v>
      </c>
      <c r="F287" s="597" t="s">
        <v>7560</v>
      </c>
      <c r="G287" s="593" t="s">
        <v>7761</v>
      </c>
      <c r="H287" s="598">
        <v>1972</v>
      </c>
      <c r="I287" s="598"/>
      <c r="J287" s="597" t="s">
        <v>7767</v>
      </c>
      <c r="K287" s="599">
        <v>7.58</v>
      </c>
      <c r="L287" s="599">
        <v>1451.56</v>
      </c>
      <c r="M287" s="599">
        <v>1451.56</v>
      </c>
      <c r="N287" s="600">
        <v>39590</v>
      </c>
      <c r="O287" s="598" t="s">
        <v>7762</v>
      </c>
      <c r="P287" s="598"/>
      <c r="Q287" s="600"/>
      <c r="R287" s="600"/>
      <c r="S287" s="598"/>
      <c r="T287" s="598"/>
    </row>
    <row r="288" spans="1:20" ht="99.6" customHeight="1">
      <c r="A288" s="596">
        <v>244</v>
      </c>
      <c r="B288" s="597" t="s">
        <v>889</v>
      </c>
      <c r="C288" s="43" t="s">
        <v>7758</v>
      </c>
      <c r="D288" s="597" t="s">
        <v>3829</v>
      </c>
      <c r="E288" s="593" t="s">
        <v>7759</v>
      </c>
      <c r="F288" s="597" t="s">
        <v>7768</v>
      </c>
      <c r="G288" s="593" t="s">
        <v>7761</v>
      </c>
      <c r="H288" s="598">
        <v>1972</v>
      </c>
      <c r="I288" s="598"/>
      <c r="J288" s="597" t="s">
        <v>7769</v>
      </c>
      <c r="K288" s="599">
        <v>871.89</v>
      </c>
      <c r="L288" s="599">
        <v>166161.31</v>
      </c>
      <c r="M288" s="599">
        <v>166161.31</v>
      </c>
      <c r="N288" s="600">
        <v>39590</v>
      </c>
      <c r="O288" s="598" t="s">
        <v>7762</v>
      </c>
      <c r="P288" s="598"/>
      <c r="Q288" s="600"/>
      <c r="R288" s="600"/>
      <c r="S288" s="598"/>
      <c r="T288" s="598"/>
    </row>
    <row r="289" spans="1:20" ht="102.6" customHeight="1">
      <c r="A289" s="596">
        <v>245</v>
      </c>
      <c r="B289" s="597" t="s">
        <v>889</v>
      </c>
      <c r="C289" s="43" t="s">
        <v>7758</v>
      </c>
      <c r="D289" s="597" t="s">
        <v>3829</v>
      </c>
      <c r="E289" s="593" t="s">
        <v>7759</v>
      </c>
      <c r="F289" s="597" t="s">
        <v>7770</v>
      </c>
      <c r="G289" s="593" t="s">
        <v>7761</v>
      </c>
      <c r="H289" s="598">
        <v>1972</v>
      </c>
      <c r="I289" s="598">
        <v>1</v>
      </c>
      <c r="J289" s="597" t="s">
        <v>7771</v>
      </c>
      <c r="K289" s="599">
        <v>2.72</v>
      </c>
      <c r="L289" s="599">
        <v>768.47</v>
      </c>
      <c r="M289" s="599">
        <v>768.47</v>
      </c>
      <c r="N289" s="600">
        <v>39590</v>
      </c>
      <c r="O289" s="598" t="s">
        <v>7762</v>
      </c>
      <c r="P289" s="598"/>
      <c r="Q289" s="600"/>
      <c r="R289" s="600"/>
      <c r="S289" s="598"/>
      <c r="T289" s="598"/>
    </row>
    <row r="290" spans="1:20" ht="100.9" customHeight="1">
      <c r="A290" s="596">
        <v>246</v>
      </c>
      <c r="B290" s="597" t="s">
        <v>889</v>
      </c>
      <c r="C290" s="43" t="s">
        <v>7758</v>
      </c>
      <c r="D290" s="597" t="s">
        <v>3829</v>
      </c>
      <c r="E290" s="593" t="s">
        <v>7759</v>
      </c>
      <c r="F290" s="597" t="s">
        <v>7629</v>
      </c>
      <c r="G290" s="593" t="s">
        <v>7761</v>
      </c>
      <c r="H290" s="598">
        <v>1972</v>
      </c>
      <c r="I290" s="598">
        <v>1</v>
      </c>
      <c r="J290" s="597" t="s">
        <v>7772</v>
      </c>
      <c r="K290" s="599">
        <v>12</v>
      </c>
      <c r="L290" s="599">
        <v>4440.08</v>
      </c>
      <c r="M290" s="599">
        <v>4440.08</v>
      </c>
      <c r="N290" s="600">
        <v>39590</v>
      </c>
      <c r="O290" s="598" t="s">
        <v>7762</v>
      </c>
      <c r="P290" s="598"/>
      <c r="Q290" s="600"/>
      <c r="R290" s="600"/>
      <c r="S290" s="598"/>
      <c r="T290" s="598"/>
    </row>
    <row r="291" spans="1:20" ht="98.45" customHeight="1">
      <c r="A291" s="596">
        <v>247</v>
      </c>
      <c r="B291" s="597" t="s">
        <v>889</v>
      </c>
      <c r="C291" s="43" t="s">
        <v>7758</v>
      </c>
      <c r="D291" s="597" t="s">
        <v>3829</v>
      </c>
      <c r="E291" s="593" t="s">
        <v>7759</v>
      </c>
      <c r="F291" s="597" t="s">
        <v>7630</v>
      </c>
      <c r="G291" s="593" t="s">
        <v>7761</v>
      </c>
      <c r="H291" s="598">
        <v>1972</v>
      </c>
      <c r="I291" s="598">
        <v>1</v>
      </c>
      <c r="J291" s="597" t="s">
        <v>7773</v>
      </c>
      <c r="K291" s="599">
        <v>3.92</v>
      </c>
      <c r="L291" s="599">
        <v>1451.56</v>
      </c>
      <c r="M291" s="599">
        <v>1451.56</v>
      </c>
      <c r="N291" s="600">
        <v>39590</v>
      </c>
      <c r="O291" s="598" t="s">
        <v>7762</v>
      </c>
      <c r="P291" s="598"/>
      <c r="Q291" s="600"/>
      <c r="R291" s="600"/>
      <c r="S291" s="598"/>
      <c r="T291" s="598"/>
    </row>
    <row r="292" spans="1:20" ht="100.9" customHeight="1">
      <c r="A292" s="596">
        <v>248</v>
      </c>
      <c r="B292" s="597" t="s">
        <v>889</v>
      </c>
      <c r="C292" s="43" t="s">
        <v>7758</v>
      </c>
      <c r="D292" s="597" t="s">
        <v>3829</v>
      </c>
      <c r="E292" s="593" t="s">
        <v>7759</v>
      </c>
      <c r="F292" s="597" t="s">
        <v>7774</v>
      </c>
      <c r="G292" s="593" t="s">
        <v>7761</v>
      </c>
      <c r="H292" s="598">
        <v>1972</v>
      </c>
      <c r="I292" s="598">
        <v>1</v>
      </c>
      <c r="J292" s="597" t="s">
        <v>7775</v>
      </c>
      <c r="K292" s="599">
        <v>11.72</v>
      </c>
      <c r="L292" s="599">
        <v>4354.6899999999996</v>
      </c>
      <c r="M292" s="599">
        <v>4354.6899999999996</v>
      </c>
      <c r="N292" s="600">
        <v>39590</v>
      </c>
      <c r="O292" s="598" t="s">
        <v>7762</v>
      </c>
      <c r="P292" s="598"/>
      <c r="Q292" s="600"/>
      <c r="R292" s="600"/>
      <c r="S292" s="598"/>
      <c r="T292" s="598"/>
    </row>
    <row r="293" spans="1:20" ht="100.9" customHeight="1">
      <c r="A293" s="596">
        <v>249</v>
      </c>
      <c r="B293" s="597" t="s">
        <v>889</v>
      </c>
      <c r="C293" s="43" t="s">
        <v>7758</v>
      </c>
      <c r="D293" s="597" t="s">
        <v>3829</v>
      </c>
      <c r="E293" s="593" t="s">
        <v>7759</v>
      </c>
      <c r="F293" s="597" t="s">
        <v>7692</v>
      </c>
      <c r="G293" s="593" t="s">
        <v>7761</v>
      </c>
      <c r="H293" s="598">
        <v>1972</v>
      </c>
      <c r="I293" s="598">
        <v>1</v>
      </c>
      <c r="J293" s="597" t="s">
        <v>7776</v>
      </c>
      <c r="K293" s="599">
        <v>60.72</v>
      </c>
      <c r="L293" s="599">
        <v>25445.05</v>
      </c>
      <c r="M293" s="599">
        <v>25445.05</v>
      </c>
      <c r="N293" s="600">
        <v>39590</v>
      </c>
      <c r="O293" s="598" t="s">
        <v>7762</v>
      </c>
      <c r="P293" s="598"/>
      <c r="Q293" s="600"/>
      <c r="R293" s="600"/>
      <c r="S293" s="598"/>
      <c r="T293" s="598"/>
    </row>
    <row r="294" spans="1:20" ht="105" customHeight="1">
      <c r="A294" s="596">
        <v>250</v>
      </c>
      <c r="B294" s="597" t="s">
        <v>889</v>
      </c>
      <c r="C294" s="43" t="s">
        <v>7758</v>
      </c>
      <c r="D294" s="597" t="s">
        <v>3829</v>
      </c>
      <c r="E294" s="593" t="s">
        <v>7759</v>
      </c>
      <c r="F294" s="597" t="s">
        <v>7777</v>
      </c>
      <c r="G294" s="593" t="s">
        <v>7761</v>
      </c>
      <c r="H294" s="598">
        <v>1972</v>
      </c>
      <c r="I294" s="598">
        <v>1</v>
      </c>
      <c r="J294" s="597" t="s">
        <v>7778</v>
      </c>
      <c r="K294" s="599">
        <v>6</v>
      </c>
      <c r="L294" s="599">
        <v>1793.11</v>
      </c>
      <c r="M294" s="599">
        <v>1793.11</v>
      </c>
      <c r="N294" s="600">
        <v>39590</v>
      </c>
      <c r="O294" s="598" t="s">
        <v>7762</v>
      </c>
      <c r="P294" s="598"/>
      <c r="Q294" s="600"/>
      <c r="R294" s="600"/>
      <c r="S294" s="598"/>
      <c r="T294" s="598"/>
    </row>
    <row r="295" spans="1:20" ht="102.6" customHeight="1">
      <c r="A295" s="596">
        <v>251</v>
      </c>
      <c r="B295" s="597" t="s">
        <v>889</v>
      </c>
      <c r="C295" s="43" t="s">
        <v>7758</v>
      </c>
      <c r="D295" s="597" t="s">
        <v>3829</v>
      </c>
      <c r="E295" s="593" t="s">
        <v>7759</v>
      </c>
      <c r="F295" s="597" t="s">
        <v>7779</v>
      </c>
      <c r="G295" s="593" t="s">
        <v>7761</v>
      </c>
      <c r="H295" s="598">
        <v>1972</v>
      </c>
      <c r="I295" s="598">
        <v>1</v>
      </c>
      <c r="J295" s="597" t="s">
        <v>7780</v>
      </c>
      <c r="K295" s="599">
        <v>28.13</v>
      </c>
      <c r="L295" s="599">
        <v>75737.45</v>
      </c>
      <c r="M295" s="599">
        <v>75737.45</v>
      </c>
      <c r="N295" s="600">
        <v>39590</v>
      </c>
      <c r="O295" s="598" t="s">
        <v>7762</v>
      </c>
      <c r="P295" s="598"/>
      <c r="Q295" s="600"/>
      <c r="R295" s="600"/>
      <c r="S295" s="598"/>
      <c r="T295" s="598"/>
    </row>
    <row r="296" spans="1:20" ht="105.6" customHeight="1">
      <c r="A296" s="596">
        <v>252</v>
      </c>
      <c r="B296" s="597" t="s">
        <v>889</v>
      </c>
      <c r="C296" s="43" t="s">
        <v>7758</v>
      </c>
      <c r="D296" s="597" t="s">
        <v>3829</v>
      </c>
      <c r="E296" s="593" t="s">
        <v>7759</v>
      </c>
      <c r="F296" s="597" t="s">
        <v>7781</v>
      </c>
      <c r="G296" s="593" t="s">
        <v>7761</v>
      </c>
      <c r="H296" s="598">
        <v>1972</v>
      </c>
      <c r="I296" s="598">
        <v>1</v>
      </c>
      <c r="J296" s="597" t="s">
        <v>7782</v>
      </c>
      <c r="K296" s="599">
        <v>35.450000000000003</v>
      </c>
      <c r="L296" s="599">
        <v>149599.1</v>
      </c>
      <c r="M296" s="599">
        <v>53190.74</v>
      </c>
      <c r="N296" s="600">
        <v>39590</v>
      </c>
      <c r="O296" s="598" t="s">
        <v>7762</v>
      </c>
      <c r="P296" s="598"/>
      <c r="Q296" s="600"/>
      <c r="R296" s="600"/>
      <c r="S296" s="598"/>
      <c r="T296" s="598"/>
    </row>
    <row r="297" spans="1:20" ht="89.25">
      <c r="A297" s="596">
        <v>253</v>
      </c>
      <c r="B297" s="597" t="s">
        <v>889</v>
      </c>
      <c r="C297" s="597" t="s">
        <v>7643</v>
      </c>
      <c r="D297" s="597" t="s">
        <v>3946</v>
      </c>
      <c r="E297" s="593" t="s">
        <v>7783</v>
      </c>
      <c r="F297" s="597" t="s">
        <v>7784</v>
      </c>
      <c r="G297" s="593" t="s">
        <v>7785</v>
      </c>
      <c r="H297" s="598">
        <v>1970</v>
      </c>
      <c r="I297" s="598">
        <v>1</v>
      </c>
      <c r="J297" s="43" t="s">
        <v>7786</v>
      </c>
      <c r="K297" s="599">
        <v>138</v>
      </c>
      <c r="L297" s="599">
        <v>1123000</v>
      </c>
      <c r="M297" s="599">
        <v>977953.06</v>
      </c>
      <c r="N297" s="600">
        <v>41379</v>
      </c>
      <c r="O297" s="598" t="s">
        <v>7787</v>
      </c>
      <c r="P297" s="598"/>
      <c r="Q297" s="598"/>
      <c r="R297" s="598"/>
      <c r="S297" s="598"/>
      <c r="T297" s="598"/>
    </row>
    <row r="298" spans="1:20" ht="216.75" customHeight="1">
      <c r="A298" s="596">
        <v>254</v>
      </c>
      <c r="B298" s="597" t="s">
        <v>889</v>
      </c>
      <c r="C298" s="597" t="s">
        <v>7643</v>
      </c>
      <c r="D298" s="597" t="s">
        <v>3946</v>
      </c>
      <c r="E298" s="593" t="s">
        <v>7783</v>
      </c>
      <c r="F298" s="597" t="s">
        <v>7788</v>
      </c>
      <c r="G298" s="593" t="s">
        <v>7789</v>
      </c>
      <c r="H298" s="598">
        <v>2003</v>
      </c>
      <c r="I298" s="598">
        <v>1</v>
      </c>
      <c r="J298" s="43" t="s">
        <v>7790</v>
      </c>
      <c r="K298" s="599">
        <v>233.6</v>
      </c>
      <c r="L298" s="599">
        <v>577296</v>
      </c>
      <c r="M298" s="599">
        <v>91405.2</v>
      </c>
      <c r="N298" s="600">
        <v>42081</v>
      </c>
      <c r="O298" s="598" t="s">
        <v>7791</v>
      </c>
      <c r="P298" s="598" t="s">
        <v>7792</v>
      </c>
      <c r="Q298" s="600">
        <v>42278</v>
      </c>
      <c r="R298" s="600">
        <v>44074</v>
      </c>
      <c r="S298" s="598" t="s">
        <v>7653</v>
      </c>
      <c r="T298" s="598">
        <v>50</v>
      </c>
    </row>
    <row r="299" spans="1:20" ht="106.15" customHeight="1">
      <c r="A299" s="596">
        <v>255</v>
      </c>
      <c r="B299" s="597" t="s">
        <v>889</v>
      </c>
      <c r="C299" s="43" t="s">
        <v>7793</v>
      </c>
      <c r="D299" s="597" t="s">
        <v>3946</v>
      </c>
      <c r="E299" s="593" t="s">
        <v>7794</v>
      </c>
      <c r="F299" s="597" t="s">
        <v>7795</v>
      </c>
      <c r="G299" s="593" t="s">
        <v>7796</v>
      </c>
      <c r="H299" s="598">
        <v>1979</v>
      </c>
      <c r="I299" s="598">
        <v>1</v>
      </c>
      <c r="J299" s="596" t="s">
        <v>7217</v>
      </c>
      <c r="K299" s="599">
        <v>170.69</v>
      </c>
      <c r="L299" s="599">
        <v>533165.24</v>
      </c>
      <c r="M299" s="599">
        <v>443796.2</v>
      </c>
      <c r="N299" s="600">
        <v>40630</v>
      </c>
      <c r="O299" s="598" t="s">
        <v>7797</v>
      </c>
      <c r="P299" s="598"/>
      <c r="Q299" s="598"/>
      <c r="R299" s="598"/>
      <c r="S299" s="598"/>
      <c r="T299" s="597"/>
    </row>
    <row r="300" spans="1:20" ht="102" customHeight="1">
      <c r="A300" s="596">
        <v>256</v>
      </c>
      <c r="B300" s="597" t="s">
        <v>889</v>
      </c>
      <c r="C300" s="43" t="s">
        <v>7793</v>
      </c>
      <c r="D300" s="597" t="s">
        <v>3946</v>
      </c>
      <c r="E300" s="593" t="s">
        <v>7794</v>
      </c>
      <c r="F300" s="597" t="s">
        <v>7153</v>
      </c>
      <c r="G300" s="593" t="s">
        <v>7796</v>
      </c>
      <c r="H300" s="598">
        <v>1979</v>
      </c>
      <c r="I300" s="598"/>
      <c r="J300" s="596" t="s">
        <v>7798</v>
      </c>
      <c r="K300" s="599">
        <v>10.53</v>
      </c>
      <c r="L300" s="599">
        <v>31344.3</v>
      </c>
      <c r="M300" s="599">
        <v>31344.3</v>
      </c>
      <c r="N300" s="600">
        <v>40630</v>
      </c>
      <c r="O300" s="598" t="s">
        <v>7797</v>
      </c>
      <c r="P300" s="598"/>
      <c r="Q300" s="598"/>
      <c r="R300" s="598"/>
      <c r="S300" s="598"/>
      <c r="T300" s="597"/>
    </row>
    <row r="301" spans="1:20" ht="94.5" customHeight="1">
      <c r="A301" s="596">
        <v>257</v>
      </c>
      <c r="B301" s="597" t="s">
        <v>889</v>
      </c>
      <c r="C301" s="43" t="s">
        <v>7793</v>
      </c>
      <c r="D301" s="597" t="s">
        <v>3946</v>
      </c>
      <c r="E301" s="593" t="s">
        <v>7794</v>
      </c>
      <c r="F301" s="597" t="s">
        <v>7799</v>
      </c>
      <c r="G301" s="593" t="s">
        <v>7796</v>
      </c>
      <c r="H301" s="598">
        <v>1979</v>
      </c>
      <c r="I301" s="598">
        <v>1</v>
      </c>
      <c r="J301" s="596" t="s">
        <v>7800</v>
      </c>
      <c r="K301" s="599">
        <v>32</v>
      </c>
      <c r="L301" s="599">
        <v>603284.16</v>
      </c>
      <c r="M301" s="599">
        <v>603284.16</v>
      </c>
      <c r="N301" s="600">
        <v>40630</v>
      </c>
      <c r="O301" s="598" t="s">
        <v>7797</v>
      </c>
      <c r="P301" s="598"/>
      <c r="Q301" s="598"/>
      <c r="R301" s="598"/>
      <c r="S301" s="598"/>
      <c r="T301" s="597"/>
    </row>
    <row r="302" spans="1:20" ht="95.25" customHeight="1">
      <c r="A302" s="596">
        <v>258</v>
      </c>
      <c r="B302" s="597" t="s">
        <v>889</v>
      </c>
      <c r="C302" s="43" t="s">
        <v>7793</v>
      </c>
      <c r="D302" s="597" t="s">
        <v>3946</v>
      </c>
      <c r="E302" s="593" t="s">
        <v>7794</v>
      </c>
      <c r="F302" s="597" t="s">
        <v>7801</v>
      </c>
      <c r="G302" s="593" t="s">
        <v>7796</v>
      </c>
      <c r="H302" s="598">
        <v>1979</v>
      </c>
      <c r="I302" s="598">
        <v>1</v>
      </c>
      <c r="J302" s="596" t="s">
        <v>7802</v>
      </c>
      <c r="K302" s="599">
        <v>109.34</v>
      </c>
      <c r="L302" s="599">
        <v>362836.88</v>
      </c>
      <c r="M302" s="599">
        <v>362836.88</v>
      </c>
      <c r="N302" s="600">
        <v>40630</v>
      </c>
      <c r="O302" s="598" t="s">
        <v>7797</v>
      </c>
      <c r="P302" s="598"/>
      <c r="Q302" s="598"/>
      <c r="R302" s="598"/>
      <c r="S302" s="598"/>
      <c r="T302" s="597"/>
    </row>
    <row r="303" spans="1:20" ht="100.5" customHeight="1">
      <c r="A303" s="596">
        <v>259</v>
      </c>
      <c r="B303" s="597" t="s">
        <v>889</v>
      </c>
      <c r="C303" s="43" t="s">
        <v>7793</v>
      </c>
      <c r="D303" s="597" t="s">
        <v>3946</v>
      </c>
      <c r="E303" s="593" t="s">
        <v>7794</v>
      </c>
      <c r="F303" s="597" t="s">
        <v>7157</v>
      </c>
      <c r="G303" s="593" t="s">
        <v>7796</v>
      </c>
      <c r="H303" s="598">
        <v>1979</v>
      </c>
      <c r="I303" s="598"/>
      <c r="J303" s="596" t="s">
        <v>7803</v>
      </c>
      <c r="K303" s="599">
        <v>3.88</v>
      </c>
      <c r="L303" s="599">
        <v>19924.02</v>
      </c>
      <c r="M303" s="599">
        <v>19924.02</v>
      </c>
      <c r="N303" s="600">
        <v>40630</v>
      </c>
      <c r="O303" s="598" t="s">
        <v>7797</v>
      </c>
      <c r="P303" s="598"/>
      <c r="Q303" s="598"/>
      <c r="R303" s="598"/>
      <c r="S303" s="598"/>
      <c r="T303" s="597"/>
    </row>
    <row r="304" spans="1:20" ht="98.25" customHeight="1">
      <c r="A304" s="596">
        <v>260</v>
      </c>
      <c r="B304" s="597" t="s">
        <v>889</v>
      </c>
      <c r="C304" s="43" t="s">
        <v>7793</v>
      </c>
      <c r="D304" s="597" t="s">
        <v>3946</v>
      </c>
      <c r="E304" s="593" t="s">
        <v>7794</v>
      </c>
      <c r="F304" s="597" t="s">
        <v>7804</v>
      </c>
      <c r="G304" s="593" t="s">
        <v>7796</v>
      </c>
      <c r="H304" s="598">
        <v>1979</v>
      </c>
      <c r="I304" s="598"/>
      <c r="J304" s="596" t="s">
        <v>7805</v>
      </c>
      <c r="K304" s="599">
        <v>7.58</v>
      </c>
      <c r="L304" s="599">
        <v>27139.040000000001</v>
      </c>
      <c r="M304" s="599">
        <v>27139.040000000001</v>
      </c>
      <c r="N304" s="600">
        <v>40630</v>
      </c>
      <c r="O304" s="598" t="s">
        <v>7797</v>
      </c>
      <c r="P304" s="598"/>
      <c r="Q304" s="598"/>
      <c r="R304" s="598"/>
      <c r="S304" s="598"/>
      <c r="T304" s="597"/>
    </row>
    <row r="305" spans="1:20" ht="93" customHeight="1">
      <c r="A305" s="596">
        <v>261</v>
      </c>
      <c r="B305" s="597" t="s">
        <v>889</v>
      </c>
      <c r="C305" s="43" t="s">
        <v>7793</v>
      </c>
      <c r="D305" s="597" t="s">
        <v>3946</v>
      </c>
      <c r="E305" s="593" t="s">
        <v>7794</v>
      </c>
      <c r="F305" s="597" t="s">
        <v>7806</v>
      </c>
      <c r="G305" s="593" t="s">
        <v>7796</v>
      </c>
      <c r="H305" s="598">
        <v>1979</v>
      </c>
      <c r="I305" s="598"/>
      <c r="J305" s="596" t="s">
        <v>7807</v>
      </c>
      <c r="K305" s="599">
        <v>743.3</v>
      </c>
      <c r="L305" s="599">
        <v>331886.73</v>
      </c>
      <c r="M305" s="599">
        <v>331886.73</v>
      </c>
      <c r="N305" s="600">
        <v>40630</v>
      </c>
      <c r="O305" s="598" t="s">
        <v>7797</v>
      </c>
      <c r="P305" s="598"/>
      <c r="Q305" s="598"/>
      <c r="R305" s="598"/>
      <c r="S305" s="598"/>
      <c r="T305" s="597"/>
    </row>
    <row r="306" spans="1:20" ht="95.25" customHeight="1">
      <c r="A306" s="596">
        <v>262</v>
      </c>
      <c r="B306" s="597" t="s">
        <v>889</v>
      </c>
      <c r="C306" s="43" t="s">
        <v>7793</v>
      </c>
      <c r="D306" s="597" t="s">
        <v>3946</v>
      </c>
      <c r="E306" s="593" t="s">
        <v>7794</v>
      </c>
      <c r="F306" s="597" t="s">
        <v>7808</v>
      </c>
      <c r="G306" s="593" t="s">
        <v>7796</v>
      </c>
      <c r="H306" s="598">
        <v>1979</v>
      </c>
      <c r="I306" s="598"/>
      <c r="J306" s="596" t="s">
        <v>7809</v>
      </c>
      <c r="K306" s="599">
        <v>54.68</v>
      </c>
      <c r="L306" s="599">
        <v>24415.4</v>
      </c>
      <c r="M306" s="599">
        <v>24415.4</v>
      </c>
      <c r="N306" s="600">
        <v>40630</v>
      </c>
      <c r="O306" s="598" t="s">
        <v>7797</v>
      </c>
      <c r="P306" s="598"/>
      <c r="Q306" s="598"/>
      <c r="R306" s="598"/>
      <c r="S306" s="598"/>
      <c r="T306" s="597"/>
    </row>
    <row r="307" spans="1:20" ht="98.25" customHeight="1">
      <c r="A307" s="596">
        <v>263</v>
      </c>
      <c r="B307" s="597" t="s">
        <v>889</v>
      </c>
      <c r="C307" s="43" t="s">
        <v>7793</v>
      </c>
      <c r="D307" s="597" t="s">
        <v>3946</v>
      </c>
      <c r="E307" s="593" t="s">
        <v>7794</v>
      </c>
      <c r="F307" s="597" t="s">
        <v>7629</v>
      </c>
      <c r="G307" s="593" t="s">
        <v>7796</v>
      </c>
      <c r="H307" s="598">
        <v>1979</v>
      </c>
      <c r="I307" s="598">
        <v>1</v>
      </c>
      <c r="J307" s="596" t="s">
        <v>7810</v>
      </c>
      <c r="K307" s="599">
        <v>13.13</v>
      </c>
      <c r="L307" s="599">
        <v>10626.4</v>
      </c>
      <c r="M307" s="599">
        <v>10626.4</v>
      </c>
      <c r="N307" s="600">
        <v>40630</v>
      </c>
      <c r="O307" s="598" t="s">
        <v>7797</v>
      </c>
      <c r="P307" s="598"/>
      <c r="Q307" s="598"/>
      <c r="R307" s="598"/>
      <c r="S307" s="598"/>
      <c r="T307" s="597"/>
    </row>
    <row r="308" spans="1:20" ht="96" customHeight="1">
      <c r="A308" s="596">
        <v>264</v>
      </c>
      <c r="B308" s="597" t="s">
        <v>889</v>
      </c>
      <c r="C308" s="43" t="s">
        <v>7793</v>
      </c>
      <c r="D308" s="597" t="s">
        <v>3946</v>
      </c>
      <c r="E308" s="593" t="s">
        <v>7794</v>
      </c>
      <c r="F308" s="597" t="s">
        <v>7630</v>
      </c>
      <c r="G308" s="593" t="s">
        <v>7796</v>
      </c>
      <c r="H308" s="598">
        <v>1979</v>
      </c>
      <c r="I308" s="598">
        <v>1</v>
      </c>
      <c r="J308" s="596" t="s">
        <v>7811</v>
      </c>
      <c r="K308" s="599">
        <v>6</v>
      </c>
      <c r="L308" s="599">
        <v>27144.73</v>
      </c>
      <c r="M308" s="599">
        <v>27144.73</v>
      </c>
      <c r="N308" s="600">
        <v>40630</v>
      </c>
      <c r="O308" s="598" t="s">
        <v>7797</v>
      </c>
      <c r="P308" s="598"/>
      <c r="Q308" s="598"/>
      <c r="R308" s="598"/>
      <c r="S308" s="598"/>
      <c r="T308" s="597"/>
    </row>
    <row r="309" spans="1:20" ht="96.75" customHeight="1">
      <c r="A309" s="596">
        <v>265</v>
      </c>
      <c r="B309" s="597" t="s">
        <v>889</v>
      </c>
      <c r="C309" s="43" t="s">
        <v>7793</v>
      </c>
      <c r="D309" s="597" t="s">
        <v>3946</v>
      </c>
      <c r="E309" s="593" t="s">
        <v>7794</v>
      </c>
      <c r="F309" s="597" t="s">
        <v>7812</v>
      </c>
      <c r="G309" s="593" t="s">
        <v>7796</v>
      </c>
      <c r="H309" s="598">
        <v>1979</v>
      </c>
      <c r="I309" s="598">
        <v>1</v>
      </c>
      <c r="J309" s="596" t="s">
        <v>7813</v>
      </c>
      <c r="K309" s="599">
        <v>82.24</v>
      </c>
      <c r="L309" s="599">
        <v>694551.82</v>
      </c>
      <c r="M309" s="599">
        <v>694551.82</v>
      </c>
      <c r="N309" s="600">
        <v>40630</v>
      </c>
      <c r="O309" s="598" t="s">
        <v>7797</v>
      </c>
      <c r="P309" s="598"/>
      <c r="Q309" s="598"/>
      <c r="R309" s="598"/>
      <c r="S309" s="598"/>
      <c r="T309" s="597"/>
    </row>
    <row r="310" spans="1:20" ht="104.25" customHeight="1">
      <c r="A310" s="596">
        <v>266</v>
      </c>
      <c r="B310" s="597" t="s">
        <v>889</v>
      </c>
      <c r="C310" s="43" t="s">
        <v>7793</v>
      </c>
      <c r="D310" s="597" t="s">
        <v>3946</v>
      </c>
      <c r="E310" s="593" t="s">
        <v>7794</v>
      </c>
      <c r="F310" s="597" t="s">
        <v>7814</v>
      </c>
      <c r="G310" s="593" t="s">
        <v>7796</v>
      </c>
      <c r="H310" s="598">
        <v>1979</v>
      </c>
      <c r="I310" s="598">
        <v>1</v>
      </c>
      <c r="J310" s="596" t="s">
        <v>7815</v>
      </c>
      <c r="K310" s="599">
        <v>11.3</v>
      </c>
      <c r="L310" s="599">
        <v>28247.41</v>
      </c>
      <c r="M310" s="599">
        <v>28247.41</v>
      </c>
      <c r="N310" s="600">
        <v>40630</v>
      </c>
      <c r="O310" s="598" t="s">
        <v>7797</v>
      </c>
      <c r="P310" s="598"/>
      <c r="Q310" s="598"/>
      <c r="R310" s="598"/>
      <c r="S310" s="598"/>
      <c r="T310" s="597"/>
    </row>
    <row r="311" spans="1:20" ht="95.25" customHeight="1">
      <c r="A311" s="596">
        <v>267</v>
      </c>
      <c r="B311" s="597" t="s">
        <v>889</v>
      </c>
      <c r="C311" s="43" t="s">
        <v>7793</v>
      </c>
      <c r="D311" s="597" t="s">
        <v>3946</v>
      </c>
      <c r="E311" s="593" t="s">
        <v>7794</v>
      </c>
      <c r="F311" s="597" t="s">
        <v>7816</v>
      </c>
      <c r="G311" s="593" t="s">
        <v>7796</v>
      </c>
      <c r="H311" s="598">
        <v>1979</v>
      </c>
      <c r="I311" s="598">
        <v>1</v>
      </c>
      <c r="J311" s="596" t="s">
        <v>7817</v>
      </c>
      <c r="K311" s="599">
        <v>8.19</v>
      </c>
      <c r="L311" s="599">
        <v>12353.16</v>
      </c>
      <c r="M311" s="599">
        <v>12353.16</v>
      </c>
      <c r="N311" s="600">
        <v>40630</v>
      </c>
      <c r="O311" s="598" t="s">
        <v>7797</v>
      </c>
      <c r="P311" s="598"/>
      <c r="Q311" s="598"/>
      <c r="R311" s="598"/>
      <c r="S311" s="598"/>
      <c r="T311" s="597"/>
    </row>
    <row r="312" spans="1:20" ht="99" customHeight="1">
      <c r="A312" s="596">
        <v>268</v>
      </c>
      <c r="B312" s="597" t="s">
        <v>889</v>
      </c>
      <c r="C312" s="43" t="s">
        <v>7793</v>
      </c>
      <c r="D312" s="597" t="s">
        <v>3946</v>
      </c>
      <c r="E312" s="593" t="s">
        <v>7794</v>
      </c>
      <c r="F312" s="597" t="s">
        <v>7818</v>
      </c>
      <c r="G312" s="593" t="s">
        <v>7796</v>
      </c>
      <c r="H312" s="598">
        <v>1979</v>
      </c>
      <c r="I312" s="598">
        <v>1</v>
      </c>
      <c r="J312" s="596" t="s">
        <v>7819</v>
      </c>
      <c r="K312" s="599">
        <v>2.94</v>
      </c>
      <c r="L312" s="599">
        <v>6501.91</v>
      </c>
      <c r="M312" s="599">
        <v>6501.91</v>
      </c>
      <c r="N312" s="600">
        <v>40630</v>
      </c>
      <c r="O312" s="598" t="s">
        <v>7797</v>
      </c>
      <c r="P312" s="598"/>
      <c r="Q312" s="598"/>
      <c r="R312" s="598"/>
      <c r="S312" s="598"/>
      <c r="T312" s="597"/>
    </row>
    <row r="313" spans="1:20">
      <c r="A313" s="650">
        <v>269</v>
      </c>
      <c r="B313" s="651" t="s">
        <v>889</v>
      </c>
      <c r="C313" s="691" t="s">
        <v>7020</v>
      </c>
      <c r="D313" s="651" t="s">
        <v>3946</v>
      </c>
      <c r="E313" s="609" t="s">
        <v>7820</v>
      </c>
      <c r="F313" s="608" t="s">
        <v>7821</v>
      </c>
      <c r="G313" s="609" t="s">
        <v>7822</v>
      </c>
      <c r="H313" s="653">
        <v>1912</v>
      </c>
      <c r="I313" s="653">
        <v>2</v>
      </c>
      <c r="J313" s="650" t="s">
        <v>7823</v>
      </c>
      <c r="K313" s="654">
        <v>651.73</v>
      </c>
      <c r="L313" s="654">
        <v>603284.16</v>
      </c>
      <c r="M313" s="654">
        <v>603284.16</v>
      </c>
      <c r="N313" s="655">
        <v>39143</v>
      </c>
      <c r="O313" s="612" t="s">
        <v>7824</v>
      </c>
      <c r="P313" s="598"/>
      <c r="Q313" s="598"/>
      <c r="R313" s="598"/>
      <c r="S313" s="598"/>
      <c r="T313" s="597"/>
    </row>
    <row r="314" spans="1:20" s="682" customFormat="1" ht="104.25" customHeight="1">
      <c r="A314" s="657"/>
      <c r="B314" s="658"/>
      <c r="C314" s="692"/>
      <c r="D314" s="658"/>
      <c r="E314" s="619"/>
      <c r="F314" s="618"/>
      <c r="G314" s="619"/>
      <c r="H314" s="660"/>
      <c r="I314" s="660"/>
      <c r="J314" s="657"/>
      <c r="K314" s="661"/>
      <c r="L314" s="661"/>
      <c r="M314" s="661"/>
      <c r="N314" s="662"/>
      <c r="O314" s="622"/>
      <c r="P314" s="685"/>
      <c r="Q314" s="600"/>
      <c r="R314" s="600"/>
      <c r="S314" s="685"/>
      <c r="T314" s="598"/>
    </row>
    <row r="315" spans="1:20" ht="105.75" customHeight="1">
      <c r="A315" s="596">
        <v>270</v>
      </c>
      <c r="B315" s="597" t="s">
        <v>889</v>
      </c>
      <c r="C315" s="43" t="s">
        <v>7020</v>
      </c>
      <c r="D315" s="597" t="s">
        <v>3946</v>
      </c>
      <c r="E315" s="593" t="s">
        <v>7820</v>
      </c>
      <c r="F315" s="597" t="s">
        <v>7825</v>
      </c>
      <c r="G315" s="593" t="s">
        <v>7826</v>
      </c>
      <c r="H315" s="598">
        <v>1987</v>
      </c>
      <c r="I315" s="598">
        <v>1</v>
      </c>
      <c r="J315" s="43" t="s">
        <v>7827</v>
      </c>
      <c r="K315" s="599">
        <v>47</v>
      </c>
      <c r="L315" s="599">
        <v>60178.18</v>
      </c>
      <c r="M315" s="599">
        <v>60178.18</v>
      </c>
      <c r="N315" s="600">
        <v>41117</v>
      </c>
      <c r="O315" s="598" t="s">
        <v>7828</v>
      </c>
      <c r="P315" s="598"/>
      <c r="Q315" s="598"/>
      <c r="R315" s="598"/>
      <c r="S315" s="598"/>
      <c r="T315" s="597"/>
    </row>
    <row r="316" spans="1:20" ht="70.900000000000006" customHeight="1">
      <c r="A316" s="596">
        <v>271</v>
      </c>
      <c r="B316" s="597" t="s">
        <v>889</v>
      </c>
      <c r="C316" s="597" t="s">
        <v>890</v>
      </c>
      <c r="D316" s="597" t="s">
        <v>3946</v>
      </c>
      <c r="E316" s="593" t="s">
        <v>7829</v>
      </c>
      <c r="F316" s="597" t="s">
        <v>7830</v>
      </c>
      <c r="G316" s="693" t="s">
        <v>7831</v>
      </c>
      <c r="H316" s="598">
        <v>1917</v>
      </c>
      <c r="I316" s="598">
        <v>1</v>
      </c>
      <c r="J316" s="15" t="s">
        <v>7832</v>
      </c>
      <c r="K316" s="599">
        <v>958.14</v>
      </c>
      <c r="L316" s="599">
        <v>636628.16</v>
      </c>
      <c r="M316" s="599">
        <v>636628.16</v>
      </c>
      <c r="N316" s="600">
        <v>38814</v>
      </c>
      <c r="O316" s="598" t="s">
        <v>7833</v>
      </c>
      <c r="P316" s="598"/>
      <c r="Q316" s="598"/>
      <c r="R316" s="598"/>
      <c r="S316" s="598"/>
      <c r="T316" s="597"/>
    </row>
    <row r="317" spans="1:20" ht="94.15" customHeight="1">
      <c r="A317" s="596">
        <v>272</v>
      </c>
      <c r="B317" s="597" t="s">
        <v>889</v>
      </c>
      <c r="C317" s="43" t="s">
        <v>7834</v>
      </c>
      <c r="D317" s="597" t="s">
        <v>3946</v>
      </c>
      <c r="E317" s="593" t="s">
        <v>7835</v>
      </c>
      <c r="F317" s="597" t="s">
        <v>7196</v>
      </c>
      <c r="G317" s="593" t="s">
        <v>7836</v>
      </c>
      <c r="H317" s="598">
        <v>1963</v>
      </c>
      <c r="I317" s="598">
        <v>2</v>
      </c>
      <c r="J317" s="596" t="s">
        <v>7206</v>
      </c>
      <c r="K317" s="599">
        <v>922.5</v>
      </c>
      <c r="L317" s="599">
        <v>3162921</v>
      </c>
      <c r="M317" s="599">
        <v>1326669.3899999999</v>
      </c>
      <c r="N317" s="600">
        <v>40974</v>
      </c>
      <c r="O317" s="43" t="s">
        <v>7837</v>
      </c>
      <c r="P317" s="43"/>
      <c r="Q317" s="43"/>
      <c r="R317" s="43"/>
      <c r="S317" s="43"/>
      <c r="T317" s="597"/>
    </row>
    <row r="318" spans="1:20" ht="89.25">
      <c r="A318" s="596">
        <v>273</v>
      </c>
      <c r="B318" s="597" t="s">
        <v>889</v>
      </c>
      <c r="C318" s="43" t="s">
        <v>7020</v>
      </c>
      <c r="D318" s="597" t="s">
        <v>3946</v>
      </c>
      <c r="E318" s="593" t="s">
        <v>7838</v>
      </c>
      <c r="F318" s="597" t="s">
        <v>7076</v>
      </c>
      <c r="G318" s="593" t="s">
        <v>7839</v>
      </c>
      <c r="H318" s="598">
        <v>1973</v>
      </c>
      <c r="I318" s="598">
        <v>1</v>
      </c>
      <c r="J318" s="596" t="s">
        <v>7840</v>
      </c>
      <c r="K318" s="599">
        <v>49.55</v>
      </c>
      <c r="L318" s="599">
        <v>52288.03</v>
      </c>
      <c r="M318" s="599">
        <v>20111.54</v>
      </c>
      <c r="N318" s="600">
        <v>39587</v>
      </c>
      <c r="O318" s="598" t="s">
        <v>7841</v>
      </c>
      <c r="P318" s="598"/>
      <c r="Q318" s="598"/>
      <c r="R318" s="598"/>
      <c r="S318" s="598"/>
      <c r="T318" s="598"/>
    </row>
    <row r="319" spans="1:20" ht="102">
      <c r="A319" s="596">
        <v>274</v>
      </c>
      <c r="B319" s="597" t="s">
        <v>889</v>
      </c>
      <c r="C319" s="43" t="s">
        <v>7842</v>
      </c>
      <c r="D319" s="597" t="s">
        <v>3946</v>
      </c>
      <c r="E319" s="593" t="s">
        <v>7843</v>
      </c>
      <c r="F319" s="597" t="s">
        <v>7844</v>
      </c>
      <c r="G319" s="593" t="s">
        <v>7845</v>
      </c>
      <c r="H319" s="598">
        <v>1971</v>
      </c>
      <c r="I319" s="598">
        <v>3</v>
      </c>
      <c r="J319" s="597" t="s">
        <v>7846</v>
      </c>
      <c r="K319" s="599">
        <v>5562.62</v>
      </c>
      <c r="L319" s="599">
        <v>17077541.079999998</v>
      </c>
      <c r="M319" s="599">
        <v>10283371.91</v>
      </c>
      <c r="N319" s="600">
        <v>39728</v>
      </c>
      <c r="O319" s="598" t="s">
        <v>7847</v>
      </c>
      <c r="P319" s="598" t="s">
        <v>7317</v>
      </c>
      <c r="Q319" s="600">
        <v>42005</v>
      </c>
      <c r="R319" s="600">
        <v>43830</v>
      </c>
      <c r="S319" s="598" t="s">
        <v>7318</v>
      </c>
      <c r="T319" s="598">
        <v>31.38</v>
      </c>
    </row>
    <row r="320" spans="1:20" ht="89.25">
      <c r="A320" s="596">
        <v>275</v>
      </c>
      <c r="B320" s="597" t="s">
        <v>889</v>
      </c>
      <c r="C320" s="43" t="s">
        <v>7842</v>
      </c>
      <c r="D320" s="597" t="s">
        <v>3946</v>
      </c>
      <c r="E320" s="593" t="s">
        <v>7843</v>
      </c>
      <c r="F320" s="597" t="s">
        <v>7115</v>
      </c>
      <c r="G320" s="593" t="s">
        <v>7845</v>
      </c>
      <c r="H320" s="598">
        <v>1971</v>
      </c>
      <c r="I320" s="598"/>
      <c r="J320" s="597" t="s">
        <v>7312</v>
      </c>
      <c r="K320" s="599">
        <v>961.1</v>
      </c>
      <c r="L320" s="599">
        <v>232857</v>
      </c>
      <c r="M320" s="599">
        <v>108019.96</v>
      </c>
      <c r="N320" s="600">
        <v>39728</v>
      </c>
      <c r="O320" s="598" t="s">
        <v>7847</v>
      </c>
      <c r="P320" s="598"/>
      <c r="Q320" s="598"/>
      <c r="R320" s="598"/>
      <c r="S320" s="598"/>
      <c r="T320" s="598"/>
    </row>
    <row r="321" spans="1:20" ht="89.25">
      <c r="A321" s="596">
        <v>276</v>
      </c>
      <c r="B321" s="597" t="s">
        <v>889</v>
      </c>
      <c r="C321" s="43" t="s">
        <v>7842</v>
      </c>
      <c r="D321" s="597" t="s">
        <v>3946</v>
      </c>
      <c r="E321" s="593" t="s">
        <v>7843</v>
      </c>
      <c r="F321" s="597" t="s">
        <v>7678</v>
      </c>
      <c r="G321" s="593" t="s">
        <v>7845</v>
      </c>
      <c r="H321" s="598">
        <v>1971</v>
      </c>
      <c r="I321" s="598"/>
      <c r="J321" s="597" t="s">
        <v>7848</v>
      </c>
      <c r="K321" s="599">
        <v>8.5</v>
      </c>
      <c r="L321" s="599">
        <v>1426</v>
      </c>
      <c r="M321" s="599">
        <v>1426</v>
      </c>
      <c r="N321" s="600">
        <v>39728</v>
      </c>
      <c r="O321" s="598" t="s">
        <v>7847</v>
      </c>
      <c r="P321" s="598"/>
      <c r="Q321" s="598"/>
      <c r="R321" s="598"/>
      <c r="S321" s="598"/>
      <c r="T321" s="598"/>
    </row>
    <row r="322" spans="1:20" ht="89.25">
      <c r="A322" s="596">
        <v>277</v>
      </c>
      <c r="B322" s="597" t="s">
        <v>889</v>
      </c>
      <c r="C322" s="43" t="s">
        <v>7842</v>
      </c>
      <c r="D322" s="597" t="s">
        <v>3946</v>
      </c>
      <c r="E322" s="593" t="s">
        <v>7843</v>
      </c>
      <c r="F322" s="597" t="s">
        <v>7849</v>
      </c>
      <c r="G322" s="593" t="s">
        <v>7845</v>
      </c>
      <c r="H322" s="598">
        <v>1971</v>
      </c>
      <c r="I322" s="598"/>
      <c r="J322" s="597" t="s">
        <v>7850</v>
      </c>
      <c r="K322" s="599">
        <v>6.8</v>
      </c>
      <c r="L322" s="599">
        <v>1141</v>
      </c>
      <c r="M322" s="599">
        <v>1141</v>
      </c>
      <c r="N322" s="600">
        <v>39728</v>
      </c>
      <c r="O322" s="598" t="s">
        <v>7847</v>
      </c>
      <c r="P322" s="598"/>
      <c r="Q322" s="598"/>
      <c r="R322" s="598"/>
      <c r="S322" s="598"/>
      <c r="T322" s="598"/>
    </row>
    <row r="323" spans="1:20" ht="89.25">
      <c r="A323" s="596">
        <v>278</v>
      </c>
      <c r="B323" s="597" t="s">
        <v>889</v>
      </c>
      <c r="C323" s="43" t="s">
        <v>7842</v>
      </c>
      <c r="D323" s="597" t="s">
        <v>3946</v>
      </c>
      <c r="E323" s="593" t="s">
        <v>7843</v>
      </c>
      <c r="F323" s="597" t="s">
        <v>7851</v>
      </c>
      <c r="G323" s="593" t="s">
        <v>7845</v>
      </c>
      <c r="H323" s="598">
        <v>1971</v>
      </c>
      <c r="I323" s="598"/>
      <c r="J323" s="597" t="s">
        <v>7852</v>
      </c>
      <c r="K323" s="599">
        <v>9.34</v>
      </c>
      <c r="L323" s="599">
        <v>2265</v>
      </c>
      <c r="M323" s="599">
        <v>2265</v>
      </c>
      <c r="N323" s="600">
        <v>39728</v>
      </c>
      <c r="O323" s="598" t="s">
        <v>7847</v>
      </c>
      <c r="P323" s="598"/>
      <c r="Q323" s="598"/>
      <c r="R323" s="598"/>
      <c r="S323" s="598"/>
      <c r="T323" s="598"/>
    </row>
    <row r="324" spans="1:20" ht="126" customHeight="1">
      <c r="A324" s="596">
        <v>279</v>
      </c>
      <c r="B324" s="597" t="s">
        <v>889</v>
      </c>
      <c r="C324" s="43" t="s">
        <v>7842</v>
      </c>
      <c r="D324" s="597" t="s">
        <v>3946</v>
      </c>
      <c r="E324" s="593" t="s">
        <v>7843</v>
      </c>
      <c r="F324" s="597" t="s">
        <v>7853</v>
      </c>
      <c r="G324" s="593"/>
      <c r="H324" s="598"/>
      <c r="I324" s="598"/>
      <c r="J324" s="597" t="s">
        <v>7854</v>
      </c>
      <c r="K324" s="629">
        <v>2097.5</v>
      </c>
      <c r="L324" s="599">
        <v>70050.02</v>
      </c>
      <c r="M324" s="599">
        <v>70050.02</v>
      </c>
      <c r="N324" s="600">
        <v>42431</v>
      </c>
      <c r="O324" s="598" t="s">
        <v>7855</v>
      </c>
      <c r="P324" s="598"/>
      <c r="Q324" s="598"/>
      <c r="R324" s="598"/>
      <c r="S324" s="598"/>
      <c r="T324" s="598"/>
    </row>
    <row r="325" spans="1:20" ht="123" customHeight="1">
      <c r="A325" s="596">
        <v>280</v>
      </c>
      <c r="B325" s="597" t="s">
        <v>889</v>
      </c>
      <c r="C325" s="43" t="s">
        <v>7842</v>
      </c>
      <c r="D325" s="597" t="s">
        <v>3946</v>
      </c>
      <c r="E325" s="593" t="s">
        <v>7843</v>
      </c>
      <c r="F325" s="597" t="s">
        <v>7856</v>
      </c>
      <c r="G325" s="593"/>
      <c r="H325" s="598"/>
      <c r="I325" s="598"/>
      <c r="J325" s="597" t="s">
        <v>7857</v>
      </c>
      <c r="K325" s="629"/>
      <c r="L325" s="599">
        <v>10029.459999999999</v>
      </c>
      <c r="M325" s="599">
        <v>10029.459999999999</v>
      </c>
      <c r="N325" s="600">
        <v>42431</v>
      </c>
      <c r="O325" s="598" t="s">
        <v>7855</v>
      </c>
      <c r="P325" s="598"/>
      <c r="Q325" s="598"/>
      <c r="R325" s="598"/>
      <c r="S325" s="598"/>
      <c r="T325" s="598"/>
    </row>
    <row r="326" spans="1:20" ht="114.75">
      <c r="A326" s="596">
        <v>281</v>
      </c>
      <c r="B326" s="597" t="s">
        <v>889</v>
      </c>
      <c r="C326" s="43" t="s">
        <v>7842</v>
      </c>
      <c r="D326" s="597" t="s">
        <v>3946</v>
      </c>
      <c r="E326" s="593" t="s">
        <v>7843</v>
      </c>
      <c r="F326" s="597" t="s">
        <v>7858</v>
      </c>
      <c r="G326" s="593"/>
      <c r="H326" s="598"/>
      <c r="I326" s="598"/>
      <c r="J326" s="597" t="s">
        <v>7859</v>
      </c>
      <c r="K326" s="629"/>
      <c r="L326" s="599">
        <v>63536.480000000003</v>
      </c>
      <c r="M326" s="599">
        <v>63536.480000000003</v>
      </c>
      <c r="N326" s="600">
        <v>42431</v>
      </c>
      <c r="O326" s="598" t="s">
        <v>7855</v>
      </c>
      <c r="P326" s="598"/>
      <c r="Q326" s="598"/>
      <c r="R326" s="598"/>
      <c r="S326" s="598"/>
      <c r="T326" s="598"/>
    </row>
    <row r="327" spans="1:20" ht="106.15" customHeight="1">
      <c r="A327" s="596">
        <v>282</v>
      </c>
      <c r="B327" s="597" t="s">
        <v>889</v>
      </c>
      <c r="C327" s="43" t="s">
        <v>7860</v>
      </c>
      <c r="D327" s="597" t="s">
        <v>3946</v>
      </c>
      <c r="E327" s="593" t="s">
        <v>7861</v>
      </c>
      <c r="F327" s="597" t="s">
        <v>7862</v>
      </c>
      <c r="G327" s="593" t="s">
        <v>7863</v>
      </c>
      <c r="H327" s="598">
        <v>1963</v>
      </c>
      <c r="I327" s="598">
        <v>2</v>
      </c>
      <c r="J327" s="596" t="s">
        <v>7263</v>
      </c>
      <c r="K327" s="599">
        <v>1047.0899999999999</v>
      </c>
      <c r="L327" s="599">
        <v>278171.24</v>
      </c>
      <c r="M327" s="599">
        <v>277831.67999999999</v>
      </c>
      <c r="N327" s="600">
        <v>39587</v>
      </c>
      <c r="O327" s="598" t="s">
        <v>7864</v>
      </c>
      <c r="P327" s="598" t="s">
        <v>7122</v>
      </c>
      <c r="Q327" s="600">
        <v>43494</v>
      </c>
      <c r="R327" s="600">
        <v>44196</v>
      </c>
      <c r="S327" s="598" t="s">
        <v>7123</v>
      </c>
      <c r="T327" s="598">
        <v>39.04</v>
      </c>
    </row>
    <row r="328" spans="1:20" ht="105.6" customHeight="1">
      <c r="A328" s="596">
        <v>283</v>
      </c>
      <c r="B328" s="597" t="s">
        <v>889</v>
      </c>
      <c r="C328" s="43" t="s">
        <v>7860</v>
      </c>
      <c r="D328" s="597" t="s">
        <v>3946</v>
      </c>
      <c r="E328" s="593" t="s">
        <v>7861</v>
      </c>
      <c r="F328" s="597" t="s">
        <v>7554</v>
      </c>
      <c r="G328" s="593" t="s">
        <v>7863</v>
      </c>
      <c r="H328" s="598">
        <v>1963</v>
      </c>
      <c r="I328" s="598">
        <v>1</v>
      </c>
      <c r="J328" s="596" t="s">
        <v>7263</v>
      </c>
      <c r="K328" s="599">
        <v>19.670000000000002</v>
      </c>
      <c r="L328" s="599">
        <v>540.35</v>
      </c>
      <c r="M328" s="599">
        <v>540.35</v>
      </c>
      <c r="N328" s="600">
        <v>39587</v>
      </c>
      <c r="O328" s="598" t="s">
        <v>7864</v>
      </c>
      <c r="P328" s="598"/>
      <c r="Q328" s="600"/>
      <c r="R328" s="600"/>
      <c r="S328" s="598"/>
      <c r="T328" s="598"/>
    </row>
    <row r="329" spans="1:20" ht="105.6" customHeight="1">
      <c r="A329" s="596">
        <v>284</v>
      </c>
      <c r="B329" s="597" t="s">
        <v>889</v>
      </c>
      <c r="C329" s="43" t="s">
        <v>7860</v>
      </c>
      <c r="D329" s="597" t="s">
        <v>3946</v>
      </c>
      <c r="E329" s="593" t="s">
        <v>7861</v>
      </c>
      <c r="F329" s="597" t="s">
        <v>7556</v>
      </c>
      <c r="G329" s="593" t="s">
        <v>7863</v>
      </c>
      <c r="H329" s="598">
        <v>1963</v>
      </c>
      <c r="I329" s="598">
        <v>1</v>
      </c>
      <c r="J329" s="596" t="s">
        <v>7263</v>
      </c>
      <c r="K329" s="599">
        <v>24.16</v>
      </c>
      <c r="L329" s="599">
        <v>663.59</v>
      </c>
      <c r="M329" s="599">
        <v>663.59</v>
      </c>
      <c r="N329" s="600">
        <v>39587</v>
      </c>
      <c r="O329" s="598" t="s">
        <v>7864</v>
      </c>
      <c r="P329" s="598"/>
      <c r="Q329" s="600"/>
      <c r="R329" s="600"/>
      <c r="S329" s="598"/>
      <c r="T329" s="598"/>
    </row>
    <row r="330" spans="1:20" ht="105.6" customHeight="1">
      <c r="A330" s="596">
        <v>285</v>
      </c>
      <c r="B330" s="597" t="s">
        <v>889</v>
      </c>
      <c r="C330" s="43" t="s">
        <v>7860</v>
      </c>
      <c r="D330" s="597" t="s">
        <v>3946</v>
      </c>
      <c r="E330" s="593" t="s">
        <v>7861</v>
      </c>
      <c r="F330" s="597" t="s">
        <v>7768</v>
      </c>
      <c r="G330" s="593" t="s">
        <v>7863</v>
      </c>
      <c r="H330" s="598">
        <v>1963</v>
      </c>
      <c r="I330" s="598"/>
      <c r="J330" s="596" t="s">
        <v>7263</v>
      </c>
      <c r="K330" s="599">
        <v>386.24</v>
      </c>
      <c r="L330" s="599">
        <v>22912.73</v>
      </c>
      <c r="M330" s="599">
        <v>22912.73</v>
      </c>
      <c r="N330" s="600">
        <v>39587</v>
      </c>
      <c r="O330" s="598" t="s">
        <v>7864</v>
      </c>
      <c r="P330" s="598"/>
      <c r="Q330" s="600"/>
      <c r="R330" s="600"/>
      <c r="S330" s="598"/>
      <c r="T330" s="598"/>
    </row>
    <row r="331" spans="1:20" ht="105.6" customHeight="1">
      <c r="A331" s="596">
        <v>287</v>
      </c>
      <c r="B331" s="597" t="s">
        <v>889</v>
      </c>
      <c r="C331" s="43" t="s">
        <v>7860</v>
      </c>
      <c r="D331" s="597" t="s">
        <v>3946</v>
      </c>
      <c r="E331" s="593" t="s">
        <v>7861</v>
      </c>
      <c r="F331" s="597" t="s">
        <v>7632</v>
      </c>
      <c r="G331" s="593" t="s">
        <v>7863</v>
      </c>
      <c r="H331" s="598">
        <v>1963</v>
      </c>
      <c r="I331" s="598">
        <v>1</v>
      </c>
      <c r="J331" s="596" t="s">
        <v>7263</v>
      </c>
      <c r="K331" s="599">
        <v>25.13</v>
      </c>
      <c r="L331" s="599">
        <v>6466.68</v>
      </c>
      <c r="M331" s="599">
        <v>6466.68</v>
      </c>
      <c r="N331" s="600">
        <v>39587</v>
      </c>
      <c r="O331" s="598" t="s">
        <v>7864</v>
      </c>
      <c r="P331" s="598"/>
      <c r="Q331" s="600"/>
      <c r="R331" s="600"/>
      <c r="S331" s="598"/>
      <c r="T331" s="598"/>
    </row>
    <row r="332" spans="1:20" ht="105.6" customHeight="1">
      <c r="A332" s="596">
        <v>288</v>
      </c>
      <c r="B332" s="597" t="s">
        <v>889</v>
      </c>
      <c r="C332" s="43" t="s">
        <v>7860</v>
      </c>
      <c r="D332" s="597" t="s">
        <v>3946</v>
      </c>
      <c r="E332" s="593" t="s">
        <v>7861</v>
      </c>
      <c r="F332" s="597" t="s">
        <v>7629</v>
      </c>
      <c r="G332" s="593" t="s">
        <v>7863</v>
      </c>
      <c r="H332" s="598">
        <v>1963</v>
      </c>
      <c r="I332" s="598">
        <v>1</v>
      </c>
      <c r="J332" s="596" t="s">
        <v>7263</v>
      </c>
      <c r="K332" s="599">
        <v>29.02</v>
      </c>
      <c r="L332" s="599">
        <v>5504.62</v>
      </c>
      <c r="M332" s="599">
        <v>5504.62</v>
      </c>
      <c r="N332" s="600">
        <v>39587</v>
      </c>
      <c r="O332" s="598" t="s">
        <v>7864</v>
      </c>
      <c r="P332" s="598"/>
      <c r="Q332" s="600"/>
      <c r="R332" s="600"/>
      <c r="S332" s="598"/>
      <c r="T332" s="598"/>
    </row>
    <row r="333" spans="1:20" ht="106.15" customHeight="1">
      <c r="A333" s="596">
        <v>289</v>
      </c>
      <c r="B333" s="597" t="s">
        <v>889</v>
      </c>
      <c r="C333" s="43" t="s">
        <v>7860</v>
      </c>
      <c r="D333" s="597" t="s">
        <v>3946</v>
      </c>
      <c r="E333" s="593" t="s">
        <v>7861</v>
      </c>
      <c r="F333" s="597" t="s">
        <v>7865</v>
      </c>
      <c r="G333" s="593" t="s">
        <v>7863</v>
      </c>
      <c r="H333" s="598">
        <v>1963</v>
      </c>
      <c r="I333" s="598">
        <v>1</v>
      </c>
      <c r="J333" s="596" t="s">
        <v>7263</v>
      </c>
      <c r="K333" s="599">
        <v>5.09</v>
      </c>
      <c r="L333" s="599">
        <v>205.4</v>
      </c>
      <c r="M333" s="599">
        <v>205.4</v>
      </c>
      <c r="N333" s="600">
        <v>39587</v>
      </c>
      <c r="O333" s="598" t="s">
        <v>7864</v>
      </c>
      <c r="P333" s="598"/>
      <c r="Q333" s="600"/>
      <c r="R333" s="600"/>
      <c r="S333" s="598"/>
      <c r="T333" s="598"/>
    </row>
    <row r="334" spans="1:20" ht="108" customHeight="1">
      <c r="A334" s="596">
        <v>290</v>
      </c>
      <c r="B334" s="597" t="s">
        <v>889</v>
      </c>
      <c r="C334" s="43" t="s">
        <v>7025</v>
      </c>
      <c r="D334" s="597" t="s">
        <v>3946</v>
      </c>
      <c r="E334" s="593" t="s">
        <v>7866</v>
      </c>
      <c r="F334" s="597" t="s">
        <v>7304</v>
      </c>
      <c r="G334" s="593" t="s">
        <v>7867</v>
      </c>
      <c r="H334" s="598">
        <v>1973</v>
      </c>
      <c r="I334" s="598">
        <v>1</v>
      </c>
      <c r="J334" s="596" t="s">
        <v>7868</v>
      </c>
      <c r="K334" s="599">
        <v>48.8</v>
      </c>
      <c r="L334" s="599">
        <v>373571</v>
      </c>
      <c r="M334" s="599">
        <v>286404.57</v>
      </c>
      <c r="N334" s="600">
        <v>39860</v>
      </c>
      <c r="O334" s="598" t="s">
        <v>7869</v>
      </c>
      <c r="P334" s="602" t="s">
        <v>7031</v>
      </c>
      <c r="Q334" s="600">
        <v>43101</v>
      </c>
      <c r="R334" s="600">
        <v>44196</v>
      </c>
      <c r="S334" s="602" t="s">
        <v>7032</v>
      </c>
      <c r="T334" s="596">
        <v>13.99</v>
      </c>
    </row>
    <row r="335" spans="1:20" ht="106.15" customHeight="1">
      <c r="A335" s="596">
        <v>291</v>
      </c>
      <c r="B335" s="597" t="s">
        <v>889</v>
      </c>
      <c r="C335" s="43" t="s">
        <v>7870</v>
      </c>
      <c r="D335" s="597" t="s">
        <v>3946</v>
      </c>
      <c r="E335" s="593" t="s">
        <v>7871</v>
      </c>
      <c r="F335" s="597" t="s">
        <v>7872</v>
      </c>
      <c r="G335" s="593" t="s">
        <v>7873</v>
      </c>
      <c r="H335" s="598">
        <v>1964</v>
      </c>
      <c r="I335" s="598">
        <v>2</v>
      </c>
      <c r="J335" s="597" t="s">
        <v>7261</v>
      </c>
      <c r="K335" s="599">
        <v>990.61</v>
      </c>
      <c r="L335" s="599">
        <v>3232462.87</v>
      </c>
      <c r="M335" s="599">
        <v>1749917.36</v>
      </c>
      <c r="N335" s="600">
        <v>39497</v>
      </c>
      <c r="O335" s="632" t="s">
        <v>7874</v>
      </c>
      <c r="P335" s="598" t="s">
        <v>7122</v>
      </c>
      <c r="Q335" s="600">
        <v>43865</v>
      </c>
      <c r="R335" s="600">
        <v>44196</v>
      </c>
      <c r="S335" s="598" t="s">
        <v>7123</v>
      </c>
      <c r="T335" s="632">
        <v>53.55</v>
      </c>
    </row>
    <row r="336" spans="1:20" ht="105.6" customHeight="1">
      <c r="A336" s="596">
        <v>292</v>
      </c>
      <c r="B336" s="597" t="s">
        <v>889</v>
      </c>
      <c r="C336" s="43" t="s">
        <v>7870</v>
      </c>
      <c r="D336" s="597" t="s">
        <v>3946</v>
      </c>
      <c r="E336" s="593" t="s">
        <v>7871</v>
      </c>
      <c r="F336" s="597" t="s">
        <v>7053</v>
      </c>
      <c r="G336" s="593" t="s">
        <v>7873</v>
      </c>
      <c r="H336" s="598">
        <v>1993</v>
      </c>
      <c r="I336" s="598">
        <v>1</v>
      </c>
      <c r="J336" s="597" t="s">
        <v>7261</v>
      </c>
      <c r="K336" s="599">
        <v>530.12</v>
      </c>
      <c r="L336" s="599">
        <v>2100315.11</v>
      </c>
      <c r="M336" s="599">
        <v>1274748.29</v>
      </c>
      <c r="N336" s="600">
        <v>39497</v>
      </c>
      <c r="O336" s="632" t="s">
        <v>7874</v>
      </c>
      <c r="P336" s="598"/>
      <c r="Q336" s="600"/>
      <c r="R336" s="600"/>
      <c r="S336" s="598"/>
      <c r="T336" s="632"/>
    </row>
    <row r="337" spans="1:20" ht="105.6" customHeight="1">
      <c r="A337" s="596">
        <v>293</v>
      </c>
      <c r="B337" s="597" t="s">
        <v>889</v>
      </c>
      <c r="C337" s="43" t="s">
        <v>7870</v>
      </c>
      <c r="D337" s="597" t="s">
        <v>3946</v>
      </c>
      <c r="E337" s="593" t="s">
        <v>7871</v>
      </c>
      <c r="F337" s="597" t="s">
        <v>7875</v>
      </c>
      <c r="G337" s="593" t="s">
        <v>7873</v>
      </c>
      <c r="H337" s="598">
        <v>1964</v>
      </c>
      <c r="I337" s="598"/>
      <c r="J337" s="596" t="s">
        <v>7876</v>
      </c>
      <c r="K337" s="599">
        <v>26.13</v>
      </c>
      <c r="L337" s="599">
        <v>321274.99</v>
      </c>
      <c r="M337" s="599">
        <v>321274.99</v>
      </c>
      <c r="N337" s="600">
        <v>39497</v>
      </c>
      <c r="O337" s="632" t="s">
        <v>7874</v>
      </c>
      <c r="P337" s="632"/>
      <c r="Q337" s="632"/>
      <c r="R337" s="632"/>
      <c r="S337" s="632"/>
      <c r="T337" s="632"/>
    </row>
    <row r="338" spans="1:20" ht="105.6" customHeight="1">
      <c r="A338" s="596">
        <v>294</v>
      </c>
      <c r="B338" s="597" t="s">
        <v>889</v>
      </c>
      <c r="C338" s="43" t="s">
        <v>7870</v>
      </c>
      <c r="D338" s="597" t="s">
        <v>3946</v>
      </c>
      <c r="E338" s="593" t="s">
        <v>7871</v>
      </c>
      <c r="F338" s="597" t="s">
        <v>7877</v>
      </c>
      <c r="G338" s="593" t="s">
        <v>7873</v>
      </c>
      <c r="H338" s="598">
        <v>1964</v>
      </c>
      <c r="I338" s="598"/>
      <c r="J338" s="596" t="s">
        <v>7876</v>
      </c>
      <c r="K338" s="599">
        <v>13.2</v>
      </c>
      <c r="L338" s="599">
        <v>5143.42</v>
      </c>
      <c r="M338" s="599">
        <v>5143.42</v>
      </c>
      <c r="N338" s="600">
        <v>39497</v>
      </c>
      <c r="O338" s="632" t="s">
        <v>7874</v>
      </c>
      <c r="P338" s="632"/>
      <c r="Q338" s="632"/>
      <c r="R338" s="632"/>
      <c r="S338" s="632"/>
      <c r="T338" s="632"/>
    </row>
    <row r="339" spans="1:20" ht="105.6" customHeight="1">
      <c r="A339" s="596">
        <v>295</v>
      </c>
      <c r="B339" s="597" t="s">
        <v>889</v>
      </c>
      <c r="C339" s="43" t="s">
        <v>7870</v>
      </c>
      <c r="D339" s="597" t="s">
        <v>3946</v>
      </c>
      <c r="E339" s="593" t="s">
        <v>7871</v>
      </c>
      <c r="F339" s="597" t="s">
        <v>7878</v>
      </c>
      <c r="G339" s="593" t="s">
        <v>7873</v>
      </c>
      <c r="H339" s="598">
        <v>1964</v>
      </c>
      <c r="I339" s="598"/>
      <c r="J339" s="596" t="s">
        <v>7876</v>
      </c>
      <c r="K339" s="599">
        <v>35.76</v>
      </c>
      <c r="L339" s="599">
        <v>13881.04</v>
      </c>
      <c r="M339" s="599">
        <v>13881.04</v>
      </c>
      <c r="N339" s="600">
        <v>39497</v>
      </c>
      <c r="O339" s="632" t="s">
        <v>7874</v>
      </c>
      <c r="P339" s="632"/>
      <c r="Q339" s="632"/>
      <c r="R339" s="632"/>
      <c r="S339" s="632"/>
      <c r="T339" s="632"/>
    </row>
    <row r="340" spans="1:20" ht="90" customHeight="1">
      <c r="A340" s="596">
        <v>296</v>
      </c>
      <c r="B340" s="597" t="s">
        <v>889</v>
      </c>
      <c r="C340" s="43" t="s">
        <v>7870</v>
      </c>
      <c r="D340" s="597" t="s">
        <v>3946</v>
      </c>
      <c r="E340" s="593" t="s">
        <v>7871</v>
      </c>
      <c r="F340" s="597" t="s">
        <v>7879</v>
      </c>
      <c r="G340" s="593" t="s">
        <v>7873</v>
      </c>
      <c r="H340" s="598">
        <v>1964</v>
      </c>
      <c r="I340" s="598"/>
      <c r="J340" s="596" t="s">
        <v>7876</v>
      </c>
      <c r="K340" s="599">
        <v>40.840000000000003</v>
      </c>
      <c r="L340" s="599">
        <v>15864.06</v>
      </c>
      <c r="M340" s="599">
        <v>15864.06</v>
      </c>
      <c r="N340" s="600">
        <v>39497</v>
      </c>
      <c r="O340" s="632" t="s">
        <v>7874</v>
      </c>
      <c r="P340" s="632"/>
      <c r="Q340" s="632"/>
      <c r="R340" s="632"/>
      <c r="S340" s="632"/>
      <c r="T340" s="632"/>
    </row>
    <row r="341" spans="1:20" ht="84" customHeight="1">
      <c r="A341" s="596">
        <v>297</v>
      </c>
      <c r="B341" s="597" t="s">
        <v>889</v>
      </c>
      <c r="C341" s="43" t="s">
        <v>7870</v>
      </c>
      <c r="D341" s="597" t="s">
        <v>3946</v>
      </c>
      <c r="E341" s="593" t="s">
        <v>7871</v>
      </c>
      <c r="F341" s="597" t="s">
        <v>7880</v>
      </c>
      <c r="G341" s="593" t="s">
        <v>7873</v>
      </c>
      <c r="H341" s="598">
        <v>1964</v>
      </c>
      <c r="I341" s="598"/>
      <c r="J341" s="596" t="s">
        <v>7876</v>
      </c>
      <c r="K341" s="599">
        <v>39.200000000000003</v>
      </c>
      <c r="L341" s="599">
        <v>15182.4</v>
      </c>
      <c r="M341" s="599">
        <v>15182.4</v>
      </c>
      <c r="N341" s="600">
        <v>39497</v>
      </c>
      <c r="O341" s="632" t="s">
        <v>7874</v>
      </c>
      <c r="P341" s="632"/>
      <c r="Q341" s="632"/>
      <c r="R341" s="632"/>
      <c r="S341" s="632"/>
      <c r="T341" s="632"/>
    </row>
    <row r="342" spans="1:20" ht="88.9" customHeight="1">
      <c r="A342" s="596">
        <v>298</v>
      </c>
      <c r="B342" s="597" t="s">
        <v>889</v>
      </c>
      <c r="C342" s="43" t="s">
        <v>7870</v>
      </c>
      <c r="D342" s="597" t="s">
        <v>3946</v>
      </c>
      <c r="E342" s="593" t="s">
        <v>7871</v>
      </c>
      <c r="F342" s="597" t="s">
        <v>7416</v>
      </c>
      <c r="G342" s="593" t="s">
        <v>7873</v>
      </c>
      <c r="H342" s="598">
        <v>1964</v>
      </c>
      <c r="I342" s="598"/>
      <c r="J342" s="596" t="s">
        <v>7876</v>
      </c>
      <c r="K342" s="599">
        <v>11.4</v>
      </c>
      <c r="L342" s="599">
        <v>11650.17</v>
      </c>
      <c r="M342" s="599">
        <v>11650.17</v>
      </c>
      <c r="N342" s="600">
        <v>39497</v>
      </c>
      <c r="O342" s="632" t="s">
        <v>7874</v>
      </c>
      <c r="P342" s="632"/>
      <c r="Q342" s="632"/>
      <c r="R342" s="632"/>
      <c r="S342" s="632"/>
      <c r="T342" s="632"/>
    </row>
    <row r="343" spans="1:20" ht="105.6" customHeight="1">
      <c r="A343" s="596">
        <v>299</v>
      </c>
      <c r="B343" s="597" t="s">
        <v>889</v>
      </c>
      <c r="C343" s="43" t="s">
        <v>7870</v>
      </c>
      <c r="D343" s="597" t="s">
        <v>3946</v>
      </c>
      <c r="E343" s="593" t="s">
        <v>7871</v>
      </c>
      <c r="F343" s="597" t="s">
        <v>7419</v>
      </c>
      <c r="G343" s="593" t="s">
        <v>7873</v>
      </c>
      <c r="H343" s="598">
        <v>1964</v>
      </c>
      <c r="I343" s="598"/>
      <c r="J343" s="596" t="s">
        <v>7876</v>
      </c>
      <c r="K343" s="599">
        <v>358.83</v>
      </c>
      <c r="L343" s="599">
        <v>84463.73</v>
      </c>
      <c r="M343" s="599">
        <v>84463.73</v>
      </c>
      <c r="N343" s="600">
        <v>39497</v>
      </c>
      <c r="O343" s="632" t="s">
        <v>7874</v>
      </c>
      <c r="P343" s="632"/>
      <c r="Q343" s="632"/>
      <c r="R343" s="632"/>
      <c r="S343" s="632"/>
      <c r="T343" s="632"/>
    </row>
    <row r="344" spans="1:20" ht="106.15" customHeight="1">
      <c r="A344" s="596">
        <v>300</v>
      </c>
      <c r="B344" s="597" t="s">
        <v>889</v>
      </c>
      <c r="C344" s="43" t="s">
        <v>7870</v>
      </c>
      <c r="D344" s="597" t="s">
        <v>3946</v>
      </c>
      <c r="E344" s="593" t="s">
        <v>7871</v>
      </c>
      <c r="F344" s="597" t="s">
        <v>7564</v>
      </c>
      <c r="G344" s="593" t="s">
        <v>7873</v>
      </c>
      <c r="H344" s="598">
        <v>1964</v>
      </c>
      <c r="I344" s="598"/>
      <c r="J344" s="596" t="s">
        <v>7876</v>
      </c>
      <c r="K344" s="599">
        <v>31.65</v>
      </c>
      <c r="L344" s="599">
        <v>346661.63</v>
      </c>
      <c r="M344" s="599">
        <v>346661.63</v>
      </c>
      <c r="N344" s="600">
        <v>39497</v>
      </c>
      <c r="O344" s="632" t="s">
        <v>7874</v>
      </c>
      <c r="P344" s="632"/>
      <c r="Q344" s="632"/>
      <c r="R344" s="632"/>
      <c r="S344" s="632"/>
      <c r="T344" s="632"/>
    </row>
    <row r="345" spans="1:20" ht="106.15" customHeight="1">
      <c r="A345" s="596">
        <v>301</v>
      </c>
      <c r="B345" s="597" t="s">
        <v>889</v>
      </c>
      <c r="C345" s="43" t="s">
        <v>7881</v>
      </c>
      <c r="D345" s="597" t="s">
        <v>3946</v>
      </c>
      <c r="E345" s="593" t="s">
        <v>7882</v>
      </c>
      <c r="F345" s="597" t="s">
        <v>7883</v>
      </c>
      <c r="G345" s="593" t="s">
        <v>7884</v>
      </c>
      <c r="H345" s="598">
        <v>1966</v>
      </c>
      <c r="I345" s="598">
        <v>2</v>
      </c>
      <c r="J345" s="597" t="s">
        <v>7885</v>
      </c>
      <c r="K345" s="599">
        <v>1036.42</v>
      </c>
      <c r="L345" s="599">
        <v>3053804.44</v>
      </c>
      <c r="M345" s="599">
        <v>1217639.3500000001</v>
      </c>
      <c r="N345" s="600">
        <v>39728</v>
      </c>
      <c r="O345" s="598" t="s">
        <v>7886</v>
      </c>
      <c r="P345" s="598" t="s">
        <v>7887</v>
      </c>
      <c r="Q345" s="600">
        <v>43578</v>
      </c>
      <c r="R345" s="600">
        <v>44196</v>
      </c>
      <c r="S345" s="598" t="s">
        <v>7888</v>
      </c>
      <c r="T345" s="598">
        <v>52.49</v>
      </c>
    </row>
    <row r="346" spans="1:20" ht="105.6" customHeight="1">
      <c r="A346" s="596">
        <v>302</v>
      </c>
      <c r="B346" s="597" t="s">
        <v>889</v>
      </c>
      <c r="C346" s="43" t="s">
        <v>7881</v>
      </c>
      <c r="D346" s="597" t="s">
        <v>3946</v>
      </c>
      <c r="E346" s="593" t="s">
        <v>7882</v>
      </c>
      <c r="F346" s="597" t="s">
        <v>7889</v>
      </c>
      <c r="G346" s="593" t="s">
        <v>7884</v>
      </c>
      <c r="H346" s="598">
        <v>1966</v>
      </c>
      <c r="I346" s="598"/>
      <c r="J346" s="597" t="s">
        <v>7890</v>
      </c>
      <c r="K346" s="599">
        <v>2.64</v>
      </c>
      <c r="L346" s="599">
        <v>919.49</v>
      </c>
      <c r="M346" s="599">
        <v>919.49</v>
      </c>
      <c r="N346" s="600">
        <v>39728</v>
      </c>
      <c r="O346" s="598" t="s">
        <v>7886</v>
      </c>
      <c r="P346" s="598"/>
      <c r="Q346" s="600"/>
      <c r="R346" s="600"/>
      <c r="S346" s="598"/>
      <c r="T346" s="598"/>
    </row>
    <row r="347" spans="1:20" ht="105.6" customHeight="1">
      <c r="A347" s="596">
        <v>303</v>
      </c>
      <c r="B347" s="597" t="s">
        <v>889</v>
      </c>
      <c r="C347" s="43" t="s">
        <v>7881</v>
      </c>
      <c r="D347" s="597" t="s">
        <v>3946</v>
      </c>
      <c r="E347" s="593" t="s">
        <v>7882</v>
      </c>
      <c r="F347" s="597" t="s">
        <v>7692</v>
      </c>
      <c r="G347" s="593" t="s">
        <v>7884</v>
      </c>
      <c r="H347" s="598">
        <v>1966</v>
      </c>
      <c r="I347" s="598"/>
      <c r="J347" s="597" t="s">
        <v>7891</v>
      </c>
      <c r="K347" s="599">
        <v>23.79</v>
      </c>
      <c r="L347" s="599">
        <v>8275.3700000000008</v>
      </c>
      <c r="M347" s="599">
        <v>8275.3700000000008</v>
      </c>
      <c r="N347" s="600">
        <v>39728</v>
      </c>
      <c r="O347" s="598" t="s">
        <v>7886</v>
      </c>
      <c r="P347" s="598"/>
      <c r="Q347" s="600"/>
      <c r="R347" s="600"/>
      <c r="S347" s="598"/>
      <c r="T347" s="598"/>
    </row>
    <row r="348" spans="1:20" ht="105.6" customHeight="1">
      <c r="A348" s="596">
        <v>304</v>
      </c>
      <c r="B348" s="597" t="s">
        <v>889</v>
      </c>
      <c r="C348" s="43" t="s">
        <v>7881</v>
      </c>
      <c r="D348" s="597" t="s">
        <v>3946</v>
      </c>
      <c r="E348" s="593" t="s">
        <v>7882</v>
      </c>
      <c r="F348" s="597" t="s">
        <v>7623</v>
      </c>
      <c r="G348" s="593" t="s">
        <v>7884</v>
      </c>
      <c r="H348" s="598">
        <v>1966</v>
      </c>
      <c r="I348" s="598"/>
      <c r="J348" s="597" t="s">
        <v>7892</v>
      </c>
      <c r="K348" s="599">
        <v>24.92</v>
      </c>
      <c r="L348" s="599">
        <v>8649.98</v>
      </c>
      <c r="M348" s="599">
        <v>8649.98</v>
      </c>
      <c r="N348" s="600">
        <v>39728</v>
      </c>
      <c r="O348" s="598" t="s">
        <v>7886</v>
      </c>
      <c r="P348" s="598"/>
      <c r="Q348" s="600"/>
      <c r="R348" s="600"/>
      <c r="S348" s="598"/>
      <c r="T348" s="598"/>
    </row>
    <row r="349" spans="1:20" ht="105.6" customHeight="1">
      <c r="A349" s="596">
        <v>305</v>
      </c>
      <c r="B349" s="597" t="s">
        <v>889</v>
      </c>
      <c r="C349" s="43" t="s">
        <v>7881</v>
      </c>
      <c r="D349" s="597" t="s">
        <v>3946</v>
      </c>
      <c r="E349" s="593" t="s">
        <v>7882</v>
      </c>
      <c r="F349" s="597" t="s">
        <v>7625</v>
      </c>
      <c r="G349" s="593" t="s">
        <v>7884</v>
      </c>
      <c r="H349" s="598">
        <v>1966</v>
      </c>
      <c r="I349" s="598"/>
      <c r="J349" s="597" t="s">
        <v>7893</v>
      </c>
      <c r="K349" s="599">
        <v>23.07</v>
      </c>
      <c r="L349" s="599">
        <v>8002.93</v>
      </c>
      <c r="M349" s="599">
        <v>8002.93</v>
      </c>
      <c r="N349" s="600">
        <v>39728</v>
      </c>
      <c r="O349" s="598" t="s">
        <v>7886</v>
      </c>
      <c r="P349" s="598"/>
      <c r="Q349" s="600"/>
      <c r="R349" s="600"/>
      <c r="S349" s="598"/>
      <c r="T349" s="598"/>
    </row>
    <row r="350" spans="1:20" ht="105.6" customHeight="1">
      <c r="A350" s="596">
        <v>306</v>
      </c>
      <c r="B350" s="597" t="s">
        <v>889</v>
      </c>
      <c r="C350" s="43" t="s">
        <v>7881</v>
      </c>
      <c r="D350" s="597" t="s">
        <v>3946</v>
      </c>
      <c r="E350" s="593" t="s">
        <v>7882</v>
      </c>
      <c r="F350" s="597" t="s">
        <v>7696</v>
      </c>
      <c r="G350" s="593" t="s">
        <v>7884</v>
      </c>
      <c r="H350" s="598">
        <v>1966</v>
      </c>
      <c r="I350" s="598"/>
      <c r="J350" s="597" t="s">
        <v>7254</v>
      </c>
      <c r="K350" s="599">
        <v>19.739999999999998</v>
      </c>
      <c r="L350" s="599">
        <v>6845.06</v>
      </c>
      <c r="M350" s="599">
        <v>6845.06</v>
      </c>
      <c r="N350" s="600">
        <v>39728</v>
      </c>
      <c r="O350" s="598" t="s">
        <v>7886</v>
      </c>
      <c r="P350" s="598"/>
      <c r="Q350" s="600"/>
      <c r="R350" s="600"/>
      <c r="S350" s="598"/>
      <c r="T350" s="598"/>
    </row>
    <row r="351" spans="1:20" ht="105.6" customHeight="1">
      <c r="A351" s="596">
        <v>307</v>
      </c>
      <c r="B351" s="597" t="s">
        <v>889</v>
      </c>
      <c r="C351" s="43" t="s">
        <v>7881</v>
      </c>
      <c r="D351" s="597" t="s">
        <v>3946</v>
      </c>
      <c r="E351" s="593" t="s">
        <v>7882</v>
      </c>
      <c r="F351" s="597" t="s">
        <v>7558</v>
      </c>
      <c r="G351" s="593" t="s">
        <v>7884</v>
      </c>
      <c r="H351" s="598">
        <v>1966</v>
      </c>
      <c r="I351" s="598"/>
      <c r="J351" s="597" t="s">
        <v>7258</v>
      </c>
      <c r="K351" s="599">
        <v>7.17</v>
      </c>
      <c r="L351" s="599">
        <v>1498.42</v>
      </c>
      <c r="M351" s="599">
        <v>1498.42</v>
      </c>
      <c r="N351" s="600">
        <v>39728</v>
      </c>
      <c r="O351" s="598" t="s">
        <v>7886</v>
      </c>
      <c r="P351" s="598"/>
      <c r="Q351" s="600"/>
      <c r="R351" s="600"/>
      <c r="S351" s="598"/>
      <c r="T351" s="598"/>
    </row>
    <row r="352" spans="1:20" ht="105.6" customHeight="1">
      <c r="A352" s="596">
        <v>308</v>
      </c>
      <c r="B352" s="597" t="s">
        <v>889</v>
      </c>
      <c r="C352" s="43" t="s">
        <v>7881</v>
      </c>
      <c r="D352" s="597" t="s">
        <v>3946</v>
      </c>
      <c r="E352" s="593" t="s">
        <v>7882</v>
      </c>
      <c r="F352" s="597" t="s">
        <v>7560</v>
      </c>
      <c r="G352" s="593" t="s">
        <v>7884</v>
      </c>
      <c r="H352" s="598">
        <v>1966</v>
      </c>
      <c r="I352" s="598"/>
      <c r="J352" s="597" t="s">
        <v>7259</v>
      </c>
      <c r="K352" s="599">
        <v>7.62</v>
      </c>
      <c r="L352" s="599">
        <v>1600.59</v>
      </c>
      <c r="M352" s="599">
        <v>1600.59</v>
      </c>
      <c r="N352" s="600">
        <v>39728</v>
      </c>
      <c r="O352" s="598" t="s">
        <v>7886</v>
      </c>
      <c r="P352" s="598"/>
      <c r="Q352" s="600"/>
      <c r="R352" s="600"/>
      <c r="S352" s="598"/>
      <c r="T352" s="598"/>
    </row>
    <row r="353" spans="1:20" ht="105.6" customHeight="1">
      <c r="A353" s="596">
        <v>309</v>
      </c>
      <c r="B353" s="597" t="s">
        <v>889</v>
      </c>
      <c r="C353" s="43" t="s">
        <v>7881</v>
      </c>
      <c r="D353" s="597" t="s">
        <v>3946</v>
      </c>
      <c r="E353" s="593" t="s">
        <v>7882</v>
      </c>
      <c r="F353" s="597" t="s">
        <v>7894</v>
      </c>
      <c r="G353" s="593" t="s">
        <v>7884</v>
      </c>
      <c r="H353" s="598">
        <v>1966</v>
      </c>
      <c r="I353" s="598"/>
      <c r="J353" s="597" t="s">
        <v>7260</v>
      </c>
      <c r="K353" s="599">
        <v>47.24</v>
      </c>
      <c r="L353" s="599">
        <v>112892.4</v>
      </c>
      <c r="M353" s="599">
        <v>112892.4</v>
      </c>
      <c r="N353" s="600">
        <v>39728</v>
      </c>
      <c r="O353" s="598" t="s">
        <v>7886</v>
      </c>
      <c r="P353" s="598"/>
      <c r="Q353" s="600"/>
      <c r="R353" s="600"/>
      <c r="S353" s="598"/>
      <c r="T353" s="598"/>
    </row>
    <row r="354" spans="1:20" ht="105.6" customHeight="1">
      <c r="A354" s="596">
        <v>310</v>
      </c>
      <c r="B354" s="597" t="s">
        <v>889</v>
      </c>
      <c r="C354" s="43" t="s">
        <v>7881</v>
      </c>
      <c r="D354" s="597" t="s">
        <v>3946</v>
      </c>
      <c r="E354" s="593" t="s">
        <v>7882</v>
      </c>
      <c r="F354" s="597" t="s">
        <v>7628</v>
      </c>
      <c r="G354" s="593" t="s">
        <v>7884</v>
      </c>
      <c r="H354" s="598">
        <v>1966</v>
      </c>
      <c r="I354" s="598"/>
      <c r="J354" s="597" t="s">
        <v>7120</v>
      </c>
      <c r="K354" s="599">
        <v>408.96</v>
      </c>
      <c r="L354" s="599">
        <v>86193.26</v>
      </c>
      <c r="M354" s="599">
        <v>86193.26</v>
      </c>
      <c r="N354" s="600">
        <v>39728</v>
      </c>
      <c r="O354" s="598" t="s">
        <v>7886</v>
      </c>
      <c r="P354" s="598"/>
      <c r="Q354" s="600"/>
      <c r="R354" s="600"/>
      <c r="S354" s="598"/>
      <c r="T354" s="598"/>
    </row>
    <row r="355" spans="1:20" ht="105.6" customHeight="1">
      <c r="A355" s="596">
        <v>311</v>
      </c>
      <c r="B355" s="597" t="s">
        <v>889</v>
      </c>
      <c r="C355" s="43" t="s">
        <v>7881</v>
      </c>
      <c r="D355" s="597" t="s">
        <v>3946</v>
      </c>
      <c r="E355" s="593" t="s">
        <v>7882</v>
      </c>
      <c r="F355" s="597" t="s">
        <v>7723</v>
      </c>
      <c r="G355" s="593" t="s">
        <v>7884</v>
      </c>
      <c r="H355" s="598">
        <v>1966</v>
      </c>
      <c r="I355" s="598"/>
      <c r="J355" s="597" t="s">
        <v>7261</v>
      </c>
      <c r="K355" s="599">
        <v>25</v>
      </c>
      <c r="L355" s="599">
        <v>8377.5400000000009</v>
      </c>
      <c r="M355" s="599">
        <v>8377.5400000000009</v>
      </c>
      <c r="N355" s="600">
        <v>39728</v>
      </c>
      <c r="O355" s="598" t="s">
        <v>7886</v>
      </c>
      <c r="P355" s="598"/>
      <c r="Q355" s="600"/>
      <c r="R355" s="600"/>
      <c r="S355" s="598"/>
      <c r="T355" s="598"/>
    </row>
    <row r="356" spans="1:20" ht="105.6" customHeight="1">
      <c r="A356" s="596">
        <v>312</v>
      </c>
      <c r="B356" s="597" t="s">
        <v>889</v>
      </c>
      <c r="C356" s="43" t="s">
        <v>7881</v>
      </c>
      <c r="D356" s="597" t="s">
        <v>3946</v>
      </c>
      <c r="E356" s="593" t="s">
        <v>7882</v>
      </c>
      <c r="F356" s="597" t="s">
        <v>7726</v>
      </c>
      <c r="G356" s="593" t="s">
        <v>7884</v>
      </c>
      <c r="H356" s="598">
        <v>1966</v>
      </c>
      <c r="I356" s="598"/>
      <c r="J356" s="597" t="s">
        <v>7262</v>
      </c>
      <c r="K356" s="599">
        <v>25</v>
      </c>
      <c r="L356" s="599">
        <v>8377.5400000000009</v>
      </c>
      <c r="M356" s="599">
        <v>8377.5400000000009</v>
      </c>
      <c r="N356" s="600">
        <v>39728</v>
      </c>
      <c r="O356" s="598" t="s">
        <v>7886</v>
      </c>
      <c r="P356" s="598"/>
      <c r="Q356" s="600"/>
      <c r="R356" s="600"/>
      <c r="S356" s="598"/>
      <c r="T356" s="598"/>
    </row>
    <row r="357" spans="1:20" ht="105.6" customHeight="1">
      <c r="A357" s="596">
        <v>313</v>
      </c>
      <c r="B357" s="597" t="s">
        <v>889</v>
      </c>
      <c r="C357" s="43" t="s">
        <v>7881</v>
      </c>
      <c r="D357" s="597" t="s">
        <v>3946</v>
      </c>
      <c r="E357" s="593" t="s">
        <v>7882</v>
      </c>
      <c r="F357" s="597" t="s">
        <v>7630</v>
      </c>
      <c r="G357" s="593" t="s">
        <v>7884</v>
      </c>
      <c r="H357" s="598">
        <v>1966</v>
      </c>
      <c r="I357" s="598"/>
      <c r="J357" s="597" t="s">
        <v>7263</v>
      </c>
      <c r="K357" s="599">
        <v>10.23</v>
      </c>
      <c r="L357" s="599">
        <v>31240</v>
      </c>
      <c r="M357" s="599">
        <v>31066.58</v>
      </c>
      <c r="N357" s="600">
        <v>39728</v>
      </c>
      <c r="O357" s="598" t="s">
        <v>7886</v>
      </c>
      <c r="P357" s="598"/>
      <c r="Q357" s="600"/>
      <c r="R357" s="600"/>
      <c r="S357" s="598"/>
      <c r="T357" s="598"/>
    </row>
    <row r="358" spans="1:20" ht="97.9" customHeight="1">
      <c r="A358" s="596">
        <v>314</v>
      </c>
      <c r="B358" s="597" t="s">
        <v>889</v>
      </c>
      <c r="C358" s="43" t="s">
        <v>7881</v>
      </c>
      <c r="D358" s="597" t="s">
        <v>3946</v>
      </c>
      <c r="E358" s="593" t="s">
        <v>7882</v>
      </c>
      <c r="F358" s="597" t="s">
        <v>7774</v>
      </c>
      <c r="G358" s="593" t="s">
        <v>7884</v>
      </c>
      <c r="H358" s="598">
        <v>1966</v>
      </c>
      <c r="I358" s="598"/>
      <c r="J358" s="597" t="s">
        <v>7264</v>
      </c>
      <c r="K358" s="599">
        <v>40.01</v>
      </c>
      <c r="L358" s="599">
        <v>68825.2</v>
      </c>
      <c r="M358" s="599">
        <v>68825.2</v>
      </c>
      <c r="N358" s="600">
        <v>39728</v>
      </c>
      <c r="O358" s="598" t="s">
        <v>7886</v>
      </c>
      <c r="P358" s="598"/>
      <c r="Q358" s="600"/>
      <c r="R358" s="600"/>
      <c r="S358" s="598"/>
      <c r="T358" s="598"/>
    </row>
    <row r="359" spans="1:20" ht="117.6" customHeight="1">
      <c r="A359" s="584">
        <v>315</v>
      </c>
      <c r="B359" s="590" t="s">
        <v>889</v>
      </c>
      <c r="C359" s="56" t="s">
        <v>7895</v>
      </c>
      <c r="D359" s="590" t="s">
        <v>4215</v>
      </c>
      <c r="E359" s="586" t="s">
        <v>7454</v>
      </c>
      <c r="F359" s="590" t="s">
        <v>7896</v>
      </c>
      <c r="G359" s="586" t="s">
        <v>7897</v>
      </c>
      <c r="H359" s="628">
        <v>1971</v>
      </c>
      <c r="I359" s="628">
        <v>4</v>
      </c>
      <c r="J359" s="694" t="s">
        <v>7898</v>
      </c>
      <c r="K359" s="629">
        <v>5828.28</v>
      </c>
      <c r="L359" s="629">
        <v>13860029.960000001</v>
      </c>
      <c r="M359" s="629">
        <v>7546552</v>
      </c>
      <c r="N359" s="630">
        <v>39769</v>
      </c>
      <c r="O359" s="628" t="s">
        <v>7899</v>
      </c>
      <c r="P359" s="598" t="s">
        <v>7670</v>
      </c>
      <c r="Q359" s="120">
        <v>42217</v>
      </c>
      <c r="R359" s="120">
        <v>43997</v>
      </c>
      <c r="S359" s="116" t="s">
        <v>7315</v>
      </c>
      <c r="T359" s="598">
        <v>122.63</v>
      </c>
    </row>
    <row r="360" spans="1:20" ht="114.6" customHeight="1">
      <c r="A360" s="584"/>
      <c r="B360" s="590"/>
      <c r="C360" s="56"/>
      <c r="D360" s="590"/>
      <c r="E360" s="586"/>
      <c r="F360" s="590"/>
      <c r="G360" s="586"/>
      <c r="H360" s="628"/>
      <c r="I360" s="628"/>
      <c r="J360" s="694"/>
      <c r="K360" s="629"/>
      <c r="L360" s="629"/>
      <c r="M360" s="629"/>
      <c r="N360" s="630"/>
      <c r="O360" s="628"/>
      <c r="P360" s="598" t="s">
        <v>7317</v>
      </c>
      <c r="Q360" s="600">
        <v>42005</v>
      </c>
      <c r="R360" s="600">
        <v>43830</v>
      </c>
      <c r="S360" s="598" t="s">
        <v>7318</v>
      </c>
      <c r="T360" s="598" t="s">
        <v>7900</v>
      </c>
    </row>
    <row r="361" spans="1:20" ht="89.25">
      <c r="A361" s="596">
        <v>316</v>
      </c>
      <c r="B361" s="597" t="s">
        <v>889</v>
      </c>
      <c r="C361" s="43" t="s">
        <v>7895</v>
      </c>
      <c r="D361" s="597" t="s">
        <v>4215</v>
      </c>
      <c r="E361" s="593" t="s">
        <v>7454</v>
      </c>
      <c r="F361" s="597" t="s">
        <v>7901</v>
      </c>
      <c r="G361" s="593" t="s">
        <v>7897</v>
      </c>
      <c r="H361" s="598">
        <v>1971</v>
      </c>
      <c r="I361" s="598">
        <v>1</v>
      </c>
      <c r="J361" s="15" t="s">
        <v>7902</v>
      </c>
      <c r="K361" s="599">
        <v>53.35</v>
      </c>
      <c r="L361" s="599">
        <v>13613.54</v>
      </c>
      <c r="M361" s="599">
        <v>13613.54</v>
      </c>
      <c r="N361" s="600">
        <v>39769</v>
      </c>
      <c r="O361" s="598" t="s">
        <v>7899</v>
      </c>
      <c r="P361" s="598"/>
      <c r="Q361" s="598"/>
      <c r="R361" s="598"/>
      <c r="S361" s="598"/>
      <c r="T361" s="598"/>
    </row>
    <row r="362" spans="1:20" ht="89.25">
      <c r="A362" s="596">
        <v>317</v>
      </c>
      <c r="B362" s="597" t="s">
        <v>889</v>
      </c>
      <c r="C362" s="43" t="s">
        <v>7895</v>
      </c>
      <c r="D362" s="597" t="s">
        <v>4215</v>
      </c>
      <c r="E362" s="593" t="s">
        <v>7454</v>
      </c>
      <c r="F362" s="597" t="s">
        <v>7903</v>
      </c>
      <c r="G362" s="593" t="s">
        <v>7897</v>
      </c>
      <c r="H362" s="598">
        <v>1971</v>
      </c>
      <c r="I362" s="598">
        <v>1</v>
      </c>
      <c r="J362" s="15" t="s">
        <v>7904</v>
      </c>
      <c r="K362" s="599">
        <v>21.35</v>
      </c>
      <c r="L362" s="599">
        <v>58362</v>
      </c>
      <c r="M362" s="599">
        <v>32059.73</v>
      </c>
      <c r="N362" s="600">
        <v>39769</v>
      </c>
      <c r="O362" s="598" t="s">
        <v>7899</v>
      </c>
      <c r="P362" s="598"/>
      <c r="Q362" s="598"/>
      <c r="R362" s="598"/>
      <c r="S362" s="598"/>
      <c r="T362" s="598"/>
    </row>
    <row r="363" spans="1:20" ht="89.25">
      <c r="A363" s="596">
        <v>318</v>
      </c>
      <c r="B363" s="597" t="s">
        <v>889</v>
      </c>
      <c r="C363" s="43" t="s">
        <v>7895</v>
      </c>
      <c r="D363" s="597" t="s">
        <v>4215</v>
      </c>
      <c r="E363" s="593" t="s">
        <v>7454</v>
      </c>
      <c r="F363" s="597" t="s">
        <v>7564</v>
      </c>
      <c r="G363" s="593" t="s">
        <v>7897</v>
      </c>
      <c r="H363" s="598">
        <v>1971</v>
      </c>
      <c r="I363" s="598"/>
      <c r="J363" s="15" t="s">
        <v>7905</v>
      </c>
      <c r="K363" s="599">
        <v>922.42</v>
      </c>
      <c r="L363" s="599">
        <v>77674</v>
      </c>
      <c r="M363" s="599">
        <v>77674</v>
      </c>
      <c r="N363" s="600">
        <v>39769</v>
      </c>
      <c r="O363" s="598" t="s">
        <v>7899</v>
      </c>
      <c r="P363" s="598"/>
      <c r="Q363" s="598"/>
      <c r="R363" s="598"/>
      <c r="S363" s="598"/>
      <c r="T363" s="598"/>
    </row>
    <row r="364" spans="1:20" ht="89.25">
      <c r="A364" s="596">
        <v>319</v>
      </c>
      <c r="B364" s="597" t="s">
        <v>889</v>
      </c>
      <c r="C364" s="43" t="s">
        <v>7895</v>
      </c>
      <c r="D364" s="597" t="s">
        <v>4215</v>
      </c>
      <c r="E364" s="593" t="s">
        <v>7454</v>
      </c>
      <c r="F364" s="597" t="s">
        <v>7416</v>
      </c>
      <c r="G364" s="593" t="s">
        <v>7897</v>
      </c>
      <c r="H364" s="598">
        <v>1971</v>
      </c>
      <c r="I364" s="598"/>
      <c r="J364" s="15" t="s">
        <v>7906</v>
      </c>
      <c r="K364" s="599">
        <v>8.31</v>
      </c>
      <c r="L364" s="599">
        <v>2168</v>
      </c>
      <c r="M364" s="599">
        <v>2168</v>
      </c>
      <c r="N364" s="600">
        <v>39769</v>
      </c>
      <c r="O364" s="598" t="s">
        <v>7899</v>
      </c>
      <c r="P364" s="598"/>
      <c r="Q364" s="598"/>
      <c r="R364" s="598"/>
      <c r="S364" s="598"/>
      <c r="T364" s="598"/>
    </row>
    <row r="365" spans="1:20" ht="94.9" customHeight="1">
      <c r="A365" s="596">
        <v>320</v>
      </c>
      <c r="B365" s="597" t="s">
        <v>889</v>
      </c>
      <c r="C365" s="43" t="s">
        <v>7895</v>
      </c>
      <c r="D365" s="597" t="s">
        <v>4215</v>
      </c>
      <c r="E365" s="593" t="s">
        <v>7454</v>
      </c>
      <c r="F365" s="597" t="s">
        <v>7678</v>
      </c>
      <c r="G365" s="593" t="s">
        <v>7897</v>
      </c>
      <c r="H365" s="598">
        <v>1971</v>
      </c>
      <c r="I365" s="598"/>
      <c r="J365" s="15" t="s">
        <v>7907</v>
      </c>
      <c r="K365" s="599">
        <v>8.31</v>
      </c>
      <c r="L365" s="599">
        <v>2168</v>
      </c>
      <c r="M365" s="599">
        <v>2168</v>
      </c>
      <c r="N365" s="600">
        <v>39769</v>
      </c>
      <c r="O365" s="598" t="s">
        <v>7899</v>
      </c>
      <c r="P365" s="598"/>
      <c r="Q365" s="598"/>
      <c r="R365" s="598"/>
      <c r="S365" s="598"/>
      <c r="T365" s="598"/>
    </row>
    <row r="366" spans="1:20" ht="73.900000000000006" customHeight="1">
      <c r="A366" s="596">
        <v>321</v>
      </c>
      <c r="B366" s="597" t="s">
        <v>889</v>
      </c>
      <c r="C366" s="43" t="s">
        <v>7895</v>
      </c>
      <c r="D366" s="597" t="s">
        <v>4215</v>
      </c>
      <c r="E366" s="593" t="s">
        <v>7454</v>
      </c>
      <c r="F366" s="597" t="s">
        <v>7908</v>
      </c>
      <c r="G366" s="593" t="s">
        <v>7909</v>
      </c>
      <c r="H366" s="598"/>
      <c r="I366" s="598"/>
      <c r="J366" s="15" t="s">
        <v>7910</v>
      </c>
      <c r="K366" s="629">
        <v>1010</v>
      </c>
      <c r="L366" s="599">
        <v>22871.84</v>
      </c>
      <c r="M366" s="599">
        <v>22871.84</v>
      </c>
      <c r="N366" s="630">
        <v>41974</v>
      </c>
      <c r="O366" s="628" t="s">
        <v>7911</v>
      </c>
      <c r="P366" s="598"/>
      <c r="Q366" s="598"/>
      <c r="R366" s="598"/>
      <c r="S366" s="598"/>
      <c r="T366" s="598"/>
    </row>
    <row r="367" spans="1:20" ht="76.150000000000006" customHeight="1">
      <c r="A367" s="596">
        <v>322</v>
      </c>
      <c r="B367" s="597" t="s">
        <v>889</v>
      </c>
      <c r="C367" s="43" t="s">
        <v>7895</v>
      </c>
      <c r="D367" s="597" t="s">
        <v>4215</v>
      </c>
      <c r="E367" s="593" t="s">
        <v>7454</v>
      </c>
      <c r="F367" s="597" t="s">
        <v>7912</v>
      </c>
      <c r="G367" s="593" t="s">
        <v>7909</v>
      </c>
      <c r="H367" s="598"/>
      <c r="I367" s="598"/>
      <c r="J367" s="15" t="s">
        <v>7913</v>
      </c>
      <c r="K367" s="629"/>
      <c r="L367" s="599">
        <v>42888.26</v>
      </c>
      <c r="M367" s="599">
        <v>42888.26</v>
      </c>
      <c r="N367" s="630"/>
      <c r="O367" s="628"/>
      <c r="P367" s="598"/>
      <c r="Q367" s="598"/>
      <c r="R367" s="598"/>
      <c r="S367" s="598"/>
      <c r="T367" s="598"/>
    </row>
    <row r="368" spans="1:20" ht="76.900000000000006" customHeight="1">
      <c r="A368" s="596">
        <v>323</v>
      </c>
      <c r="B368" s="597" t="s">
        <v>889</v>
      </c>
      <c r="C368" s="43" t="s">
        <v>7895</v>
      </c>
      <c r="D368" s="597" t="s">
        <v>4215</v>
      </c>
      <c r="E368" s="593" t="s">
        <v>7454</v>
      </c>
      <c r="F368" s="597" t="s">
        <v>7914</v>
      </c>
      <c r="G368" s="593" t="s">
        <v>7909</v>
      </c>
      <c r="H368" s="598"/>
      <c r="I368" s="598"/>
      <c r="J368" s="15" t="s">
        <v>7915</v>
      </c>
      <c r="K368" s="629"/>
      <c r="L368" s="599">
        <v>9349.2800000000007</v>
      </c>
      <c r="M368" s="599">
        <v>9349.2800000000007</v>
      </c>
      <c r="N368" s="630"/>
      <c r="O368" s="628"/>
      <c r="P368" s="598"/>
      <c r="Q368" s="598"/>
      <c r="R368" s="598"/>
      <c r="S368" s="598"/>
      <c r="T368" s="598"/>
    </row>
    <row r="369" spans="1:21" ht="52.5" customHeight="1">
      <c r="A369" s="669">
        <v>324</v>
      </c>
      <c r="B369" s="608" t="s">
        <v>889</v>
      </c>
      <c r="C369" s="608" t="s">
        <v>7916</v>
      </c>
      <c r="D369" s="608" t="s">
        <v>4215</v>
      </c>
      <c r="E369" s="609" t="s">
        <v>7917</v>
      </c>
      <c r="F369" s="608" t="s">
        <v>7918</v>
      </c>
      <c r="G369" s="609" t="s">
        <v>7919</v>
      </c>
      <c r="H369" s="612">
        <v>1985</v>
      </c>
      <c r="I369" s="608" t="s">
        <v>7920</v>
      </c>
      <c r="J369" s="608" t="s">
        <v>7921</v>
      </c>
      <c r="K369" s="664">
        <v>3147.2</v>
      </c>
      <c r="L369" s="664">
        <v>33128131</v>
      </c>
      <c r="M369" s="664">
        <v>16382540.07</v>
      </c>
      <c r="N369" s="615">
        <v>38737</v>
      </c>
      <c r="O369" s="656" t="s">
        <v>7922</v>
      </c>
      <c r="P369" s="695" t="s">
        <v>7923</v>
      </c>
      <c r="Q369" s="696">
        <v>43831</v>
      </c>
      <c r="R369" s="696">
        <v>46022</v>
      </c>
      <c r="S369" s="697" t="s">
        <v>7924</v>
      </c>
      <c r="T369" s="698">
        <v>276.55</v>
      </c>
    </row>
    <row r="370" spans="1:21" ht="38.25">
      <c r="A370" s="670"/>
      <c r="B370" s="671"/>
      <c r="C370" s="671"/>
      <c r="D370" s="671"/>
      <c r="E370" s="673"/>
      <c r="F370" s="671"/>
      <c r="G370" s="673"/>
      <c r="H370" s="674"/>
      <c r="I370" s="671"/>
      <c r="J370" s="671"/>
      <c r="K370" s="666"/>
      <c r="L370" s="666"/>
      <c r="M370" s="666"/>
      <c r="N370" s="667"/>
      <c r="O370" s="699"/>
      <c r="P370" s="700" t="s">
        <v>7925</v>
      </c>
      <c r="Q370" s="600">
        <v>43640</v>
      </c>
      <c r="R370" s="600">
        <v>44735</v>
      </c>
      <c r="S370" s="598" t="s">
        <v>7926</v>
      </c>
      <c r="T370" s="701">
        <v>175.36</v>
      </c>
    </row>
    <row r="371" spans="1:21" ht="113.45" customHeight="1">
      <c r="A371" s="670"/>
      <c r="B371" s="671"/>
      <c r="C371" s="671"/>
      <c r="D371" s="671"/>
      <c r="E371" s="673"/>
      <c r="F371" s="671"/>
      <c r="G371" s="673"/>
      <c r="H371" s="674"/>
      <c r="I371" s="671"/>
      <c r="J371" s="671"/>
      <c r="K371" s="666"/>
      <c r="L371" s="666"/>
      <c r="M371" s="666"/>
      <c r="N371" s="667"/>
      <c r="O371" s="699"/>
      <c r="P371" s="702" t="s">
        <v>7927</v>
      </c>
      <c r="Q371" s="597" t="s">
        <v>7928</v>
      </c>
      <c r="R371" s="597" t="s">
        <v>7929</v>
      </c>
      <c r="S371" s="43" t="s">
        <v>7295</v>
      </c>
      <c r="T371" s="701">
        <v>50.79</v>
      </c>
    </row>
    <row r="372" spans="1:21" ht="45" customHeight="1">
      <c r="A372" s="670"/>
      <c r="B372" s="671"/>
      <c r="C372" s="671"/>
      <c r="D372" s="671"/>
      <c r="E372" s="673"/>
      <c r="F372" s="671"/>
      <c r="G372" s="673"/>
      <c r="H372" s="674"/>
      <c r="I372" s="671"/>
      <c r="J372" s="671"/>
      <c r="K372" s="666"/>
      <c r="L372" s="666"/>
      <c r="M372" s="666"/>
      <c r="N372" s="667"/>
      <c r="O372" s="699"/>
      <c r="P372" s="702" t="s">
        <v>7930</v>
      </c>
      <c r="Q372" s="597" t="s">
        <v>7931</v>
      </c>
      <c r="R372" s="597" t="s">
        <v>7932</v>
      </c>
      <c r="S372" s="43" t="s">
        <v>7933</v>
      </c>
      <c r="T372" s="601">
        <v>14.44</v>
      </c>
    </row>
    <row r="373" spans="1:21" ht="36.6" customHeight="1">
      <c r="A373" s="670"/>
      <c r="B373" s="671"/>
      <c r="C373" s="671"/>
      <c r="D373" s="671"/>
      <c r="E373" s="673"/>
      <c r="F373" s="671"/>
      <c r="G373" s="673"/>
      <c r="H373" s="674"/>
      <c r="I373" s="671"/>
      <c r="J373" s="671"/>
      <c r="K373" s="666"/>
      <c r="L373" s="666"/>
      <c r="M373" s="666"/>
      <c r="N373" s="667"/>
      <c r="O373" s="699"/>
      <c r="P373" s="702" t="s">
        <v>7934</v>
      </c>
      <c r="Q373" s="597" t="s">
        <v>7935</v>
      </c>
      <c r="R373" s="597" t="s">
        <v>7936</v>
      </c>
      <c r="S373" s="43" t="s">
        <v>7933</v>
      </c>
      <c r="T373" s="601">
        <v>17.61</v>
      </c>
    </row>
    <row r="374" spans="1:21" ht="45" customHeight="1">
      <c r="A374" s="670"/>
      <c r="B374" s="671"/>
      <c r="C374" s="671"/>
      <c r="D374" s="671"/>
      <c r="E374" s="673"/>
      <c r="F374" s="671"/>
      <c r="G374" s="673"/>
      <c r="H374" s="674"/>
      <c r="I374" s="671"/>
      <c r="J374" s="671"/>
      <c r="K374" s="666"/>
      <c r="L374" s="666"/>
      <c r="M374" s="666"/>
      <c r="N374" s="667"/>
      <c r="O374" s="699"/>
      <c r="P374" s="596" t="s">
        <v>7937</v>
      </c>
      <c r="Q374" s="600">
        <v>43236</v>
      </c>
      <c r="R374" s="600">
        <v>45062</v>
      </c>
      <c r="S374" s="596" t="s">
        <v>7485</v>
      </c>
      <c r="T374" s="596">
        <v>28.71</v>
      </c>
    </row>
    <row r="375" spans="1:21" s="682" customFormat="1" ht="50.45" customHeight="1">
      <c r="A375" s="703">
        <v>325</v>
      </c>
      <c r="B375" s="609" t="s">
        <v>889</v>
      </c>
      <c r="C375" s="609" t="s">
        <v>7916</v>
      </c>
      <c r="D375" s="609" t="s">
        <v>4215</v>
      </c>
      <c r="E375" s="609" t="s">
        <v>7917</v>
      </c>
      <c r="F375" s="609" t="s">
        <v>7938</v>
      </c>
      <c r="G375" s="609" t="s">
        <v>7939</v>
      </c>
      <c r="H375" s="681">
        <v>1964</v>
      </c>
      <c r="I375" s="609" t="s">
        <v>7748</v>
      </c>
      <c r="J375" s="609" t="s">
        <v>7940</v>
      </c>
      <c r="K375" s="664">
        <v>248.6</v>
      </c>
      <c r="L375" s="664">
        <v>2300445</v>
      </c>
      <c r="M375" s="664">
        <v>1334577.3600000001</v>
      </c>
      <c r="N375" s="615">
        <v>38737</v>
      </c>
      <c r="O375" s="704" t="s">
        <v>7941</v>
      </c>
      <c r="P375" s="705" t="s">
        <v>7484</v>
      </c>
      <c r="Q375" s="706">
        <v>43770</v>
      </c>
      <c r="R375" s="706">
        <v>44104</v>
      </c>
      <c r="S375" s="602" t="s">
        <v>7942</v>
      </c>
      <c r="T375" s="707">
        <v>1</v>
      </c>
    </row>
    <row r="376" spans="1:21" s="682" customFormat="1" ht="84" customHeight="1">
      <c r="A376" s="708"/>
      <c r="B376" s="619"/>
      <c r="C376" s="619"/>
      <c r="D376" s="619"/>
      <c r="E376" s="619"/>
      <c r="F376" s="619"/>
      <c r="G376" s="619"/>
      <c r="H376" s="684"/>
      <c r="I376" s="619"/>
      <c r="J376" s="619"/>
      <c r="K376" s="676"/>
      <c r="L376" s="676"/>
      <c r="M376" s="676"/>
      <c r="N376" s="625"/>
      <c r="O376" s="709"/>
      <c r="P376" s="705" t="s">
        <v>7943</v>
      </c>
      <c r="Q376" s="706">
        <v>43617</v>
      </c>
      <c r="R376" s="706">
        <v>43951</v>
      </c>
      <c r="S376" s="602" t="s">
        <v>7944</v>
      </c>
      <c r="T376" s="710">
        <v>9.2899999999999991</v>
      </c>
    </row>
    <row r="377" spans="1:21" ht="94.5" customHeight="1">
      <c r="A377" s="596">
        <v>326</v>
      </c>
      <c r="B377" s="597" t="s">
        <v>889</v>
      </c>
      <c r="C377" s="597" t="s">
        <v>7916</v>
      </c>
      <c r="D377" s="597" t="s">
        <v>4215</v>
      </c>
      <c r="E377" s="593" t="s">
        <v>7917</v>
      </c>
      <c r="F377" s="597" t="s">
        <v>7945</v>
      </c>
      <c r="G377" s="593" t="s">
        <v>7946</v>
      </c>
      <c r="H377" s="598">
        <v>2013</v>
      </c>
      <c r="I377" s="597" t="s">
        <v>7748</v>
      </c>
      <c r="J377" s="597" t="s">
        <v>7947</v>
      </c>
      <c r="K377" s="599">
        <v>34.700000000000003</v>
      </c>
      <c r="L377" s="599">
        <v>324172</v>
      </c>
      <c r="M377" s="599">
        <v>73478.759999999995</v>
      </c>
      <c r="N377" s="600">
        <v>41722</v>
      </c>
      <c r="O377" s="632" t="s">
        <v>7948</v>
      </c>
      <c r="P377" s="711"/>
      <c r="Q377" s="711"/>
      <c r="R377" s="711"/>
      <c r="S377" s="711"/>
      <c r="T377" s="711"/>
      <c r="U377" s="712"/>
    </row>
    <row r="378" spans="1:21" ht="39" customHeight="1">
      <c r="A378" s="596">
        <v>327</v>
      </c>
      <c r="B378" s="597" t="s">
        <v>889</v>
      </c>
      <c r="C378" s="597" t="s">
        <v>7916</v>
      </c>
      <c r="D378" s="597" t="s">
        <v>4215</v>
      </c>
      <c r="E378" s="593" t="s">
        <v>7917</v>
      </c>
      <c r="F378" s="597" t="s">
        <v>7949</v>
      </c>
      <c r="G378" s="593" t="s">
        <v>7950</v>
      </c>
      <c r="H378" s="598">
        <v>1964</v>
      </c>
      <c r="I378" s="597" t="s">
        <v>7301</v>
      </c>
      <c r="J378" s="597" t="s">
        <v>7951</v>
      </c>
      <c r="K378" s="599">
        <v>4500</v>
      </c>
      <c r="L378" s="599">
        <v>1454361.06</v>
      </c>
      <c r="M378" s="599">
        <v>0</v>
      </c>
      <c r="N378" s="600">
        <v>38873</v>
      </c>
      <c r="O378" s="597" t="s">
        <v>7952</v>
      </c>
      <c r="P378" s="711"/>
      <c r="Q378" s="711"/>
      <c r="R378" s="711"/>
      <c r="S378" s="711"/>
      <c r="T378" s="711"/>
      <c r="U378" s="712"/>
    </row>
    <row r="379" spans="1:21" ht="151.9" customHeight="1">
      <c r="A379" s="596">
        <v>328</v>
      </c>
      <c r="B379" s="597" t="s">
        <v>889</v>
      </c>
      <c r="C379" s="597" t="s">
        <v>7916</v>
      </c>
      <c r="D379" s="597" t="s">
        <v>4215</v>
      </c>
      <c r="E379" s="593" t="s">
        <v>7917</v>
      </c>
      <c r="F379" s="597" t="s">
        <v>7953</v>
      </c>
      <c r="G379" s="593" t="s">
        <v>7954</v>
      </c>
      <c r="H379" s="598">
        <v>1996</v>
      </c>
      <c r="I379" s="598">
        <v>1</v>
      </c>
      <c r="J379" s="596" t="s">
        <v>7955</v>
      </c>
      <c r="K379" s="599">
        <v>50.2</v>
      </c>
      <c r="L379" s="599">
        <v>92000</v>
      </c>
      <c r="M379" s="599">
        <v>32200.36</v>
      </c>
      <c r="N379" s="600">
        <v>40773</v>
      </c>
      <c r="O379" s="598" t="s">
        <v>7956</v>
      </c>
      <c r="P379" s="711"/>
      <c r="Q379" s="711"/>
      <c r="R379" s="711"/>
      <c r="S379" s="711"/>
      <c r="T379" s="711"/>
      <c r="U379" s="712"/>
    </row>
    <row r="380" spans="1:21" ht="148.15" customHeight="1">
      <c r="A380" s="596">
        <v>329</v>
      </c>
      <c r="B380" s="597" t="s">
        <v>889</v>
      </c>
      <c r="C380" s="597" t="s">
        <v>7916</v>
      </c>
      <c r="D380" s="597" t="s">
        <v>4215</v>
      </c>
      <c r="E380" s="593" t="s">
        <v>7917</v>
      </c>
      <c r="F380" s="597" t="s">
        <v>7953</v>
      </c>
      <c r="G380" s="593" t="s">
        <v>7957</v>
      </c>
      <c r="H380" s="598">
        <v>1996</v>
      </c>
      <c r="I380" s="598">
        <v>1</v>
      </c>
      <c r="J380" s="596" t="s">
        <v>7958</v>
      </c>
      <c r="K380" s="599">
        <v>42.8</v>
      </c>
      <c r="L380" s="599">
        <v>92000</v>
      </c>
      <c r="M380" s="599">
        <v>32200.15</v>
      </c>
      <c r="N380" s="600">
        <v>40773</v>
      </c>
      <c r="O380" s="598" t="s">
        <v>7959</v>
      </c>
      <c r="P380" s="598"/>
      <c r="Q380" s="598"/>
      <c r="R380" s="598"/>
      <c r="S380" s="598"/>
      <c r="T380" s="598"/>
    </row>
    <row r="381" spans="1:21" ht="100.5" customHeight="1">
      <c r="A381" s="596">
        <v>330</v>
      </c>
      <c r="B381" s="597" t="s">
        <v>889</v>
      </c>
      <c r="C381" s="597" t="s">
        <v>7916</v>
      </c>
      <c r="D381" s="597" t="s">
        <v>4215</v>
      </c>
      <c r="E381" s="593" t="s">
        <v>7917</v>
      </c>
      <c r="F381" s="597" t="s">
        <v>7196</v>
      </c>
      <c r="G381" s="593" t="s">
        <v>7960</v>
      </c>
      <c r="H381" s="598">
        <v>1998</v>
      </c>
      <c r="I381" s="598">
        <v>1</v>
      </c>
      <c r="J381" s="116" t="s">
        <v>7961</v>
      </c>
      <c r="K381" s="599">
        <v>56.9</v>
      </c>
      <c r="L381" s="599">
        <v>1579476</v>
      </c>
      <c r="M381" s="599">
        <v>831857.08</v>
      </c>
      <c r="N381" s="600">
        <v>40980</v>
      </c>
      <c r="O381" s="598" t="s">
        <v>7962</v>
      </c>
      <c r="P381" s="598"/>
      <c r="Q381" s="600"/>
      <c r="R381" s="600"/>
      <c r="S381" s="598"/>
      <c r="T381" s="598"/>
    </row>
    <row r="382" spans="1:21" ht="103.5" customHeight="1">
      <c r="A382" s="596">
        <v>331</v>
      </c>
      <c r="B382" s="597" t="s">
        <v>889</v>
      </c>
      <c r="C382" s="597" t="s">
        <v>7916</v>
      </c>
      <c r="D382" s="597" t="s">
        <v>4215</v>
      </c>
      <c r="E382" s="593" t="s">
        <v>7917</v>
      </c>
      <c r="F382" s="597" t="s">
        <v>7963</v>
      </c>
      <c r="G382" s="593" t="s">
        <v>7964</v>
      </c>
      <c r="H382" s="598">
        <v>2003</v>
      </c>
      <c r="I382" s="598"/>
      <c r="J382" s="596" t="s">
        <v>7965</v>
      </c>
      <c r="K382" s="598">
        <v>630.20000000000005</v>
      </c>
      <c r="L382" s="599">
        <v>369256</v>
      </c>
      <c r="M382" s="599">
        <v>62568.31</v>
      </c>
      <c r="N382" s="600">
        <v>41940</v>
      </c>
      <c r="O382" s="598" t="s">
        <v>7966</v>
      </c>
      <c r="P382" s="598"/>
      <c r="Q382" s="600"/>
      <c r="R382" s="600"/>
      <c r="S382" s="598"/>
      <c r="T382" s="598"/>
    </row>
    <row r="383" spans="1:21" ht="114.6" customHeight="1">
      <c r="A383" s="596">
        <v>332</v>
      </c>
      <c r="B383" s="597" t="s">
        <v>889</v>
      </c>
      <c r="C383" s="597" t="s">
        <v>7916</v>
      </c>
      <c r="D383" s="597" t="s">
        <v>4215</v>
      </c>
      <c r="E383" s="593" t="s">
        <v>7967</v>
      </c>
      <c r="F383" s="597" t="s">
        <v>7968</v>
      </c>
      <c r="G383" s="593" t="s">
        <v>7969</v>
      </c>
      <c r="H383" s="598">
        <v>2007</v>
      </c>
      <c r="I383" s="598">
        <v>2</v>
      </c>
      <c r="J383" s="596" t="s">
        <v>7970</v>
      </c>
      <c r="K383" s="599">
        <v>1357.51</v>
      </c>
      <c r="L383" s="599">
        <v>10264068</v>
      </c>
      <c r="M383" s="599">
        <v>3209276.63</v>
      </c>
      <c r="N383" s="600">
        <v>39563</v>
      </c>
      <c r="O383" s="632" t="s">
        <v>7971</v>
      </c>
      <c r="P383" s="632" t="s">
        <v>7972</v>
      </c>
      <c r="Q383" s="600">
        <v>43770</v>
      </c>
      <c r="R383" s="600">
        <v>44104</v>
      </c>
      <c r="S383" s="632" t="s">
        <v>7485</v>
      </c>
      <c r="T383" s="632">
        <v>0.5</v>
      </c>
    </row>
    <row r="384" spans="1:21" ht="105.6" customHeight="1">
      <c r="A384" s="596">
        <v>333</v>
      </c>
      <c r="B384" s="597" t="s">
        <v>889</v>
      </c>
      <c r="C384" s="43" t="s">
        <v>7973</v>
      </c>
      <c r="D384" s="597" t="s">
        <v>4215</v>
      </c>
      <c r="E384" s="593" t="s">
        <v>7974</v>
      </c>
      <c r="F384" s="597" t="s">
        <v>7975</v>
      </c>
      <c r="G384" s="593" t="s">
        <v>7976</v>
      </c>
      <c r="H384" s="598">
        <v>1972</v>
      </c>
      <c r="I384" s="598">
        <v>2</v>
      </c>
      <c r="J384" s="597" t="s">
        <v>7977</v>
      </c>
      <c r="K384" s="599">
        <v>2131.83</v>
      </c>
      <c r="L384" s="599">
        <v>9885700.3699999992</v>
      </c>
      <c r="M384" s="599">
        <v>5260189.7300000004</v>
      </c>
      <c r="N384" s="600">
        <v>39589</v>
      </c>
      <c r="O384" s="598" t="s">
        <v>7978</v>
      </c>
      <c r="P384" s="598" t="s">
        <v>7122</v>
      </c>
      <c r="Q384" s="600">
        <v>43494</v>
      </c>
      <c r="R384" s="600">
        <v>44196</v>
      </c>
      <c r="S384" s="598" t="s">
        <v>7123</v>
      </c>
      <c r="T384" s="598">
        <v>73.09</v>
      </c>
    </row>
    <row r="385" spans="1:22" ht="105.6" customHeight="1">
      <c r="A385" s="596">
        <v>334</v>
      </c>
      <c r="B385" s="597" t="s">
        <v>889</v>
      </c>
      <c r="C385" s="43" t="s">
        <v>7973</v>
      </c>
      <c r="D385" s="597" t="s">
        <v>4215</v>
      </c>
      <c r="E385" s="593" t="s">
        <v>7974</v>
      </c>
      <c r="F385" s="597" t="s">
        <v>7889</v>
      </c>
      <c r="G385" s="593" t="s">
        <v>7976</v>
      </c>
      <c r="H385" s="598">
        <v>1972</v>
      </c>
      <c r="I385" s="598">
        <v>1</v>
      </c>
      <c r="J385" s="597" t="s">
        <v>7979</v>
      </c>
      <c r="K385" s="599">
        <v>95</v>
      </c>
      <c r="L385" s="599">
        <v>48673.599999999999</v>
      </c>
      <c r="M385" s="599">
        <v>48673.599999999999</v>
      </c>
      <c r="N385" s="600">
        <v>39589</v>
      </c>
      <c r="O385" s="598" t="s">
        <v>7978</v>
      </c>
      <c r="P385" s="598"/>
      <c r="Q385" s="600"/>
      <c r="R385" s="600"/>
      <c r="S385" s="598"/>
      <c r="T385" s="598"/>
    </row>
    <row r="386" spans="1:22" ht="105.6" customHeight="1">
      <c r="A386" s="596">
        <v>335</v>
      </c>
      <c r="B386" s="597" t="s">
        <v>889</v>
      </c>
      <c r="C386" s="43" t="s">
        <v>7973</v>
      </c>
      <c r="D386" s="597" t="s">
        <v>4215</v>
      </c>
      <c r="E386" s="593" t="s">
        <v>7974</v>
      </c>
      <c r="F386" s="597" t="s">
        <v>7554</v>
      </c>
      <c r="G386" s="593" t="s">
        <v>7976</v>
      </c>
      <c r="H386" s="598">
        <v>1972</v>
      </c>
      <c r="I386" s="598">
        <v>1</v>
      </c>
      <c r="J386" s="597" t="s">
        <v>7980</v>
      </c>
      <c r="K386" s="599">
        <v>97.17</v>
      </c>
      <c r="L386" s="599">
        <v>49707.01</v>
      </c>
      <c r="M386" s="599">
        <v>49707.01</v>
      </c>
      <c r="N386" s="600">
        <v>39589</v>
      </c>
      <c r="O386" s="598" t="s">
        <v>7978</v>
      </c>
      <c r="P386" s="598"/>
      <c r="Q386" s="600"/>
      <c r="R386" s="600"/>
      <c r="S386" s="598"/>
      <c r="T386" s="598"/>
    </row>
    <row r="387" spans="1:22" ht="105.6" customHeight="1">
      <c r="A387" s="596">
        <v>336</v>
      </c>
      <c r="B387" s="597" t="s">
        <v>889</v>
      </c>
      <c r="C387" s="43" t="s">
        <v>7973</v>
      </c>
      <c r="D387" s="597" t="s">
        <v>4215</v>
      </c>
      <c r="E387" s="593" t="s">
        <v>7974</v>
      </c>
      <c r="F387" s="597" t="s">
        <v>7556</v>
      </c>
      <c r="G387" s="593" t="s">
        <v>7976</v>
      </c>
      <c r="H387" s="598">
        <v>1972</v>
      </c>
      <c r="I387" s="598">
        <v>1</v>
      </c>
      <c r="J387" s="597" t="s">
        <v>7981</v>
      </c>
      <c r="K387" s="599">
        <v>88.55</v>
      </c>
      <c r="L387" s="599">
        <v>45366.69</v>
      </c>
      <c r="M387" s="599">
        <v>45366.69</v>
      </c>
      <c r="N387" s="600">
        <v>39589</v>
      </c>
      <c r="O387" s="598" t="s">
        <v>7978</v>
      </c>
      <c r="P387" s="598"/>
      <c r="Q387" s="600"/>
      <c r="R387" s="600"/>
      <c r="S387" s="598"/>
      <c r="T387" s="598"/>
    </row>
    <row r="388" spans="1:22" ht="105.6" customHeight="1">
      <c r="A388" s="596">
        <v>337</v>
      </c>
      <c r="B388" s="597" t="s">
        <v>889</v>
      </c>
      <c r="C388" s="43" t="s">
        <v>7973</v>
      </c>
      <c r="D388" s="597" t="s">
        <v>4215</v>
      </c>
      <c r="E388" s="593" t="s">
        <v>7974</v>
      </c>
      <c r="F388" s="597" t="s">
        <v>7692</v>
      </c>
      <c r="G388" s="593" t="s">
        <v>7976</v>
      </c>
      <c r="H388" s="598">
        <v>1972</v>
      </c>
      <c r="I388" s="598">
        <v>1</v>
      </c>
      <c r="J388" s="597" t="s">
        <v>7982</v>
      </c>
      <c r="K388" s="599">
        <v>38.57</v>
      </c>
      <c r="L388" s="599">
        <v>19738.13</v>
      </c>
      <c r="M388" s="599">
        <v>19738.13</v>
      </c>
      <c r="N388" s="600">
        <v>39589</v>
      </c>
      <c r="O388" s="598" t="s">
        <v>7978</v>
      </c>
      <c r="P388" s="598"/>
      <c r="Q388" s="600"/>
      <c r="R388" s="600"/>
      <c r="S388" s="598"/>
      <c r="T388" s="598"/>
    </row>
    <row r="389" spans="1:22" ht="105.6" customHeight="1">
      <c r="A389" s="596">
        <v>338</v>
      </c>
      <c r="B389" s="597" t="s">
        <v>889</v>
      </c>
      <c r="C389" s="43" t="s">
        <v>7973</v>
      </c>
      <c r="D389" s="597" t="s">
        <v>4215</v>
      </c>
      <c r="E389" s="593" t="s">
        <v>7974</v>
      </c>
      <c r="F389" s="597" t="s">
        <v>7623</v>
      </c>
      <c r="G389" s="593" t="s">
        <v>7976</v>
      </c>
      <c r="H389" s="598">
        <v>1972</v>
      </c>
      <c r="I389" s="598">
        <v>1</v>
      </c>
      <c r="J389" s="597" t="s">
        <v>7983</v>
      </c>
      <c r="K389" s="599">
        <v>74.260000000000005</v>
      </c>
      <c r="L389" s="599">
        <v>38029.480000000003</v>
      </c>
      <c r="M389" s="599">
        <v>38029.480000000003</v>
      </c>
      <c r="N389" s="600">
        <v>39589</v>
      </c>
      <c r="O389" s="598" t="s">
        <v>7978</v>
      </c>
      <c r="P389" s="598"/>
      <c r="Q389" s="600"/>
      <c r="R389" s="600"/>
      <c r="S389" s="598"/>
      <c r="T389" s="598"/>
    </row>
    <row r="390" spans="1:22" ht="105.6" customHeight="1">
      <c r="A390" s="596">
        <v>339</v>
      </c>
      <c r="B390" s="597" t="s">
        <v>889</v>
      </c>
      <c r="C390" s="43" t="s">
        <v>7973</v>
      </c>
      <c r="D390" s="597" t="s">
        <v>4215</v>
      </c>
      <c r="E390" s="593" t="s">
        <v>7974</v>
      </c>
      <c r="F390" s="597" t="s">
        <v>7625</v>
      </c>
      <c r="G390" s="593" t="s">
        <v>7976</v>
      </c>
      <c r="H390" s="598">
        <v>1972</v>
      </c>
      <c r="I390" s="598">
        <v>1</v>
      </c>
      <c r="J390" s="597" t="s">
        <v>7984</v>
      </c>
      <c r="K390" s="599">
        <v>100.22</v>
      </c>
      <c r="L390" s="599">
        <v>51257.120000000003</v>
      </c>
      <c r="M390" s="599">
        <v>51257.120000000003</v>
      </c>
      <c r="N390" s="600">
        <v>39589</v>
      </c>
      <c r="O390" s="598" t="s">
        <v>7978</v>
      </c>
      <c r="P390" s="598"/>
      <c r="Q390" s="600"/>
      <c r="R390" s="600"/>
      <c r="S390" s="598"/>
      <c r="T390" s="598"/>
    </row>
    <row r="391" spans="1:22" ht="105.6" customHeight="1">
      <c r="A391" s="596">
        <v>340</v>
      </c>
      <c r="B391" s="597" t="s">
        <v>889</v>
      </c>
      <c r="C391" s="43" t="s">
        <v>7973</v>
      </c>
      <c r="D391" s="597" t="s">
        <v>4215</v>
      </c>
      <c r="E391" s="593" t="s">
        <v>7974</v>
      </c>
      <c r="F391" s="597" t="s">
        <v>7558</v>
      </c>
      <c r="G391" s="593" t="s">
        <v>7976</v>
      </c>
      <c r="H391" s="598">
        <v>1972</v>
      </c>
      <c r="I391" s="598">
        <v>1</v>
      </c>
      <c r="J391" s="597" t="s">
        <v>7985</v>
      </c>
      <c r="K391" s="599">
        <v>8</v>
      </c>
      <c r="L391" s="599">
        <v>2480.1799999999998</v>
      </c>
      <c r="M391" s="599">
        <v>2480.1799999999998</v>
      </c>
      <c r="N391" s="600">
        <v>39589</v>
      </c>
      <c r="O391" s="598" t="s">
        <v>7978</v>
      </c>
      <c r="P391" s="598"/>
      <c r="Q391" s="600"/>
      <c r="R391" s="600"/>
      <c r="S391" s="598"/>
      <c r="T391" s="598"/>
    </row>
    <row r="392" spans="1:22" ht="95.45" customHeight="1">
      <c r="A392" s="596">
        <v>341</v>
      </c>
      <c r="B392" s="597" t="s">
        <v>889</v>
      </c>
      <c r="C392" s="43" t="s">
        <v>7973</v>
      </c>
      <c r="D392" s="597" t="s">
        <v>4215</v>
      </c>
      <c r="E392" s="593" t="s">
        <v>7974</v>
      </c>
      <c r="F392" s="597" t="s">
        <v>7560</v>
      </c>
      <c r="G392" s="593" t="s">
        <v>7976</v>
      </c>
      <c r="H392" s="598">
        <v>1972</v>
      </c>
      <c r="I392" s="598">
        <v>1</v>
      </c>
      <c r="J392" s="597" t="s">
        <v>7986</v>
      </c>
      <c r="K392" s="599">
        <v>8.48</v>
      </c>
      <c r="L392" s="599">
        <v>2686.87</v>
      </c>
      <c r="M392" s="599">
        <v>2686.87</v>
      </c>
      <c r="N392" s="600">
        <v>39589</v>
      </c>
      <c r="O392" s="598" t="s">
        <v>7978</v>
      </c>
      <c r="P392" s="598"/>
      <c r="Q392" s="600"/>
      <c r="R392" s="600"/>
      <c r="S392" s="598"/>
      <c r="T392" s="598"/>
    </row>
    <row r="393" spans="1:22" ht="106.15" customHeight="1">
      <c r="A393" s="596">
        <v>342</v>
      </c>
      <c r="B393" s="597" t="s">
        <v>889</v>
      </c>
      <c r="C393" s="43" t="s">
        <v>7973</v>
      </c>
      <c r="D393" s="597" t="s">
        <v>4215</v>
      </c>
      <c r="E393" s="593" t="s">
        <v>7974</v>
      </c>
      <c r="F393" s="597" t="s">
        <v>7628</v>
      </c>
      <c r="G393" s="593" t="s">
        <v>7976</v>
      </c>
      <c r="H393" s="598">
        <v>1972</v>
      </c>
      <c r="I393" s="598">
        <v>1</v>
      </c>
      <c r="J393" s="597" t="s">
        <v>7987</v>
      </c>
      <c r="K393" s="599">
        <v>612.85</v>
      </c>
      <c r="L393" s="599">
        <v>190457.41</v>
      </c>
      <c r="M393" s="599">
        <v>190457.41</v>
      </c>
      <c r="N393" s="600">
        <v>39589</v>
      </c>
      <c r="O393" s="598" t="s">
        <v>7978</v>
      </c>
      <c r="P393" s="598"/>
      <c r="Q393" s="600"/>
      <c r="R393" s="600"/>
      <c r="S393" s="598"/>
      <c r="T393" s="598"/>
    </row>
    <row r="394" spans="1:22" ht="68.45" customHeight="1">
      <c r="A394" s="596">
        <v>343</v>
      </c>
      <c r="B394" s="597" t="s">
        <v>889</v>
      </c>
      <c r="C394" s="43" t="s">
        <v>7988</v>
      </c>
      <c r="D394" s="597" t="s">
        <v>4215</v>
      </c>
      <c r="E394" s="593" t="s">
        <v>1772</v>
      </c>
      <c r="F394" s="597" t="s">
        <v>7989</v>
      </c>
      <c r="G394" s="602" t="s">
        <v>7990</v>
      </c>
      <c r="H394" s="598">
        <v>1970</v>
      </c>
      <c r="I394" s="598" t="s">
        <v>7384</v>
      </c>
      <c r="J394" s="597" t="s">
        <v>7991</v>
      </c>
      <c r="K394" s="599">
        <v>700.6</v>
      </c>
      <c r="L394" s="599">
        <v>2712885.9</v>
      </c>
      <c r="M394" s="599">
        <v>2539155.7400000002</v>
      </c>
      <c r="N394" s="600">
        <v>41254</v>
      </c>
      <c r="O394" s="598" t="s">
        <v>7992</v>
      </c>
      <c r="P394" s="596"/>
      <c r="Q394" s="600"/>
      <c r="R394" s="600"/>
      <c r="S394" s="597"/>
      <c r="T394" s="598"/>
    </row>
    <row r="395" spans="1:22" ht="107.25" customHeight="1">
      <c r="A395" s="596">
        <v>344</v>
      </c>
      <c r="B395" s="597" t="s">
        <v>889</v>
      </c>
      <c r="C395" s="597" t="s">
        <v>7993</v>
      </c>
      <c r="D395" s="597" t="s">
        <v>1420</v>
      </c>
      <c r="E395" s="593" t="s">
        <v>1769</v>
      </c>
      <c r="F395" s="597" t="s">
        <v>7076</v>
      </c>
      <c r="G395" s="593" t="s">
        <v>7994</v>
      </c>
      <c r="H395" s="598">
        <v>1959</v>
      </c>
      <c r="I395" s="598">
        <v>1</v>
      </c>
      <c r="J395" s="596" t="s">
        <v>7995</v>
      </c>
      <c r="K395" s="599">
        <v>156.69999999999999</v>
      </c>
      <c r="L395" s="599">
        <v>111504.95</v>
      </c>
      <c r="M395" s="599">
        <v>56727.94</v>
      </c>
      <c r="N395" s="600">
        <v>40882</v>
      </c>
      <c r="O395" s="598" t="s">
        <v>7996</v>
      </c>
      <c r="P395" s="598"/>
      <c r="Q395" s="598"/>
      <c r="R395" s="598"/>
      <c r="S395" s="598"/>
      <c r="T395" s="598"/>
    </row>
    <row r="396" spans="1:22" ht="87" customHeight="1">
      <c r="A396" s="596">
        <v>345</v>
      </c>
      <c r="B396" s="597" t="s">
        <v>889</v>
      </c>
      <c r="C396" s="597" t="s">
        <v>7993</v>
      </c>
      <c r="D396" s="597" t="s">
        <v>1420</v>
      </c>
      <c r="E396" s="593" t="s">
        <v>1769</v>
      </c>
      <c r="F396" s="597" t="s">
        <v>7076</v>
      </c>
      <c r="G396" s="593" t="s">
        <v>7997</v>
      </c>
      <c r="H396" s="598">
        <v>1959</v>
      </c>
      <c r="I396" s="598" t="s">
        <v>7384</v>
      </c>
      <c r="J396" s="43" t="s">
        <v>7998</v>
      </c>
      <c r="K396" s="599">
        <v>107.8</v>
      </c>
      <c r="L396" s="599">
        <v>604745</v>
      </c>
      <c r="M396" s="599">
        <v>322976.24</v>
      </c>
      <c r="N396" s="600">
        <v>39783</v>
      </c>
      <c r="O396" s="598" t="s">
        <v>7999</v>
      </c>
      <c r="P396" s="602"/>
      <c r="Q396" s="600"/>
      <c r="R396" s="600"/>
      <c r="S396" s="602"/>
      <c r="T396" s="596"/>
      <c r="U396" s="648"/>
    </row>
    <row r="397" spans="1:22" ht="112.9" customHeight="1">
      <c r="A397" s="596">
        <v>346</v>
      </c>
      <c r="B397" s="597" t="s">
        <v>889</v>
      </c>
      <c r="C397" s="43" t="s">
        <v>7025</v>
      </c>
      <c r="D397" s="597" t="s">
        <v>1420</v>
      </c>
      <c r="E397" s="593" t="s">
        <v>1810</v>
      </c>
      <c r="F397" s="597" t="s">
        <v>7304</v>
      </c>
      <c r="G397" s="593" t="s">
        <v>8000</v>
      </c>
      <c r="H397" s="598">
        <v>1960</v>
      </c>
      <c r="I397" s="598">
        <v>1</v>
      </c>
      <c r="J397" s="596" t="s">
        <v>8001</v>
      </c>
      <c r="K397" s="599">
        <v>76.010000000000005</v>
      </c>
      <c r="L397" s="599">
        <v>460524</v>
      </c>
      <c r="M397" s="599">
        <v>452848.92</v>
      </c>
      <c r="N397" s="600">
        <v>39616</v>
      </c>
      <c r="O397" s="598" t="s">
        <v>8002</v>
      </c>
      <c r="P397" s="602" t="s">
        <v>7031</v>
      </c>
      <c r="Q397" s="600">
        <v>43101</v>
      </c>
      <c r="R397" s="600">
        <v>44196</v>
      </c>
      <c r="S397" s="602" t="s">
        <v>7032</v>
      </c>
      <c r="T397" s="596">
        <v>24.07</v>
      </c>
      <c r="U397" s="603"/>
      <c r="V397" s="603"/>
    </row>
    <row r="398" spans="1:22" ht="95.45" customHeight="1">
      <c r="A398" s="596">
        <v>347</v>
      </c>
      <c r="B398" s="597" t="s">
        <v>889</v>
      </c>
      <c r="C398" s="597" t="s">
        <v>8003</v>
      </c>
      <c r="D398" s="597" t="s">
        <v>1420</v>
      </c>
      <c r="E398" s="593" t="s">
        <v>8004</v>
      </c>
      <c r="F398" s="597" t="s">
        <v>7076</v>
      </c>
      <c r="G398" s="593" t="s">
        <v>8005</v>
      </c>
      <c r="H398" s="598">
        <v>1967</v>
      </c>
      <c r="I398" s="598">
        <v>1</v>
      </c>
      <c r="J398" s="596" t="s">
        <v>8006</v>
      </c>
      <c r="K398" s="599">
        <v>68.900000000000006</v>
      </c>
      <c r="L398" s="599">
        <v>620674</v>
      </c>
      <c r="M398" s="599">
        <v>272041.55</v>
      </c>
      <c r="N398" s="600">
        <v>38316</v>
      </c>
      <c r="O398" s="598" t="s">
        <v>8007</v>
      </c>
      <c r="P398" s="602"/>
      <c r="Q398" s="602"/>
      <c r="R398" s="602"/>
      <c r="S398" s="602"/>
      <c r="T398" s="602"/>
      <c r="U398" s="603"/>
      <c r="V398" s="603"/>
    </row>
    <row r="399" spans="1:22" ht="136.9" customHeight="1">
      <c r="A399" s="636">
        <v>348</v>
      </c>
      <c r="B399" s="637" t="s">
        <v>889</v>
      </c>
      <c r="C399" s="637" t="s">
        <v>7070</v>
      </c>
      <c r="D399" s="637" t="s">
        <v>1420</v>
      </c>
      <c r="E399" s="639" t="s">
        <v>8008</v>
      </c>
      <c r="F399" s="637" t="s">
        <v>8009</v>
      </c>
      <c r="G399" s="639" t="s">
        <v>8010</v>
      </c>
      <c r="H399" s="640">
        <v>1964</v>
      </c>
      <c r="I399" s="640">
        <v>3</v>
      </c>
      <c r="J399" s="637" t="s">
        <v>8011</v>
      </c>
      <c r="K399" s="641">
        <v>4259.5</v>
      </c>
      <c r="L399" s="641">
        <v>4269230</v>
      </c>
      <c r="M399" s="641">
        <v>1869467.72</v>
      </c>
      <c r="N399" s="642">
        <v>37505</v>
      </c>
      <c r="O399" s="640" t="s">
        <v>8012</v>
      </c>
      <c r="P399" s="602" t="s">
        <v>8013</v>
      </c>
      <c r="Q399" s="600">
        <v>43770</v>
      </c>
      <c r="R399" s="600">
        <v>44104</v>
      </c>
      <c r="S399" s="602" t="s">
        <v>7499</v>
      </c>
      <c r="T399" s="596">
        <v>2</v>
      </c>
      <c r="U399" s="603"/>
      <c r="V399" s="603"/>
    </row>
    <row r="400" spans="1:22" ht="251.45" customHeight="1">
      <c r="A400" s="596">
        <v>350</v>
      </c>
      <c r="B400" s="597" t="s">
        <v>889</v>
      </c>
      <c r="C400" s="597" t="s">
        <v>7916</v>
      </c>
      <c r="D400" s="597" t="s">
        <v>1420</v>
      </c>
      <c r="E400" s="593" t="s">
        <v>8014</v>
      </c>
      <c r="F400" s="597" t="s">
        <v>8015</v>
      </c>
      <c r="G400" s="593" t="s">
        <v>8016</v>
      </c>
      <c r="H400" s="598">
        <v>2008</v>
      </c>
      <c r="I400" s="598">
        <v>2</v>
      </c>
      <c r="J400" s="596" t="s">
        <v>8017</v>
      </c>
      <c r="K400" s="599">
        <v>1343.2</v>
      </c>
      <c r="L400" s="599">
        <v>18148015.760000002</v>
      </c>
      <c r="M400" s="599">
        <v>5617242.7999999998</v>
      </c>
      <c r="N400" s="600">
        <v>40427</v>
      </c>
      <c r="O400" s="598" t="s">
        <v>8018</v>
      </c>
      <c r="P400" s="596" t="s">
        <v>8019</v>
      </c>
      <c r="Q400" s="600">
        <v>43466</v>
      </c>
      <c r="R400" s="600">
        <v>47483</v>
      </c>
      <c r="S400" s="43" t="s">
        <v>8020</v>
      </c>
      <c r="T400" s="598">
        <v>1343.2</v>
      </c>
    </row>
    <row r="401" spans="1:20" ht="67.150000000000006" customHeight="1">
      <c r="A401" s="596">
        <v>351</v>
      </c>
      <c r="B401" s="597" t="s">
        <v>889</v>
      </c>
      <c r="C401" s="597" t="s">
        <v>8021</v>
      </c>
      <c r="D401" s="43" t="s">
        <v>1420</v>
      </c>
      <c r="E401" s="606" t="s">
        <v>8022</v>
      </c>
      <c r="F401" s="43" t="s">
        <v>8023</v>
      </c>
      <c r="G401" s="115" t="s">
        <v>8024</v>
      </c>
      <c r="H401" s="598">
        <v>1964</v>
      </c>
      <c r="I401" s="597" t="s">
        <v>7384</v>
      </c>
      <c r="J401" s="43" t="s">
        <v>8025</v>
      </c>
      <c r="K401" s="599">
        <v>258.10000000000002</v>
      </c>
      <c r="L401" s="604">
        <v>1255305.45</v>
      </c>
      <c r="M401" s="604">
        <v>814274.81</v>
      </c>
      <c r="N401" s="600">
        <v>40008</v>
      </c>
      <c r="O401" s="598" t="s">
        <v>8026</v>
      </c>
      <c r="P401" s="598"/>
      <c r="Q401" s="598"/>
      <c r="R401" s="598"/>
      <c r="S401" s="598"/>
      <c r="T401" s="598"/>
    </row>
    <row r="402" spans="1:20" ht="106.15" customHeight="1">
      <c r="A402" s="596">
        <v>352</v>
      </c>
      <c r="B402" s="597" t="s">
        <v>889</v>
      </c>
      <c r="C402" s="43" t="s">
        <v>7548</v>
      </c>
      <c r="D402" s="597" t="s">
        <v>1420</v>
      </c>
      <c r="E402" s="593" t="s">
        <v>8027</v>
      </c>
      <c r="F402" s="597" t="s">
        <v>8028</v>
      </c>
      <c r="G402" s="593" t="s">
        <v>8029</v>
      </c>
      <c r="H402" s="598">
        <v>1968</v>
      </c>
      <c r="I402" s="598">
        <v>2</v>
      </c>
      <c r="J402" s="597" t="s">
        <v>7266</v>
      </c>
      <c r="K402" s="599">
        <v>2432.62</v>
      </c>
      <c r="L402" s="599">
        <v>9435841.4000000004</v>
      </c>
      <c r="M402" s="599">
        <v>3885125.97</v>
      </c>
      <c r="N402" s="600">
        <v>39728</v>
      </c>
      <c r="O402" s="598" t="s">
        <v>8030</v>
      </c>
      <c r="P402" s="598" t="s">
        <v>8031</v>
      </c>
      <c r="Q402" s="600">
        <v>43500</v>
      </c>
      <c r="R402" s="600">
        <v>44196</v>
      </c>
      <c r="S402" s="598" t="s">
        <v>7123</v>
      </c>
      <c r="T402" s="598">
        <v>78.58</v>
      </c>
    </row>
    <row r="403" spans="1:20" ht="105.6" customHeight="1">
      <c r="A403" s="596">
        <v>353</v>
      </c>
      <c r="B403" s="597" t="s">
        <v>889</v>
      </c>
      <c r="C403" s="43" t="s">
        <v>7548</v>
      </c>
      <c r="D403" s="597" t="s">
        <v>1420</v>
      </c>
      <c r="E403" s="593" t="s">
        <v>8027</v>
      </c>
      <c r="F403" s="597" t="s">
        <v>8032</v>
      </c>
      <c r="G403" s="593" t="s">
        <v>8029</v>
      </c>
      <c r="H403" s="598">
        <v>1968</v>
      </c>
      <c r="I403" s="598">
        <v>1</v>
      </c>
      <c r="J403" s="597" t="s">
        <v>7268</v>
      </c>
      <c r="K403" s="599">
        <v>6.89</v>
      </c>
      <c r="L403" s="599">
        <v>14140.78</v>
      </c>
      <c r="M403" s="599">
        <v>14140.78</v>
      </c>
      <c r="N403" s="600">
        <v>39728</v>
      </c>
      <c r="O403" s="598" t="s">
        <v>8030</v>
      </c>
      <c r="P403" s="598"/>
      <c r="Q403" s="600"/>
      <c r="R403" s="600"/>
      <c r="S403" s="598"/>
      <c r="T403" s="598"/>
    </row>
    <row r="404" spans="1:20" ht="105.6" customHeight="1">
      <c r="A404" s="596">
        <v>354</v>
      </c>
      <c r="B404" s="597" t="s">
        <v>889</v>
      </c>
      <c r="C404" s="43" t="s">
        <v>7548</v>
      </c>
      <c r="D404" s="597" t="s">
        <v>1420</v>
      </c>
      <c r="E404" s="593" t="s">
        <v>8027</v>
      </c>
      <c r="F404" s="597" t="s">
        <v>8033</v>
      </c>
      <c r="G404" s="593" t="s">
        <v>8029</v>
      </c>
      <c r="H404" s="598">
        <v>1968</v>
      </c>
      <c r="I404" s="598">
        <v>1</v>
      </c>
      <c r="J404" s="597" t="s">
        <v>7270</v>
      </c>
      <c r="K404" s="599">
        <v>11.08</v>
      </c>
      <c r="L404" s="599">
        <v>1423.56</v>
      </c>
      <c r="M404" s="599">
        <v>1423.56</v>
      </c>
      <c r="N404" s="600">
        <v>39728</v>
      </c>
      <c r="O404" s="598" t="s">
        <v>8030</v>
      </c>
      <c r="P404" s="598"/>
      <c r="Q404" s="600"/>
      <c r="R404" s="600"/>
      <c r="S404" s="598"/>
      <c r="T404" s="598"/>
    </row>
    <row r="405" spans="1:20" ht="105.6" customHeight="1">
      <c r="A405" s="596">
        <v>355</v>
      </c>
      <c r="B405" s="597" t="s">
        <v>889</v>
      </c>
      <c r="C405" s="43" t="s">
        <v>7548</v>
      </c>
      <c r="D405" s="597" t="s">
        <v>1420</v>
      </c>
      <c r="E405" s="593" t="s">
        <v>8027</v>
      </c>
      <c r="F405" s="597" t="s">
        <v>7416</v>
      </c>
      <c r="G405" s="593" t="s">
        <v>8029</v>
      </c>
      <c r="H405" s="598">
        <v>1968</v>
      </c>
      <c r="I405" s="598"/>
      <c r="J405" s="597" t="s">
        <v>7272</v>
      </c>
      <c r="K405" s="599">
        <v>5.89</v>
      </c>
      <c r="L405" s="599">
        <v>23867.360000000001</v>
      </c>
      <c r="M405" s="599">
        <v>23867.360000000001</v>
      </c>
      <c r="N405" s="600">
        <v>39728</v>
      </c>
      <c r="O405" s="598" t="s">
        <v>8030</v>
      </c>
      <c r="P405" s="598"/>
      <c r="Q405" s="600"/>
      <c r="R405" s="600"/>
      <c r="S405" s="598"/>
      <c r="T405" s="598"/>
    </row>
    <row r="406" spans="1:20" ht="106.15" customHeight="1">
      <c r="A406" s="596">
        <v>356</v>
      </c>
      <c r="B406" s="597" t="s">
        <v>889</v>
      </c>
      <c r="C406" s="43" t="s">
        <v>7548</v>
      </c>
      <c r="D406" s="597" t="s">
        <v>1420</v>
      </c>
      <c r="E406" s="593" t="s">
        <v>8027</v>
      </c>
      <c r="F406" s="597" t="s">
        <v>7419</v>
      </c>
      <c r="G406" s="593" t="s">
        <v>8029</v>
      </c>
      <c r="H406" s="598">
        <v>1968</v>
      </c>
      <c r="I406" s="598"/>
      <c r="J406" s="597" t="s">
        <v>7137</v>
      </c>
      <c r="K406" s="599">
        <v>587.24</v>
      </c>
      <c r="L406" s="599">
        <v>15184.72</v>
      </c>
      <c r="M406" s="599">
        <v>15184.72</v>
      </c>
      <c r="N406" s="600">
        <v>39728</v>
      </c>
      <c r="O406" s="598" t="s">
        <v>8030</v>
      </c>
      <c r="P406" s="598"/>
      <c r="Q406" s="600"/>
      <c r="R406" s="600"/>
      <c r="S406" s="598"/>
      <c r="T406" s="598"/>
    </row>
    <row r="407" spans="1:20" ht="106.15" customHeight="1">
      <c r="A407" s="596">
        <v>357</v>
      </c>
      <c r="B407" s="597" t="s">
        <v>889</v>
      </c>
      <c r="C407" s="43" t="s">
        <v>8034</v>
      </c>
      <c r="D407" s="597" t="s">
        <v>1420</v>
      </c>
      <c r="E407" s="593" t="s">
        <v>8035</v>
      </c>
      <c r="F407" s="597" t="s">
        <v>8036</v>
      </c>
      <c r="G407" s="593" t="s">
        <v>8037</v>
      </c>
      <c r="H407" s="598">
        <v>1970</v>
      </c>
      <c r="I407" s="598">
        <v>2</v>
      </c>
      <c r="J407" s="597" t="s">
        <v>7270</v>
      </c>
      <c r="K407" s="599">
        <v>1975.3</v>
      </c>
      <c r="L407" s="599">
        <v>8465113.6199999992</v>
      </c>
      <c r="M407" s="599">
        <v>2045157.35</v>
      </c>
      <c r="N407" s="600">
        <v>39553</v>
      </c>
      <c r="O407" s="598" t="s">
        <v>8038</v>
      </c>
      <c r="P407" s="598" t="s">
        <v>7122</v>
      </c>
      <c r="Q407" s="600">
        <v>43500</v>
      </c>
      <c r="R407" s="600">
        <v>44196</v>
      </c>
      <c r="S407" s="598" t="s">
        <v>7123</v>
      </c>
      <c r="T407" s="598">
        <v>71.09</v>
      </c>
    </row>
    <row r="408" spans="1:20" ht="105.6" customHeight="1">
      <c r="A408" s="596">
        <v>358</v>
      </c>
      <c r="B408" s="597" t="s">
        <v>889</v>
      </c>
      <c r="C408" s="43" t="s">
        <v>8034</v>
      </c>
      <c r="D408" s="597" t="s">
        <v>1420</v>
      </c>
      <c r="E408" s="593" t="s">
        <v>8035</v>
      </c>
      <c r="F408" s="597" t="s">
        <v>7889</v>
      </c>
      <c r="G408" s="593" t="s">
        <v>8037</v>
      </c>
      <c r="H408" s="598">
        <v>1970</v>
      </c>
      <c r="I408" s="598">
        <v>1</v>
      </c>
      <c r="J408" s="597" t="s">
        <v>8039</v>
      </c>
      <c r="K408" s="599">
        <v>95.58</v>
      </c>
      <c r="L408" s="599">
        <v>37501.879999999997</v>
      </c>
      <c r="M408" s="599">
        <v>37501.879999999997</v>
      </c>
      <c r="N408" s="600">
        <v>39553</v>
      </c>
      <c r="O408" s="598" t="s">
        <v>8038</v>
      </c>
      <c r="P408" s="598"/>
      <c r="Q408" s="600"/>
      <c r="R408" s="600"/>
      <c r="S408" s="598"/>
      <c r="T408" s="598"/>
    </row>
    <row r="409" spans="1:20" ht="105.6" customHeight="1">
      <c r="A409" s="596">
        <v>359</v>
      </c>
      <c r="B409" s="597" t="s">
        <v>889</v>
      </c>
      <c r="C409" s="43" t="s">
        <v>8034</v>
      </c>
      <c r="D409" s="597" t="s">
        <v>1420</v>
      </c>
      <c r="E409" s="593" t="s">
        <v>8035</v>
      </c>
      <c r="F409" s="597" t="s">
        <v>7554</v>
      </c>
      <c r="G409" s="593" t="s">
        <v>8037</v>
      </c>
      <c r="H409" s="598">
        <v>1970</v>
      </c>
      <c r="I409" s="598">
        <v>1</v>
      </c>
      <c r="J409" s="597" t="s">
        <v>8040</v>
      </c>
      <c r="K409" s="599">
        <v>95.77</v>
      </c>
      <c r="L409" s="599">
        <v>36462.57</v>
      </c>
      <c r="M409" s="599">
        <v>36462.57</v>
      </c>
      <c r="N409" s="600">
        <v>39553</v>
      </c>
      <c r="O409" s="598" t="s">
        <v>8038</v>
      </c>
      <c r="P409" s="598"/>
      <c r="Q409" s="600"/>
      <c r="R409" s="600"/>
      <c r="S409" s="598"/>
      <c r="T409" s="598"/>
    </row>
    <row r="410" spans="1:20" ht="105.6" customHeight="1">
      <c r="A410" s="596">
        <v>360</v>
      </c>
      <c r="B410" s="597" t="s">
        <v>889</v>
      </c>
      <c r="C410" s="43" t="s">
        <v>8034</v>
      </c>
      <c r="D410" s="597" t="s">
        <v>1420</v>
      </c>
      <c r="E410" s="593" t="s">
        <v>8035</v>
      </c>
      <c r="F410" s="597" t="s">
        <v>7556</v>
      </c>
      <c r="G410" s="593" t="s">
        <v>8037</v>
      </c>
      <c r="H410" s="598">
        <v>1970</v>
      </c>
      <c r="I410" s="598">
        <v>1</v>
      </c>
      <c r="J410" s="597" t="s">
        <v>8041</v>
      </c>
      <c r="K410" s="599">
        <v>79.7</v>
      </c>
      <c r="L410" s="599">
        <v>30313.3</v>
      </c>
      <c r="M410" s="599">
        <v>30313.3</v>
      </c>
      <c r="N410" s="600">
        <v>39553</v>
      </c>
      <c r="O410" s="598" t="s">
        <v>8038</v>
      </c>
      <c r="P410" s="598"/>
      <c r="Q410" s="600"/>
      <c r="R410" s="600"/>
      <c r="S410" s="598"/>
      <c r="T410" s="598"/>
    </row>
    <row r="411" spans="1:20" ht="105.6" customHeight="1">
      <c r="A411" s="596">
        <v>361</v>
      </c>
      <c r="B411" s="597" t="s">
        <v>889</v>
      </c>
      <c r="C411" s="43" t="s">
        <v>8034</v>
      </c>
      <c r="D411" s="597" t="s">
        <v>1420</v>
      </c>
      <c r="E411" s="593" t="s">
        <v>8035</v>
      </c>
      <c r="F411" s="597" t="s">
        <v>7153</v>
      </c>
      <c r="G411" s="593" t="s">
        <v>8037</v>
      </c>
      <c r="H411" s="598">
        <v>1970</v>
      </c>
      <c r="I411" s="598">
        <v>1</v>
      </c>
      <c r="J411" s="597" t="s">
        <v>8042</v>
      </c>
      <c r="K411" s="599">
        <v>8.4600000000000009</v>
      </c>
      <c r="L411" s="599">
        <v>9786.86</v>
      </c>
      <c r="M411" s="599">
        <v>9786.86</v>
      </c>
      <c r="N411" s="600">
        <v>39553</v>
      </c>
      <c r="O411" s="598" t="s">
        <v>8038</v>
      </c>
      <c r="P411" s="598"/>
      <c r="Q411" s="600"/>
      <c r="R411" s="600"/>
      <c r="S411" s="598"/>
      <c r="T411" s="598"/>
    </row>
    <row r="412" spans="1:20" ht="105.6" customHeight="1">
      <c r="A412" s="596">
        <v>362</v>
      </c>
      <c r="B412" s="597" t="s">
        <v>889</v>
      </c>
      <c r="C412" s="43" t="s">
        <v>8034</v>
      </c>
      <c r="D412" s="597" t="s">
        <v>1420</v>
      </c>
      <c r="E412" s="593" t="s">
        <v>8035</v>
      </c>
      <c r="F412" s="597" t="s">
        <v>8043</v>
      </c>
      <c r="G412" s="593" t="s">
        <v>8037</v>
      </c>
      <c r="H412" s="598">
        <v>1970</v>
      </c>
      <c r="I412" s="598">
        <v>1</v>
      </c>
      <c r="J412" s="597" t="s">
        <v>8044</v>
      </c>
      <c r="K412" s="599">
        <v>6.59</v>
      </c>
      <c r="L412" s="599">
        <v>7621.63</v>
      </c>
      <c r="M412" s="599">
        <v>7621.63</v>
      </c>
      <c r="N412" s="600">
        <v>39553</v>
      </c>
      <c r="O412" s="598" t="s">
        <v>8038</v>
      </c>
      <c r="P412" s="598"/>
      <c r="Q412" s="600"/>
      <c r="R412" s="600"/>
      <c r="S412" s="598"/>
      <c r="T412" s="598"/>
    </row>
    <row r="413" spans="1:20" ht="105.6" customHeight="1">
      <c r="A413" s="596">
        <v>363</v>
      </c>
      <c r="B413" s="597" t="s">
        <v>889</v>
      </c>
      <c r="C413" s="43" t="s">
        <v>8034</v>
      </c>
      <c r="D413" s="597" t="s">
        <v>1420</v>
      </c>
      <c r="E413" s="593" t="s">
        <v>8035</v>
      </c>
      <c r="F413" s="597" t="s">
        <v>8045</v>
      </c>
      <c r="G413" s="593" t="s">
        <v>8037</v>
      </c>
      <c r="H413" s="598">
        <v>1970</v>
      </c>
      <c r="I413" s="598">
        <v>1</v>
      </c>
      <c r="J413" s="597" t="s">
        <v>8046</v>
      </c>
      <c r="K413" s="599">
        <v>37.090000000000003</v>
      </c>
      <c r="L413" s="599">
        <v>45989.599999999999</v>
      </c>
      <c r="M413" s="599">
        <v>45989.599999999999</v>
      </c>
      <c r="N413" s="600">
        <v>39553</v>
      </c>
      <c r="O413" s="598" t="s">
        <v>8038</v>
      </c>
      <c r="P413" s="598"/>
      <c r="Q413" s="600"/>
      <c r="R413" s="600"/>
      <c r="S413" s="598"/>
      <c r="T413" s="598"/>
    </row>
    <row r="414" spans="1:20" ht="100.15" customHeight="1">
      <c r="A414" s="596">
        <v>364</v>
      </c>
      <c r="B414" s="597" t="s">
        <v>889</v>
      </c>
      <c r="C414" s="43" t="s">
        <v>8034</v>
      </c>
      <c r="D414" s="597" t="s">
        <v>1420</v>
      </c>
      <c r="E414" s="593" t="s">
        <v>8035</v>
      </c>
      <c r="F414" s="597" t="s">
        <v>8047</v>
      </c>
      <c r="G414" s="593" t="s">
        <v>8037</v>
      </c>
      <c r="H414" s="598">
        <v>1970</v>
      </c>
      <c r="I414" s="598">
        <v>1</v>
      </c>
      <c r="J414" s="597" t="s">
        <v>8048</v>
      </c>
      <c r="K414" s="599">
        <v>679.43</v>
      </c>
      <c r="L414" s="599">
        <v>117702.2</v>
      </c>
      <c r="M414" s="599">
        <v>117702.2</v>
      </c>
      <c r="N414" s="600">
        <v>39553</v>
      </c>
      <c r="O414" s="598" t="s">
        <v>8038</v>
      </c>
      <c r="P414" s="598"/>
      <c r="Q414" s="600"/>
      <c r="R414" s="600"/>
      <c r="S414" s="598"/>
      <c r="T414" s="598"/>
    </row>
    <row r="415" spans="1:20" ht="96" customHeight="1">
      <c r="A415" s="596">
        <v>365</v>
      </c>
      <c r="B415" s="597" t="s">
        <v>889</v>
      </c>
      <c r="C415" s="43" t="s">
        <v>8034</v>
      </c>
      <c r="D415" s="597" t="s">
        <v>1420</v>
      </c>
      <c r="E415" s="593" t="s">
        <v>8035</v>
      </c>
      <c r="F415" s="597" t="s">
        <v>8049</v>
      </c>
      <c r="G415" s="593" t="s">
        <v>8037</v>
      </c>
      <c r="H415" s="598">
        <v>1970</v>
      </c>
      <c r="I415" s="598">
        <v>1</v>
      </c>
      <c r="J415" s="597" t="s">
        <v>8050</v>
      </c>
      <c r="K415" s="599">
        <v>84.15</v>
      </c>
      <c r="L415" s="599">
        <v>14550.38</v>
      </c>
      <c r="M415" s="599">
        <v>14550.38</v>
      </c>
      <c r="N415" s="600">
        <v>39553</v>
      </c>
      <c r="O415" s="598" t="s">
        <v>8051</v>
      </c>
      <c r="P415" s="598"/>
      <c r="Q415" s="600"/>
      <c r="R415" s="600"/>
      <c r="S415" s="598"/>
      <c r="T415" s="598"/>
    </row>
    <row r="416" spans="1:20" ht="95.45" customHeight="1">
      <c r="A416" s="596">
        <v>366</v>
      </c>
      <c r="B416" s="597" t="s">
        <v>889</v>
      </c>
      <c r="C416" s="43" t="s">
        <v>8052</v>
      </c>
      <c r="D416" s="597" t="s">
        <v>1420</v>
      </c>
      <c r="E416" s="593" t="s">
        <v>8053</v>
      </c>
      <c r="F416" s="597" t="s">
        <v>8054</v>
      </c>
      <c r="G416" s="593" t="s">
        <v>8055</v>
      </c>
      <c r="H416" s="598">
        <v>1976</v>
      </c>
      <c r="I416" s="598">
        <v>3</v>
      </c>
      <c r="J416" s="597" t="s">
        <v>7622</v>
      </c>
      <c r="K416" s="599">
        <v>3836.79</v>
      </c>
      <c r="L416" s="599">
        <v>14934573.439999999</v>
      </c>
      <c r="M416" s="599">
        <v>6718995.9199999999</v>
      </c>
      <c r="N416" s="600">
        <v>39769</v>
      </c>
      <c r="O416" s="632" t="s">
        <v>8056</v>
      </c>
      <c r="P416" s="598" t="s">
        <v>7122</v>
      </c>
      <c r="Q416" s="600">
        <v>43494</v>
      </c>
      <c r="R416" s="600">
        <v>44196</v>
      </c>
      <c r="S416" s="598" t="s">
        <v>7123</v>
      </c>
      <c r="T416" s="598">
        <v>103.14</v>
      </c>
    </row>
    <row r="417" spans="1:20" ht="100.15" customHeight="1">
      <c r="A417" s="596">
        <v>367</v>
      </c>
      <c r="B417" s="597" t="s">
        <v>889</v>
      </c>
      <c r="C417" s="43" t="s">
        <v>8052</v>
      </c>
      <c r="D417" s="597" t="s">
        <v>1420</v>
      </c>
      <c r="E417" s="593" t="s">
        <v>8053</v>
      </c>
      <c r="F417" s="597" t="s">
        <v>7889</v>
      </c>
      <c r="G417" s="593" t="s">
        <v>8055</v>
      </c>
      <c r="H417" s="598">
        <v>1976</v>
      </c>
      <c r="I417" s="598">
        <v>1</v>
      </c>
      <c r="J417" s="597" t="s">
        <v>7624</v>
      </c>
      <c r="K417" s="599">
        <v>87.34</v>
      </c>
      <c r="L417" s="599">
        <v>53312.66</v>
      </c>
      <c r="M417" s="599">
        <v>53312.66</v>
      </c>
      <c r="N417" s="600">
        <v>39769</v>
      </c>
      <c r="O417" s="632" t="s">
        <v>8056</v>
      </c>
      <c r="P417" s="598"/>
      <c r="Q417" s="600"/>
      <c r="R417" s="600"/>
      <c r="S417" s="598"/>
      <c r="T417" s="597"/>
    </row>
    <row r="418" spans="1:20" ht="103.15" customHeight="1">
      <c r="A418" s="596">
        <v>368</v>
      </c>
      <c r="B418" s="597" t="s">
        <v>889</v>
      </c>
      <c r="C418" s="43" t="s">
        <v>8052</v>
      </c>
      <c r="D418" s="597" t="s">
        <v>1420</v>
      </c>
      <c r="E418" s="593" t="s">
        <v>8053</v>
      </c>
      <c r="F418" s="597" t="s">
        <v>7554</v>
      </c>
      <c r="G418" s="593" t="s">
        <v>8055</v>
      </c>
      <c r="H418" s="598">
        <v>1976</v>
      </c>
      <c r="I418" s="598">
        <v>1</v>
      </c>
      <c r="J418" s="597" t="s">
        <v>7276</v>
      </c>
      <c r="K418" s="599">
        <v>45.77</v>
      </c>
      <c r="L418" s="599">
        <v>27881.91</v>
      </c>
      <c r="M418" s="599">
        <v>27881.91</v>
      </c>
      <c r="N418" s="600">
        <v>39769</v>
      </c>
      <c r="O418" s="632" t="s">
        <v>8056</v>
      </c>
      <c r="P418" s="598"/>
      <c r="Q418" s="600"/>
      <c r="R418" s="600"/>
      <c r="S418" s="598"/>
      <c r="T418" s="597"/>
    </row>
    <row r="419" spans="1:20" ht="100.15" customHeight="1">
      <c r="A419" s="596">
        <v>369</v>
      </c>
      <c r="B419" s="597" t="s">
        <v>889</v>
      </c>
      <c r="C419" s="43" t="s">
        <v>8052</v>
      </c>
      <c r="D419" s="597" t="s">
        <v>1420</v>
      </c>
      <c r="E419" s="593" t="s">
        <v>8053</v>
      </c>
      <c r="F419" s="597" t="s">
        <v>7556</v>
      </c>
      <c r="G419" s="593" t="s">
        <v>8055</v>
      </c>
      <c r="H419" s="598">
        <v>1976</v>
      </c>
      <c r="I419" s="598">
        <v>1</v>
      </c>
      <c r="J419" s="597" t="s">
        <v>7279</v>
      </c>
      <c r="K419" s="599">
        <v>77.56</v>
      </c>
      <c r="L419" s="599">
        <v>47337.96</v>
      </c>
      <c r="M419" s="599">
        <v>47337.96</v>
      </c>
      <c r="N419" s="600">
        <v>39769</v>
      </c>
      <c r="O419" s="632" t="s">
        <v>8056</v>
      </c>
      <c r="P419" s="598"/>
      <c r="Q419" s="600"/>
      <c r="R419" s="600"/>
      <c r="S419" s="598"/>
      <c r="T419" s="597"/>
    </row>
    <row r="420" spans="1:20" ht="100.15" customHeight="1">
      <c r="A420" s="596">
        <v>370</v>
      </c>
      <c r="B420" s="597" t="s">
        <v>889</v>
      </c>
      <c r="C420" s="43" t="s">
        <v>8052</v>
      </c>
      <c r="D420" s="597" t="s">
        <v>1420</v>
      </c>
      <c r="E420" s="593" t="s">
        <v>8053</v>
      </c>
      <c r="F420" s="597" t="s">
        <v>7692</v>
      </c>
      <c r="G420" s="593" t="s">
        <v>8055</v>
      </c>
      <c r="H420" s="598">
        <v>1976</v>
      </c>
      <c r="I420" s="598">
        <v>1</v>
      </c>
      <c r="J420" s="597" t="s">
        <v>7281</v>
      </c>
      <c r="K420" s="599">
        <v>90.94</v>
      </c>
      <c r="L420" s="599">
        <v>55610.62</v>
      </c>
      <c r="M420" s="599">
        <v>55610.62</v>
      </c>
      <c r="N420" s="600">
        <v>39769</v>
      </c>
      <c r="O420" s="632" t="s">
        <v>8056</v>
      </c>
      <c r="P420" s="598"/>
      <c r="Q420" s="600"/>
      <c r="R420" s="600"/>
      <c r="S420" s="598"/>
      <c r="T420" s="597"/>
    </row>
    <row r="421" spans="1:20" ht="99.6" customHeight="1">
      <c r="A421" s="596">
        <v>371</v>
      </c>
      <c r="B421" s="597" t="s">
        <v>889</v>
      </c>
      <c r="C421" s="43" t="s">
        <v>8052</v>
      </c>
      <c r="D421" s="597" t="s">
        <v>1420</v>
      </c>
      <c r="E421" s="593" t="s">
        <v>8053</v>
      </c>
      <c r="F421" s="597" t="s">
        <v>7623</v>
      </c>
      <c r="G421" s="593" t="s">
        <v>8055</v>
      </c>
      <c r="H421" s="598">
        <v>1976</v>
      </c>
      <c r="I421" s="598">
        <v>1</v>
      </c>
      <c r="J421" s="597" t="s">
        <v>7283</v>
      </c>
      <c r="K421" s="599">
        <v>44.96</v>
      </c>
      <c r="L421" s="599">
        <v>27422.32</v>
      </c>
      <c r="M421" s="599">
        <v>27422.32</v>
      </c>
      <c r="N421" s="600">
        <v>39769</v>
      </c>
      <c r="O421" s="632" t="s">
        <v>8056</v>
      </c>
      <c r="P421" s="598"/>
      <c r="Q421" s="600"/>
      <c r="R421" s="600"/>
      <c r="S421" s="598"/>
      <c r="T421" s="597"/>
    </row>
    <row r="422" spans="1:20" ht="99.6" customHeight="1">
      <c r="A422" s="596">
        <v>372</v>
      </c>
      <c r="B422" s="597" t="s">
        <v>889</v>
      </c>
      <c r="C422" s="43" t="s">
        <v>8052</v>
      </c>
      <c r="D422" s="597" t="s">
        <v>1420</v>
      </c>
      <c r="E422" s="593" t="s">
        <v>8053</v>
      </c>
      <c r="F422" s="597" t="s">
        <v>7625</v>
      </c>
      <c r="G422" s="593" t="s">
        <v>8055</v>
      </c>
      <c r="H422" s="598">
        <v>1976</v>
      </c>
      <c r="I422" s="598">
        <v>1</v>
      </c>
      <c r="J422" s="597" t="s">
        <v>7285</v>
      </c>
      <c r="K422" s="599">
        <v>90.22</v>
      </c>
      <c r="L422" s="599">
        <v>55151.03</v>
      </c>
      <c r="M422" s="599">
        <v>55151.03</v>
      </c>
      <c r="N422" s="600">
        <v>39769</v>
      </c>
      <c r="O422" s="632" t="s">
        <v>8056</v>
      </c>
      <c r="P422" s="598"/>
      <c r="Q422" s="600"/>
      <c r="R422" s="600"/>
      <c r="S422" s="598"/>
      <c r="T422" s="597"/>
    </row>
    <row r="423" spans="1:20" ht="97.15" customHeight="1">
      <c r="A423" s="596">
        <v>373</v>
      </c>
      <c r="B423" s="597" t="s">
        <v>889</v>
      </c>
      <c r="C423" s="43" t="s">
        <v>8052</v>
      </c>
      <c r="D423" s="597" t="s">
        <v>1420</v>
      </c>
      <c r="E423" s="593" t="s">
        <v>8053</v>
      </c>
      <c r="F423" s="597" t="s">
        <v>7696</v>
      </c>
      <c r="G423" s="593" t="s">
        <v>8055</v>
      </c>
      <c r="H423" s="598">
        <v>1976</v>
      </c>
      <c r="I423" s="598">
        <v>1</v>
      </c>
      <c r="J423" s="597" t="s">
        <v>7203</v>
      </c>
      <c r="K423" s="599">
        <v>39.369999999999997</v>
      </c>
      <c r="L423" s="599">
        <v>24051.98</v>
      </c>
      <c r="M423" s="599">
        <v>24051.98</v>
      </c>
      <c r="N423" s="600">
        <v>39769</v>
      </c>
      <c r="O423" s="632" t="s">
        <v>8056</v>
      </c>
      <c r="P423" s="598"/>
      <c r="Q423" s="600"/>
      <c r="R423" s="600"/>
      <c r="S423" s="598"/>
      <c r="T423" s="597"/>
    </row>
    <row r="424" spans="1:20" ht="96.6" customHeight="1">
      <c r="A424" s="596">
        <v>374</v>
      </c>
      <c r="B424" s="597" t="s">
        <v>889</v>
      </c>
      <c r="C424" s="43" t="s">
        <v>8052</v>
      </c>
      <c r="D424" s="597" t="s">
        <v>1420</v>
      </c>
      <c r="E424" s="593" t="s">
        <v>8053</v>
      </c>
      <c r="F424" s="597" t="s">
        <v>7626</v>
      </c>
      <c r="G424" s="593" t="s">
        <v>8055</v>
      </c>
      <c r="H424" s="598">
        <v>1976</v>
      </c>
      <c r="I424" s="598">
        <v>1</v>
      </c>
      <c r="J424" s="597" t="s">
        <v>7288</v>
      </c>
      <c r="K424" s="599">
        <v>46.5</v>
      </c>
      <c r="L424" s="599">
        <v>28341.5</v>
      </c>
      <c r="M424" s="599">
        <v>28341.5</v>
      </c>
      <c r="N424" s="600">
        <v>39769</v>
      </c>
      <c r="O424" s="632" t="s">
        <v>8056</v>
      </c>
      <c r="P424" s="598"/>
      <c r="Q424" s="600"/>
      <c r="R424" s="600"/>
      <c r="S424" s="598"/>
      <c r="T424" s="597"/>
    </row>
    <row r="425" spans="1:20" ht="103.15" customHeight="1">
      <c r="A425" s="596">
        <v>375</v>
      </c>
      <c r="B425" s="597" t="s">
        <v>889</v>
      </c>
      <c r="C425" s="43" t="s">
        <v>8052</v>
      </c>
      <c r="D425" s="597" t="s">
        <v>1420</v>
      </c>
      <c r="E425" s="593" t="s">
        <v>8053</v>
      </c>
      <c r="F425" s="597" t="s">
        <v>7765</v>
      </c>
      <c r="G425" s="593" t="s">
        <v>8055</v>
      </c>
      <c r="H425" s="598">
        <v>1976</v>
      </c>
      <c r="I425" s="598">
        <v>1</v>
      </c>
      <c r="J425" s="597" t="s">
        <v>7206</v>
      </c>
      <c r="K425" s="599">
        <v>43.05</v>
      </c>
      <c r="L425" s="599">
        <v>26349.93</v>
      </c>
      <c r="M425" s="599">
        <v>26349.93</v>
      </c>
      <c r="N425" s="600">
        <v>39769</v>
      </c>
      <c r="O425" s="632" t="s">
        <v>8056</v>
      </c>
      <c r="P425" s="598"/>
      <c r="Q425" s="600"/>
      <c r="R425" s="600"/>
      <c r="S425" s="598"/>
      <c r="T425" s="597"/>
    </row>
    <row r="426" spans="1:20" ht="95.45" customHeight="1">
      <c r="A426" s="596">
        <v>376</v>
      </c>
      <c r="B426" s="597" t="s">
        <v>889</v>
      </c>
      <c r="C426" s="43" t="s">
        <v>8052</v>
      </c>
      <c r="D426" s="597" t="s">
        <v>1420</v>
      </c>
      <c r="E426" s="593" t="s">
        <v>8053</v>
      </c>
      <c r="F426" s="597" t="s">
        <v>7558</v>
      </c>
      <c r="G426" s="593" t="s">
        <v>8055</v>
      </c>
      <c r="H426" s="598">
        <v>1976</v>
      </c>
      <c r="I426" s="598">
        <v>1</v>
      </c>
      <c r="J426" s="597" t="s">
        <v>7209</v>
      </c>
      <c r="K426" s="599">
        <v>4.4800000000000004</v>
      </c>
      <c r="L426" s="599">
        <v>1685.17</v>
      </c>
      <c r="M426" s="599">
        <v>1685.17</v>
      </c>
      <c r="N426" s="600">
        <v>39769</v>
      </c>
      <c r="O426" s="632" t="s">
        <v>8056</v>
      </c>
      <c r="P426" s="598"/>
      <c r="Q426" s="600"/>
      <c r="R426" s="600"/>
      <c r="S426" s="598"/>
      <c r="T426" s="597"/>
    </row>
    <row r="427" spans="1:20" ht="99" customHeight="1">
      <c r="A427" s="596">
        <v>377</v>
      </c>
      <c r="B427" s="597" t="s">
        <v>889</v>
      </c>
      <c r="C427" s="43" t="s">
        <v>8052</v>
      </c>
      <c r="D427" s="597" t="s">
        <v>1420</v>
      </c>
      <c r="E427" s="593" t="s">
        <v>8053</v>
      </c>
      <c r="F427" s="597" t="s">
        <v>7560</v>
      </c>
      <c r="G427" s="593" t="s">
        <v>8055</v>
      </c>
      <c r="H427" s="598">
        <v>1976</v>
      </c>
      <c r="I427" s="598">
        <v>1</v>
      </c>
      <c r="J427" s="597" t="s">
        <v>7211</v>
      </c>
      <c r="K427" s="599">
        <v>5.89</v>
      </c>
      <c r="L427" s="599">
        <v>2144.7600000000002</v>
      </c>
      <c r="M427" s="599">
        <v>2144.7600000000002</v>
      </c>
      <c r="N427" s="600">
        <v>39769</v>
      </c>
      <c r="O427" s="632" t="s">
        <v>8056</v>
      </c>
      <c r="P427" s="598"/>
      <c r="Q427" s="600"/>
      <c r="R427" s="600"/>
      <c r="S427" s="598"/>
      <c r="T427" s="597"/>
    </row>
    <row r="428" spans="1:20" ht="113.45" customHeight="1">
      <c r="A428" s="596">
        <v>378</v>
      </c>
      <c r="B428" s="597" t="s">
        <v>889</v>
      </c>
      <c r="C428" s="43" t="s">
        <v>8052</v>
      </c>
      <c r="D428" s="597" t="s">
        <v>1420</v>
      </c>
      <c r="E428" s="593" t="s">
        <v>8053</v>
      </c>
      <c r="F428" s="597" t="s">
        <v>7269</v>
      </c>
      <c r="G428" s="593" t="s">
        <v>8055</v>
      </c>
      <c r="H428" s="598">
        <v>1976</v>
      </c>
      <c r="I428" s="598">
        <v>1</v>
      </c>
      <c r="J428" s="597" t="s">
        <v>7213</v>
      </c>
      <c r="K428" s="599">
        <v>647.80999999999995</v>
      </c>
      <c r="L428" s="599">
        <v>35866.36</v>
      </c>
      <c r="M428" s="599">
        <v>35866.36</v>
      </c>
      <c r="N428" s="600">
        <v>39769</v>
      </c>
      <c r="O428" s="632" t="s">
        <v>8056</v>
      </c>
      <c r="P428" s="598"/>
      <c r="Q428" s="600"/>
      <c r="R428" s="600"/>
      <c r="S428" s="598"/>
      <c r="T428" s="597"/>
    </row>
    <row r="429" spans="1:20" ht="105.6" customHeight="1">
      <c r="A429" s="596">
        <v>379</v>
      </c>
      <c r="B429" s="597" t="s">
        <v>889</v>
      </c>
      <c r="C429" s="43" t="s">
        <v>8057</v>
      </c>
      <c r="D429" s="597" t="s">
        <v>1420</v>
      </c>
      <c r="E429" s="593" t="s">
        <v>8058</v>
      </c>
      <c r="F429" s="597" t="s">
        <v>8059</v>
      </c>
      <c r="G429" s="593" t="s">
        <v>8060</v>
      </c>
      <c r="H429" s="598">
        <v>1965</v>
      </c>
      <c r="I429" s="598">
        <v>2</v>
      </c>
      <c r="J429" s="597" t="s">
        <v>8061</v>
      </c>
      <c r="K429" s="599">
        <v>1207.24</v>
      </c>
      <c r="L429" s="599">
        <v>5296018.68</v>
      </c>
      <c r="M429" s="599">
        <v>3507807.44</v>
      </c>
      <c r="N429" s="600">
        <v>39903</v>
      </c>
      <c r="O429" s="598" t="s">
        <v>8062</v>
      </c>
      <c r="P429" s="598" t="s">
        <v>7122</v>
      </c>
      <c r="Q429" s="600">
        <v>43501</v>
      </c>
      <c r="R429" s="600">
        <v>44196</v>
      </c>
      <c r="S429" s="598" t="s">
        <v>7123</v>
      </c>
      <c r="T429" s="598">
        <v>55.24</v>
      </c>
    </row>
    <row r="430" spans="1:20" ht="97.15" customHeight="1">
      <c r="A430" s="596">
        <v>380</v>
      </c>
      <c r="B430" s="597" t="s">
        <v>889</v>
      </c>
      <c r="C430" s="43" t="s">
        <v>8057</v>
      </c>
      <c r="D430" s="597" t="s">
        <v>1420</v>
      </c>
      <c r="E430" s="593" t="s">
        <v>8058</v>
      </c>
      <c r="F430" s="597" t="s">
        <v>7214</v>
      </c>
      <c r="G430" s="593" t="s">
        <v>8060</v>
      </c>
      <c r="H430" s="598">
        <v>1965</v>
      </c>
      <c r="I430" s="598">
        <v>1</v>
      </c>
      <c r="J430" s="597" t="s">
        <v>8063</v>
      </c>
      <c r="K430" s="599">
        <v>39.04</v>
      </c>
      <c r="L430" s="599">
        <v>16677.96</v>
      </c>
      <c r="M430" s="599">
        <v>16677.96</v>
      </c>
      <c r="N430" s="600">
        <v>39903</v>
      </c>
      <c r="O430" s="598" t="s">
        <v>8062</v>
      </c>
      <c r="P430" s="598"/>
      <c r="Q430" s="600"/>
      <c r="R430" s="600"/>
      <c r="S430" s="598"/>
      <c r="T430" s="598"/>
    </row>
    <row r="431" spans="1:20" ht="96.6" customHeight="1">
      <c r="A431" s="596">
        <v>381</v>
      </c>
      <c r="B431" s="597" t="s">
        <v>889</v>
      </c>
      <c r="C431" s="43" t="s">
        <v>8057</v>
      </c>
      <c r="D431" s="597" t="s">
        <v>1420</v>
      </c>
      <c r="E431" s="593" t="s">
        <v>8058</v>
      </c>
      <c r="F431" s="597" t="s">
        <v>7216</v>
      </c>
      <c r="G431" s="593" t="s">
        <v>8060</v>
      </c>
      <c r="H431" s="598">
        <v>1965</v>
      </c>
      <c r="I431" s="598">
        <v>1</v>
      </c>
      <c r="J431" s="597" t="s">
        <v>7435</v>
      </c>
      <c r="K431" s="599">
        <v>39.69</v>
      </c>
      <c r="L431" s="599">
        <v>16958.740000000002</v>
      </c>
      <c r="M431" s="599">
        <v>16958.740000000002</v>
      </c>
      <c r="N431" s="600">
        <v>39903</v>
      </c>
      <c r="O431" s="598" t="s">
        <v>8062</v>
      </c>
      <c r="P431" s="598"/>
      <c r="Q431" s="600"/>
      <c r="R431" s="600"/>
      <c r="S431" s="598"/>
      <c r="T431" s="598"/>
    </row>
    <row r="432" spans="1:20" ht="105.6" customHeight="1">
      <c r="A432" s="596">
        <v>382</v>
      </c>
      <c r="B432" s="597" t="s">
        <v>889</v>
      </c>
      <c r="C432" s="43" t="s">
        <v>8057</v>
      </c>
      <c r="D432" s="597" t="s">
        <v>1420</v>
      </c>
      <c r="E432" s="593" t="s">
        <v>8058</v>
      </c>
      <c r="F432" s="597" t="s">
        <v>7218</v>
      </c>
      <c r="G432" s="593" t="s">
        <v>8060</v>
      </c>
      <c r="H432" s="598">
        <v>1965</v>
      </c>
      <c r="I432" s="598">
        <v>1</v>
      </c>
      <c r="J432" s="597" t="s">
        <v>8064</v>
      </c>
      <c r="K432" s="599">
        <v>37.200000000000003</v>
      </c>
      <c r="L432" s="599">
        <v>15891.8</v>
      </c>
      <c r="M432" s="599">
        <v>15891.8</v>
      </c>
      <c r="N432" s="600">
        <v>39903</v>
      </c>
      <c r="O432" s="598" t="s">
        <v>8062</v>
      </c>
      <c r="P432" s="598"/>
      <c r="Q432" s="600"/>
      <c r="R432" s="600"/>
      <c r="S432" s="598"/>
      <c r="T432" s="598"/>
    </row>
    <row r="433" spans="1:20" ht="105.6" customHeight="1">
      <c r="A433" s="596">
        <v>383</v>
      </c>
      <c r="B433" s="597" t="s">
        <v>889</v>
      </c>
      <c r="C433" s="43" t="s">
        <v>8057</v>
      </c>
      <c r="D433" s="597" t="s">
        <v>1420</v>
      </c>
      <c r="E433" s="593" t="s">
        <v>8058</v>
      </c>
      <c r="F433" s="597" t="s">
        <v>7220</v>
      </c>
      <c r="G433" s="593" t="s">
        <v>8060</v>
      </c>
      <c r="H433" s="598">
        <v>1965</v>
      </c>
      <c r="I433" s="598">
        <v>1</v>
      </c>
      <c r="J433" s="597" t="s">
        <v>8065</v>
      </c>
      <c r="K433" s="599">
        <v>38.130000000000003</v>
      </c>
      <c r="L433" s="599">
        <v>16284.89</v>
      </c>
      <c r="M433" s="599">
        <v>16284.89</v>
      </c>
      <c r="N433" s="600">
        <v>39903</v>
      </c>
      <c r="O433" s="598" t="s">
        <v>8062</v>
      </c>
      <c r="P433" s="598"/>
      <c r="Q433" s="600"/>
      <c r="R433" s="600"/>
      <c r="S433" s="598"/>
      <c r="T433" s="598"/>
    </row>
    <row r="434" spans="1:20" ht="105.6" customHeight="1">
      <c r="A434" s="596">
        <v>384</v>
      </c>
      <c r="B434" s="597" t="s">
        <v>889</v>
      </c>
      <c r="C434" s="43" t="s">
        <v>8057</v>
      </c>
      <c r="D434" s="597" t="s">
        <v>1420</v>
      </c>
      <c r="E434" s="593" t="s">
        <v>8058</v>
      </c>
      <c r="F434" s="597" t="s">
        <v>7222</v>
      </c>
      <c r="G434" s="593" t="s">
        <v>8060</v>
      </c>
      <c r="H434" s="598">
        <v>1965</v>
      </c>
      <c r="I434" s="598">
        <v>1</v>
      </c>
      <c r="J434" s="597" t="s">
        <v>8066</v>
      </c>
      <c r="K434" s="599">
        <v>73.11</v>
      </c>
      <c r="L434" s="599">
        <v>31278.23</v>
      </c>
      <c r="M434" s="599">
        <v>31278.23</v>
      </c>
      <c r="N434" s="600">
        <v>39903</v>
      </c>
      <c r="O434" s="598" t="s">
        <v>8062</v>
      </c>
      <c r="P434" s="598"/>
      <c r="Q434" s="600"/>
      <c r="R434" s="600"/>
      <c r="S434" s="598"/>
      <c r="T434" s="598"/>
    </row>
    <row r="435" spans="1:20" ht="97.15" customHeight="1">
      <c r="A435" s="596">
        <v>385</v>
      </c>
      <c r="B435" s="597" t="s">
        <v>889</v>
      </c>
      <c r="C435" s="43" t="s">
        <v>8057</v>
      </c>
      <c r="D435" s="597" t="s">
        <v>1420</v>
      </c>
      <c r="E435" s="593" t="s">
        <v>8058</v>
      </c>
      <c r="F435" s="597" t="s">
        <v>7505</v>
      </c>
      <c r="G435" s="593" t="s">
        <v>8060</v>
      </c>
      <c r="H435" s="598">
        <v>1965</v>
      </c>
      <c r="I435" s="598"/>
      <c r="J435" s="597" t="s">
        <v>8067</v>
      </c>
      <c r="K435" s="599">
        <v>444.67</v>
      </c>
      <c r="L435" s="599">
        <v>111186</v>
      </c>
      <c r="M435" s="599">
        <v>111186</v>
      </c>
      <c r="N435" s="600">
        <v>39903</v>
      </c>
      <c r="O435" s="598" t="s">
        <v>8062</v>
      </c>
      <c r="P435" s="598"/>
      <c r="Q435" s="600"/>
      <c r="R435" s="600"/>
      <c r="S435" s="598"/>
      <c r="T435" s="598"/>
    </row>
    <row r="436" spans="1:20" ht="98.45" customHeight="1">
      <c r="A436" s="596">
        <v>386</v>
      </c>
      <c r="B436" s="597" t="s">
        <v>889</v>
      </c>
      <c r="C436" s="43" t="s">
        <v>8057</v>
      </c>
      <c r="D436" s="597" t="s">
        <v>1420</v>
      </c>
      <c r="E436" s="593" t="s">
        <v>8058</v>
      </c>
      <c r="F436" s="597" t="s">
        <v>8068</v>
      </c>
      <c r="G436" s="593" t="s">
        <v>8060</v>
      </c>
      <c r="H436" s="598">
        <v>1965</v>
      </c>
      <c r="I436" s="598">
        <v>1</v>
      </c>
      <c r="J436" s="597" t="s">
        <v>8069</v>
      </c>
      <c r="K436" s="599">
        <v>44.2</v>
      </c>
      <c r="L436" s="599">
        <v>111186</v>
      </c>
      <c r="M436" s="599">
        <v>111186</v>
      </c>
      <c r="N436" s="600">
        <v>39903</v>
      </c>
      <c r="O436" s="598" t="s">
        <v>8062</v>
      </c>
      <c r="P436" s="598"/>
      <c r="Q436" s="600"/>
      <c r="R436" s="600"/>
      <c r="S436" s="598"/>
      <c r="T436" s="598"/>
    </row>
    <row r="437" spans="1:20" ht="111.6" customHeight="1">
      <c r="A437" s="596">
        <v>387</v>
      </c>
      <c r="B437" s="597" t="s">
        <v>889</v>
      </c>
      <c r="C437" s="43" t="s">
        <v>8070</v>
      </c>
      <c r="D437" s="597" t="s">
        <v>1420</v>
      </c>
      <c r="E437" s="593" t="s">
        <v>8071</v>
      </c>
      <c r="F437" s="597" t="s">
        <v>8072</v>
      </c>
      <c r="G437" s="593" t="s">
        <v>8073</v>
      </c>
      <c r="H437" s="598">
        <v>1960</v>
      </c>
      <c r="I437" s="598">
        <v>2</v>
      </c>
      <c r="J437" s="597" t="s">
        <v>8074</v>
      </c>
      <c r="K437" s="599">
        <v>1219.77</v>
      </c>
      <c r="L437" s="599">
        <v>1596807.95</v>
      </c>
      <c r="M437" s="599">
        <v>966661.45</v>
      </c>
      <c r="N437" s="600">
        <v>39549</v>
      </c>
      <c r="O437" s="598" t="s">
        <v>8075</v>
      </c>
      <c r="P437" s="598" t="s">
        <v>7122</v>
      </c>
      <c r="Q437" s="600">
        <v>43501</v>
      </c>
      <c r="R437" s="600">
        <v>44196</v>
      </c>
      <c r="S437" s="598" t="s">
        <v>7123</v>
      </c>
      <c r="T437" s="598">
        <v>68.45</v>
      </c>
    </row>
    <row r="438" spans="1:20" ht="109.9" customHeight="1">
      <c r="A438" s="596">
        <v>388</v>
      </c>
      <c r="B438" s="597" t="s">
        <v>889</v>
      </c>
      <c r="C438" s="43" t="s">
        <v>8070</v>
      </c>
      <c r="D438" s="597" t="s">
        <v>1420</v>
      </c>
      <c r="E438" s="593" t="s">
        <v>8071</v>
      </c>
      <c r="F438" s="597" t="s">
        <v>7889</v>
      </c>
      <c r="G438" s="593" t="s">
        <v>8073</v>
      </c>
      <c r="H438" s="598">
        <v>1960</v>
      </c>
      <c r="I438" s="598">
        <v>1</v>
      </c>
      <c r="J438" s="597" t="s">
        <v>8076</v>
      </c>
      <c r="K438" s="632" t="s">
        <v>8077</v>
      </c>
      <c r="L438" s="599">
        <v>4845.05</v>
      </c>
      <c r="M438" s="599">
        <v>4845.05</v>
      </c>
      <c r="N438" s="600">
        <v>39549</v>
      </c>
      <c r="O438" s="598" t="s">
        <v>8075</v>
      </c>
      <c r="P438" s="598"/>
      <c r="Q438" s="600"/>
      <c r="R438" s="600"/>
      <c r="S438" s="598"/>
      <c r="T438" s="598"/>
    </row>
    <row r="439" spans="1:20" ht="99.6" customHeight="1">
      <c r="A439" s="596">
        <v>389</v>
      </c>
      <c r="B439" s="597" t="s">
        <v>889</v>
      </c>
      <c r="C439" s="43" t="s">
        <v>8070</v>
      </c>
      <c r="D439" s="597" t="s">
        <v>1420</v>
      </c>
      <c r="E439" s="593" t="s">
        <v>8071</v>
      </c>
      <c r="F439" s="597" t="s">
        <v>7554</v>
      </c>
      <c r="G439" s="593" t="s">
        <v>8073</v>
      </c>
      <c r="H439" s="598">
        <v>1960</v>
      </c>
      <c r="I439" s="598">
        <v>1</v>
      </c>
      <c r="J439" s="597" t="s">
        <v>8078</v>
      </c>
      <c r="K439" s="632" t="s">
        <v>8079</v>
      </c>
      <c r="L439" s="599">
        <v>5232.66</v>
      </c>
      <c r="M439" s="599">
        <v>5232.66</v>
      </c>
      <c r="N439" s="600">
        <v>39549</v>
      </c>
      <c r="O439" s="598" t="s">
        <v>8075</v>
      </c>
      <c r="P439" s="598"/>
      <c r="Q439" s="600"/>
      <c r="R439" s="600"/>
      <c r="S439" s="598"/>
      <c r="T439" s="598"/>
    </row>
    <row r="440" spans="1:20" ht="102" customHeight="1">
      <c r="A440" s="596">
        <v>390</v>
      </c>
      <c r="B440" s="597" t="s">
        <v>889</v>
      </c>
      <c r="C440" s="43" t="s">
        <v>8070</v>
      </c>
      <c r="D440" s="597" t="s">
        <v>1420</v>
      </c>
      <c r="E440" s="593" t="s">
        <v>8071</v>
      </c>
      <c r="F440" s="597" t="s">
        <v>7556</v>
      </c>
      <c r="G440" s="593" t="s">
        <v>8073</v>
      </c>
      <c r="H440" s="598">
        <v>1960</v>
      </c>
      <c r="I440" s="598">
        <v>1</v>
      </c>
      <c r="J440" s="597" t="s">
        <v>8080</v>
      </c>
      <c r="K440" s="632" t="s">
        <v>8081</v>
      </c>
      <c r="L440" s="599">
        <v>5373.6</v>
      </c>
      <c r="M440" s="599">
        <v>5373.6</v>
      </c>
      <c r="N440" s="600">
        <v>39549</v>
      </c>
      <c r="O440" s="598" t="s">
        <v>8075</v>
      </c>
      <c r="P440" s="598"/>
      <c r="Q440" s="600"/>
      <c r="R440" s="600"/>
      <c r="S440" s="598"/>
      <c r="T440" s="598"/>
    </row>
    <row r="441" spans="1:20" ht="108" customHeight="1">
      <c r="A441" s="596">
        <v>391</v>
      </c>
      <c r="B441" s="597" t="s">
        <v>889</v>
      </c>
      <c r="C441" s="43" t="s">
        <v>8070</v>
      </c>
      <c r="D441" s="597" t="s">
        <v>1420</v>
      </c>
      <c r="E441" s="593" t="s">
        <v>8071</v>
      </c>
      <c r="F441" s="597" t="s">
        <v>7692</v>
      </c>
      <c r="G441" s="593" t="s">
        <v>8073</v>
      </c>
      <c r="H441" s="598">
        <v>1960</v>
      </c>
      <c r="I441" s="598">
        <v>1</v>
      </c>
      <c r="J441" s="597" t="s">
        <v>8082</v>
      </c>
      <c r="K441" s="632" t="s">
        <v>8083</v>
      </c>
      <c r="L441" s="599">
        <v>5215.04</v>
      </c>
      <c r="M441" s="599">
        <v>5215.04</v>
      </c>
      <c r="N441" s="600">
        <v>39549</v>
      </c>
      <c r="O441" s="598" t="s">
        <v>8075</v>
      </c>
      <c r="P441" s="598"/>
      <c r="Q441" s="600"/>
      <c r="R441" s="600"/>
      <c r="S441" s="598"/>
      <c r="T441" s="598"/>
    </row>
    <row r="442" spans="1:20" ht="97.9" customHeight="1">
      <c r="A442" s="596">
        <v>392</v>
      </c>
      <c r="B442" s="597" t="s">
        <v>889</v>
      </c>
      <c r="C442" s="43" t="s">
        <v>8070</v>
      </c>
      <c r="D442" s="597" t="s">
        <v>1420</v>
      </c>
      <c r="E442" s="593" t="s">
        <v>8071</v>
      </c>
      <c r="F442" s="597" t="s">
        <v>7623</v>
      </c>
      <c r="G442" s="593" t="s">
        <v>8073</v>
      </c>
      <c r="H442" s="598">
        <v>1960</v>
      </c>
      <c r="I442" s="598">
        <v>1</v>
      </c>
      <c r="J442" s="597" t="s">
        <v>8084</v>
      </c>
      <c r="K442" s="632" t="s">
        <v>8085</v>
      </c>
      <c r="L442" s="599">
        <v>5267.89</v>
      </c>
      <c r="M442" s="599">
        <v>5267.89</v>
      </c>
      <c r="N442" s="600">
        <v>39549</v>
      </c>
      <c r="O442" s="598" t="s">
        <v>8075</v>
      </c>
      <c r="P442" s="598"/>
      <c r="Q442" s="600"/>
      <c r="R442" s="600"/>
      <c r="S442" s="598"/>
      <c r="T442" s="598"/>
    </row>
    <row r="443" spans="1:20" ht="100.15" customHeight="1">
      <c r="A443" s="596">
        <v>393</v>
      </c>
      <c r="B443" s="597" t="s">
        <v>889</v>
      </c>
      <c r="C443" s="43" t="s">
        <v>8070</v>
      </c>
      <c r="D443" s="597" t="s">
        <v>1420</v>
      </c>
      <c r="E443" s="593" t="s">
        <v>8071</v>
      </c>
      <c r="F443" s="597" t="s">
        <v>7696</v>
      </c>
      <c r="G443" s="593" t="s">
        <v>8073</v>
      </c>
      <c r="H443" s="598">
        <v>1960</v>
      </c>
      <c r="I443" s="598">
        <v>1</v>
      </c>
      <c r="J443" s="597" t="s">
        <v>8086</v>
      </c>
      <c r="K443" s="632" t="s">
        <v>8087</v>
      </c>
      <c r="L443" s="599">
        <v>4545.54</v>
      </c>
      <c r="M443" s="599">
        <v>4545.54</v>
      </c>
      <c r="N443" s="600">
        <v>39549</v>
      </c>
      <c r="O443" s="598" t="s">
        <v>8075</v>
      </c>
      <c r="P443" s="598"/>
      <c r="Q443" s="600"/>
      <c r="R443" s="600"/>
      <c r="S443" s="598"/>
      <c r="T443" s="598"/>
    </row>
    <row r="444" spans="1:20" ht="111" customHeight="1">
      <c r="A444" s="596">
        <v>394</v>
      </c>
      <c r="B444" s="597" t="s">
        <v>889</v>
      </c>
      <c r="C444" s="43" t="s">
        <v>8070</v>
      </c>
      <c r="D444" s="597" t="s">
        <v>1420</v>
      </c>
      <c r="E444" s="593" t="s">
        <v>8071</v>
      </c>
      <c r="F444" s="597" t="s">
        <v>7155</v>
      </c>
      <c r="G444" s="593" t="s">
        <v>8073</v>
      </c>
      <c r="H444" s="598">
        <v>1960</v>
      </c>
      <c r="I444" s="598"/>
      <c r="J444" s="597" t="s">
        <v>8088</v>
      </c>
      <c r="K444" s="632" t="s">
        <v>8089</v>
      </c>
      <c r="L444" s="599">
        <v>4140.32</v>
      </c>
      <c r="M444" s="599">
        <v>4140.32</v>
      </c>
      <c r="N444" s="600">
        <v>39549</v>
      </c>
      <c r="O444" s="598" t="s">
        <v>8075</v>
      </c>
      <c r="P444" s="598"/>
      <c r="Q444" s="600"/>
      <c r="R444" s="600"/>
      <c r="S444" s="598"/>
      <c r="T444" s="598"/>
    </row>
    <row r="445" spans="1:20" ht="94.9" customHeight="1">
      <c r="A445" s="596">
        <v>395</v>
      </c>
      <c r="B445" s="597" t="s">
        <v>889</v>
      </c>
      <c r="C445" s="43" t="s">
        <v>8070</v>
      </c>
      <c r="D445" s="597" t="s">
        <v>1420</v>
      </c>
      <c r="E445" s="593" t="s">
        <v>8071</v>
      </c>
      <c r="F445" s="597" t="s">
        <v>8090</v>
      </c>
      <c r="G445" s="593" t="s">
        <v>8073</v>
      </c>
      <c r="H445" s="598">
        <v>1960</v>
      </c>
      <c r="I445" s="598"/>
      <c r="J445" s="597" t="s">
        <v>8091</v>
      </c>
      <c r="K445" s="632" t="s">
        <v>8092</v>
      </c>
      <c r="L445" s="599">
        <v>10623.88</v>
      </c>
      <c r="M445" s="599">
        <v>10623.88</v>
      </c>
      <c r="N445" s="600">
        <v>39549</v>
      </c>
      <c r="O445" s="598" t="s">
        <v>8075</v>
      </c>
      <c r="P445" s="598"/>
      <c r="Q445" s="600"/>
      <c r="R445" s="600"/>
      <c r="S445" s="598"/>
      <c r="T445" s="598"/>
    </row>
    <row r="446" spans="1:20" ht="97.15" customHeight="1">
      <c r="A446" s="596">
        <v>396</v>
      </c>
      <c r="B446" s="597" t="s">
        <v>889</v>
      </c>
      <c r="C446" s="43" t="s">
        <v>8070</v>
      </c>
      <c r="D446" s="597" t="s">
        <v>1420</v>
      </c>
      <c r="E446" s="593" t="s">
        <v>8071</v>
      </c>
      <c r="F446" s="597" t="s">
        <v>7157</v>
      </c>
      <c r="G446" s="593" t="s">
        <v>8073</v>
      </c>
      <c r="H446" s="598">
        <v>1960</v>
      </c>
      <c r="I446" s="598"/>
      <c r="J446" s="597" t="s">
        <v>8093</v>
      </c>
      <c r="K446" s="632" t="s">
        <v>8094</v>
      </c>
      <c r="L446" s="599">
        <v>19785.43</v>
      </c>
      <c r="M446" s="599">
        <v>19785.43</v>
      </c>
      <c r="N446" s="600">
        <v>39549</v>
      </c>
      <c r="O446" s="598" t="s">
        <v>8075</v>
      </c>
      <c r="P446" s="598"/>
      <c r="Q446" s="600"/>
      <c r="R446" s="600"/>
      <c r="S446" s="598"/>
      <c r="T446" s="598"/>
    </row>
    <row r="447" spans="1:20" ht="98.45" customHeight="1">
      <c r="A447" s="596">
        <v>397</v>
      </c>
      <c r="B447" s="597" t="s">
        <v>889</v>
      </c>
      <c r="C447" s="43" t="s">
        <v>8070</v>
      </c>
      <c r="D447" s="597" t="s">
        <v>1420</v>
      </c>
      <c r="E447" s="593" t="s">
        <v>8071</v>
      </c>
      <c r="F447" s="597" t="s">
        <v>8095</v>
      </c>
      <c r="G447" s="593" t="s">
        <v>8073</v>
      </c>
      <c r="H447" s="598">
        <v>1960</v>
      </c>
      <c r="I447" s="598">
        <v>1</v>
      </c>
      <c r="J447" s="597" t="s">
        <v>8096</v>
      </c>
      <c r="K447" s="632" t="s">
        <v>8097</v>
      </c>
      <c r="L447" s="599">
        <v>100000</v>
      </c>
      <c r="M447" s="599">
        <v>100000</v>
      </c>
      <c r="N447" s="600">
        <v>39549</v>
      </c>
      <c r="O447" s="598" t="s">
        <v>8075</v>
      </c>
      <c r="P447" s="598"/>
      <c r="Q447" s="600"/>
      <c r="R447" s="600"/>
      <c r="S447" s="598"/>
      <c r="T447" s="598"/>
    </row>
    <row r="448" spans="1:20" ht="108.75" customHeight="1">
      <c r="A448" s="596">
        <v>398</v>
      </c>
      <c r="B448" s="597" t="s">
        <v>889</v>
      </c>
      <c r="C448" s="43" t="s">
        <v>8098</v>
      </c>
      <c r="D448" s="597" t="s">
        <v>1420</v>
      </c>
      <c r="E448" s="593" t="s">
        <v>8099</v>
      </c>
      <c r="F448" s="597" t="s">
        <v>8100</v>
      </c>
      <c r="G448" s="593" t="s">
        <v>8101</v>
      </c>
      <c r="H448" s="598">
        <v>1982</v>
      </c>
      <c r="I448" s="598">
        <v>2</v>
      </c>
      <c r="J448" s="597" t="s">
        <v>8102</v>
      </c>
      <c r="K448" s="599">
        <v>3479.87</v>
      </c>
      <c r="L448" s="599">
        <v>3560420.08</v>
      </c>
      <c r="M448" s="599">
        <v>1471773.19</v>
      </c>
      <c r="N448" s="600">
        <v>39549</v>
      </c>
      <c r="O448" s="598" t="s">
        <v>8103</v>
      </c>
      <c r="P448" s="598" t="s">
        <v>7122</v>
      </c>
      <c r="Q448" s="600">
        <v>43803</v>
      </c>
      <c r="R448" s="600">
        <v>44196</v>
      </c>
      <c r="S448" s="598" t="s">
        <v>7123</v>
      </c>
      <c r="T448" s="598">
        <v>74.91</v>
      </c>
    </row>
    <row r="449" spans="1:20" ht="96" customHeight="1">
      <c r="A449" s="596">
        <v>399</v>
      </c>
      <c r="B449" s="597" t="s">
        <v>889</v>
      </c>
      <c r="C449" s="43" t="s">
        <v>8098</v>
      </c>
      <c r="D449" s="597" t="s">
        <v>1420</v>
      </c>
      <c r="E449" s="593" t="s">
        <v>8099</v>
      </c>
      <c r="F449" s="597" t="s">
        <v>8104</v>
      </c>
      <c r="G449" s="593" t="s">
        <v>8101</v>
      </c>
      <c r="H449" s="598">
        <v>1982</v>
      </c>
      <c r="I449" s="598">
        <v>1</v>
      </c>
      <c r="J449" s="597" t="s">
        <v>8105</v>
      </c>
      <c r="K449" s="599">
        <v>20.9</v>
      </c>
      <c r="L449" s="599">
        <v>97506.94</v>
      </c>
      <c r="M449" s="599">
        <v>25936.76</v>
      </c>
      <c r="N449" s="600">
        <v>39549</v>
      </c>
      <c r="O449" s="598" t="s">
        <v>8103</v>
      </c>
      <c r="P449" s="598" t="s">
        <v>910</v>
      </c>
      <c r="Q449" s="600"/>
      <c r="R449" s="600"/>
      <c r="S449" s="598"/>
      <c r="T449" s="598"/>
    </row>
    <row r="450" spans="1:20" ht="96.6" customHeight="1">
      <c r="A450" s="596">
        <v>400</v>
      </c>
      <c r="B450" s="597" t="s">
        <v>889</v>
      </c>
      <c r="C450" s="43" t="s">
        <v>8098</v>
      </c>
      <c r="D450" s="597" t="s">
        <v>1420</v>
      </c>
      <c r="E450" s="593" t="s">
        <v>8099</v>
      </c>
      <c r="F450" s="597" t="s">
        <v>7889</v>
      </c>
      <c r="G450" s="593" t="s">
        <v>8101</v>
      </c>
      <c r="H450" s="598">
        <v>1982</v>
      </c>
      <c r="I450" s="598">
        <v>1</v>
      </c>
      <c r="J450" s="597" t="s">
        <v>7425</v>
      </c>
      <c r="K450" s="599">
        <v>39.69</v>
      </c>
      <c r="L450" s="599">
        <v>4773.88</v>
      </c>
      <c r="M450" s="599">
        <v>4773.88</v>
      </c>
      <c r="N450" s="600">
        <v>39549</v>
      </c>
      <c r="O450" s="598" t="s">
        <v>8103</v>
      </c>
      <c r="P450" s="598"/>
      <c r="Q450" s="600"/>
      <c r="R450" s="600"/>
      <c r="S450" s="598"/>
      <c r="T450" s="598"/>
    </row>
    <row r="451" spans="1:20" ht="97.15" customHeight="1">
      <c r="A451" s="596">
        <v>401</v>
      </c>
      <c r="B451" s="597" t="s">
        <v>889</v>
      </c>
      <c r="C451" s="43" t="s">
        <v>8098</v>
      </c>
      <c r="D451" s="597" t="s">
        <v>1420</v>
      </c>
      <c r="E451" s="593" t="s">
        <v>8099</v>
      </c>
      <c r="F451" s="597" t="s">
        <v>7554</v>
      </c>
      <c r="G451" s="593" t="s">
        <v>8101</v>
      </c>
      <c r="H451" s="598">
        <v>1982</v>
      </c>
      <c r="I451" s="598">
        <v>1</v>
      </c>
      <c r="J451" s="597" t="s">
        <v>8106</v>
      </c>
      <c r="K451" s="599">
        <v>35.5</v>
      </c>
      <c r="L451" s="599">
        <v>4289.03</v>
      </c>
      <c r="M451" s="599">
        <v>4289.03</v>
      </c>
      <c r="N451" s="600">
        <v>39549</v>
      </c>
      <c r="O451" s="598" t="s">
        <v>8103</v>
      </c>
      <c r="P451" s="598"/>
      <c r="Q451" s="600"/>
      <c r="R451" s="600"/>
      <c r="S451" s="598"/>
      <c r="T451" s="598"/>
    </row>
    <row r="452" spans="1:20" ht="101.45" customHeight="1">
      <c r="A452" s="596">
        <v>402</v>
      </c>
      <c r="B452" s="597" t="s">
        <v>889</v>
      </c>
      <c r="C452" s="43" t="s">
        <v>8098</v>
      </c>
      <c r="D452" s="597" t="s">
        <v>1420</v>
      </c>
      <c r="E452" s="593" t="s">
        <v>8099</v>
      </c>
      <c r="F452" s="597" t="s">
        <v>7556</v>
      </c>
      <c r="G452" s="593" t="s">
        <v>8101</v>
      </c>
      <c r="H452" s="598">
        <v>1982</v>
      </c>
      <c r="I452" s="598">
        <v>1</v>
      </c>
      <c r="J452" s="597" t="s">
        <v>8107</v>
      </c>
      <c r="K452" s="599">
        <v>74.930000000000007</v>
      </c>
      <c r="L452" s="599">
        <v>26256.35</v>
      </c>
      <c r="M452" s="599">
        <v>26256.35</v>
      </c>
      <c r="N452" s="600">
        <v>39549</v>
      </c>
      <c r="O452" s="598" t="s">
        <v>8103</v>
      </c>
      <c r="P452" s="598"/>
      <c r="Q452" s="600"/>
      <c r="R452" s="600"/>
      <c r="S452" s="598"/>
      <c r="T452" s="598"/>
    </row>
    <row r="453" spans="1:20" ht="100.15" customHeight="1">
      <c r="A453" s="596">
        <v>403</v>
      </c>
      <c r="B453" s="597" t="s">
        <v>889</v>
      </c>
      <c r="C453" s="43" t="s">
        <v>8098</v>
      </c>
      <c r="D453" s="597" t="s">
        <v>1420</v>
      </c>
      <c r="E453" s="593" t="s">
        <v>8099</v>
      </c>
      <c r="F453" s="597" t="s">
        <v>7692</v>
      </c>
      <c r="G453" s="593" t="s">
        <v>8101</v>
      </c>
      <c r="H453" s="598">
        <v>1982</v>
      </c>
      <c r="I453" s="598">
        <v>1</v>
      </c>
      <c r="J453" s="597" t="s">
        <v>8108</v>
      </c>
      <c r="K453" s="599">
        <v>75.02</v>
      </c>
      <c r="L453" s="599">
        <v>26293.64</v>
      </c>
      <c r="M453" s="599">
        <v>26293.64</v>
      </c>
      <c r="N453" s="600">
        <v>39549</v>
      </c>
      <c r="O453" s="598" t="s">
        <v>8103</v>
      </c>
      <c r="P453" s="598"/>
      <c r="Q453" s="600"/>
      <c r="R453" s="600"/>
      <c r="S453" s="598"/>
      <c r="T453" s="598"/>
    </row>
    <row r="454" spans="1:20" ht="96" customHeight="1">
      <c r="A454" s="596">
        <v>404</v>
      </c>
      <c r="B454" s="597" t="s">
        <v>889</v>
      </c>
      <c r="C454" s="43" t="s">
        <v>8098</v>
      </c>
      <c r="D454" s="597" t="s">
        <v>1420</v>
      </c>
      <c r="E454" s="593" t="s">
        <v>8099</v>
      </c>
      <c r="F454" s="597" t="s">
        <v>7623</v>
      </c>
      <c r="G454" s="593" t="s">
        <v>8101</v>
      </c>
      <c r="H454" s="598">
        <v>1982</v>
      </c>
      <c r="I454" s="598">
        <v>1</v>
      </c>
      <c r="J454" s="597" t="s">
        <v>8109</v>
      </c>
      <c r="K454" s="599">
        <v>40.090000000000003</v>
      </c>
      <c r="L454" s="599">
        <v>4848.47</v>
      </c>
      <c r="M454" s="599">
        <v>4848.47</v>
      </c>
      <c r="N454" s="600">
        <v>39549</v>
      </c>
      <c r="O454" s="598" t="s">
        <v>8103</v>
      </c>
      <c r="P454" s="598"/>
      <c r="Q454" s="600"/>
      <c r="R454" s="600"/>
      <c r="S454" s="598"/>
      <c r="T454" s="598"/>
    </row>
    <row r="455" spans="1:20" ht="98.45" customHeight="1">
      <c r="A455" s="596">
        <v>405</v>
      </c>
      <c r="B455" s="597" t="s">
        <v>889</v>
      </c>
      <c r="C455" s="43" t="s">
        <v>8098</v>
      </c>
      <c r="D455" s="597" t="s">
        <v>1420</v>
      </c>
      <c r="E455" s="593" t="s">
        <v>8099</v>
      </c>
      <c r="F455" s="597" t="s">
        <v>7625</v>
      </c>
      <c r="G455" s="593" t="s">
        <v>8101</v>
      </c>
      <c r="H455" s="598">
        <v>1982</v>
      </c>
      <c r="I455" s="598">
        <v>1</v>
      </c>
      <c r="J455" s="597" t="s">
        <v>8110</v>
      </c>
      <c r="K455" s="599">
        <v>39.5</v>
      </c>
      <c r="L455" s="599">
        <v>4773.88</v>
      </c>
      <c r="M455" s="599">
        <v>4773.88</v>
      </c>
      <c r="N455" s="600">
        <v>39549</v>
      </c>
      <c r="O455" s="598" t="s">
        <v>8103</v>
      </c>
      <c r="P455" s="598"/>
      <c r="Q455" s="600"/>
      <c r="R455" s="600"/>
      <c r="S455" s="598"/>
      <c r="T455" s="598"/>
    </row>
    <row r="456" spans="1:20" ht="95.45" customHeight="1">
      <c r="A456" s="596">
        <v>406</v>
      </c>
      <c r="B456" s="597" t="s">
        <v>889</v>
      </c>
      <c r="C456" s="43" t="s">
        <v>8098</v>
      </c>
      <c r="D456" s="597" t="s">
        <v>1420</v>
      </c>
      <c r="E456" s="593" t="s">
        <v>8099</v>
      </c>
      <c r="F456" s="597" t="s">
        <v>7696</v>
      </c>
      <c r="G456" s="593" t="s">
        <v>8101</v>
      </c>
      <c r="H456" s="598">
        <v>1982</v>
      </c>
      <c r="I456" s="598">
        <v>1</v>
      </c>
      <c r="J456" s="597" t="s">
        <v>8111</v>
      </c>
      <c r="K456" s="599">
        <v>38.49</v>
      </c>
      <c r="L456" s="599">
        <v>4624.7</v>
      </c>
      <c r="M456" s="599">
        <v>4624.7</v>
      </c>
      <c r="N456" s="600">
        <v>39549</v>
      </c>
      <c r="O456" s="598" t="s">
        <v>8103</v>
      </c>
      <c r="P456" s="598"/>
      <c r="Q456" s="600"/>
      <c r="R456" s="600"/>
      <c r="S456" s="598"/>
      <c r="T456" s="598"/>
    </row>
    <row r="457" spans="1:20" ht="94.9" customHeight="1">
      <c r="A457" s="596">
        <v>407</v>
      </c>
      <c r="B457" s="597" t="s">
        <v>889</v>
      </c>
      <c r="C457" s="43" t="s">
        <v>8098</v>
      </c>
      <c r="D457" s="597" t="s">
        <v>1420</v>
      </c>
      <c r="E457" s="593" t="s">
        <v>8099</v>
      </c>
      <c r="F457" s="597" t="s">
        <v>7626</v>
      </c>
      <c r="G457" s="593" t="s">
        <v>8101</v>
      </c>
      <c r="H457" s="598">
        <v>1982</v>
      </c>
      <c r="I457" s="598">
        <v>1</v>
      </c>
      <c r="J457" s="597" t="s">
        <v>8112</v>
      </c>
      <c r="K457" s="599">
        <v>40.1</v>
      </c>
      <c r="L457" s="599">
        <v>4848.49</v>
      </c>
      <c r="M457" s="599">
        <v>4848.49</v>
      </c>
      <c r="N457" s="600">
        <v>39549</v>
      </c>
      <c r="O457" s="598" t="s">
        <v>8103</v>
      </c>
      <c r="P457" s="598"/>
      <c r="Q457" s="600"/>
      <c r="R457" s="600"/>
      <c r="S457" s="598"/>
      <c r="T457" s="598"/>
    </row>
    <row r="458" spans="1:20" ht="95.45" customHeight="1">
      <c r="A458" s="596">
        <v>408</v>
      </c>
      <c r="B458" s="597" t="s">
        <v>889</v>
      </c>
      <c r="C458" s="43" t="s">
        <v>8098</v>
      </c>
      <c r="D458" s="597" t="s">
        <v>1420</v>
      </c>
      <c r="E458" s="593" t="s">
        <v>8099</v>
      </c>
      <c r="F458" s="597" t="s">
        <v>7765</v>
      </c>
      <c r="G458" s="593" t="s">
        <v>8101</v>
      </c>
      <c r="H458" s="598">
        <v>1982</v>
      </c>
      <c r="I458" s="598">
        <v>1</v>
      </c>
      <c r="J458" s="597" t="s">
        <v>8113</v>
      </c>
      <c r="K458" s="599">
        <v>39.1</v>
      </c>
      <c r="L458" s="599">
        <v>4699.29</v>
      </c>
      <c r="M458" s="599">
        <v>4699.29</v>
      </c>
      <c r="N458" s="600">
        <v>39549</v>
      </c>
      <c r="O458" s="598" t="s">
        <v>8103</v>
      </c>
      <c r="P458" s="598"/>
      <c r="Q458" s="600"/>
      <c r="R458" s="600"/>
      <c r="S458" s="598"/>
      <c r="T458" s="598"/>
    </row>
    <row r="459" spans="1:20" ht="95.45" customHeight="1">
      <c r="A459" s="596">
        <v>409</v>
      </c>
      <c r="B459" s="597" t="s">
        <v>889</v>
      </c>
      <c r="C459" s="43" t="s">
        <v>8098</v>
      </c>
      <c r="D459" s="597" t="s">
        <v>1420</v>
      </c>
      <c r="E459" s="593" t="s">
        <v>8099</v>
      </c>
      <c r="F459" s="597" t="s">
        <v>7560</v>
      </c>
      <c r="G459" s="593" t="s">
        <v>8101</v>
      </c>
      <c r="H459" s="598">
        <v>1982</v>
      </c>
      <c r="I459" s="598">
        <v>1</v>
      </c>
      <c r="J459" s="597" t="s">
        <v>8114</v>
      </c>
      <c r="K459" s="599">
        <v>8.25</v>
      </c>
      <c r="L459" s="599">
        <v>447.55</v>
      </c>
      <c r="M459" s="599">
        <v>447.55</v>
      </c>
      <c r="N459" s="600">
        <v>39549</v>
      </c>
      <c r="O459" s="598" t="s">
        <v>8103</v>
      </c>
      <c r="P459" s="598"/>
      <c r="Q459" s="600"/>
      <c r="R459" s="600"/>
      <c r="S459" s="598"/>
      <c r="T459" s="598"/>
    </row>
    <row r="460" spans="1:20" ht="96" customHeight="1">
      <c r="A460" s="596">
        <v>410</v>
      </c>
      <c r="B460" s="597" t="s">
        <v>889</v>
      </c>
      <c r="C460" s="43" t="s">
        <v>8098</v>
      </c>
      <c r="D460" s="597" t="s">
        <v>1420</v>
      </c>
      <c r="E460" s="593" t="s">
        <v>8099</v>
      </c>
      <c r="F460" s="597" t="s">
        <v>8115</v>
      </c>
      <c r="G460" s="593" t="s">
        <v>8101</v>
      </c>
      <c r="H460" s="598">
        <v>1982</v>
      </c>
      <c r="I460" s="598"/>
      <c r="J460" s="597" t="s">
        <v>8116</v>
      </c>
      <c r="K460" s="599">
        <v>8.16</v>
      </c>
      <c r="L460" s="599">
        <v>447.55</v>
      </c>
      <c r="M460" s="599">
        <v>447.55</v>
      </c>
      <c r="N460" s="600">
        <v>39549</v>
      </c>
      <c r="O460" s="598" t="s">
        <v>8103</v>
      </c>
      <c r="P460" s="598"/>
      <c r="Q460" s="600"/>
      <c r="R460" s="600"/>
      <c r="S460" s="598"/>
      <c r="T460" s="598"/>
    </row>
    <row r="461" spans="1:20" ht="94.9" customHeight="1">
      <c r="A461" s="596">
        <v>411</v>
      </c>
      <c r="B461" s="597" t="s">
        <v>889</v>
      </c>
      <c r="C461" s="43" t="s">
        <v>8098</v>
      </c>
      <c r="D461" s="597" t="s">
        <v>1420</v>
      </c>
      <c r="E461" s="593" t="s">
        <v>8099</v>
      </c>
      <c r="F461" s="597" t="s">
        <v>8117</v>
      </c>
      <c r="G461" s="593" t="s">
        <v>8101</v>
      </c>
      <c r="H461" s="598">
        <v>1982</v>
      </c>
      <c r="I461" s="598">
        <v>1</v>
      </c>
      <c r="J461" s="597" t="s">
        <v>8118</v>
      </c>
      <c r="K461" s="599">
        <v>785.77</v>
      </c>
      <c r="L461" s="599">
        <v>57547.64</v>
      </c>
      <c r="M461" s="599">
        <v>57547.64</v>
      </c>
      <c r="N461" s="600">
        <v>39549</v>
      </c>
      <c r="O461" s="598" t="s">
        <v>8103</v>
      </c>
      <c r="P461" s="598"/>
      <c r="Q461" s="600"/>
      <c r="R461" s="600"/>
      <c r="S461" s="598"/>
      <c r="T461" s="598"/>
    </row>
    <row r="462" spans="1:20" ht="103.9" customHeight="1">
      <c r="A462" s="596">
        <v>412</v>
      </c>
      <c r="B462" s="597" t="s">
        <v>889</v>
      </c>
      <c r="C462" s="43" t="s">
        <v>8098</v>
      </c>
      <c r="D462" s="597" t="s">
        <v>1420</v>
      </c>
      <c r="E462" s="593" t="s">
        <v>8099</v>
      </c>
      <c r="F462" s="597" t="s">
        <v>7779</v>
      </c>
      <c r="G462" s="593" t="s">
        <v>8101</v>
      </c>
      <c r="H462" s="598">
        <v>1982</v>
      </c>
      <c r="I462" s="598">
        <v>1</v>
      </c>
      <c r="J462" s="597" t="s">
        <v>8119</v>
      </c>
      <c r="K462" s="599">
        <v>40.729999999999997</v>
      </c>
      <c r="L462" s="599">
        <v>25323.95</v>
      </c>
      <c r="M462" s="599">
        <v>25323.95</v>
      </c>
      <c r="N462" s="600">
        <v>39549</v>
      </c>
      <c r="O462" s="598" t="s">
        <v>8103</v>
      </c>
      <c r="P462" s="598"/>
      <c r="Q462" s="600"/>
      <c r="R462" s="600"/>
      <c r="S462" s="598"/>
      <c r="T462" s="598"/>
    </row>
    <row r="463" spans="1:20" ht="89.25">
      <c r="A463" s="596">
        <v>413</v>
      </c>
      <c r="B463" s="597" t="s">
        <v>889</v>
      </c>
      <c r="C463" s="597" t="s">
        <v>7427</v>
      </c>
      <c r="D463" s="597" t="s">
        <v>4840</v>
      </c>
      <c r="E463" s="593" t="s">
        <v>8120</v>
      </c>
      <c r="F463" s="597" t="s">
        <v>8121</v>
      </c>
      <c r="G463" s="593" t="s">
        <v>8122</v>
      </c>
      <c r="H463" s="598">
        <v>1983</v>
      </c>
      <c r="I463" s="598">
        <v>1</v>
      </c>
      <c r="J463" s="596" t="s">
        <v>8123</v>
      </c>
      <c r="K463" s="599">
        <v>363.22</v>
      </c>
      <c r="L463" s="599">
        <v>1368225.42</v>
      </c>
      <c r="M463" s="599">
        <v>224325.79</v>
      </c>
      <c r="N463" s="600">
        <v>38442</v>
      </c>
      <c r="O463" s="598" t="s">
        <v>8124</v>
      </c>
      <c r="P463" s="598"/>
      <c r="Q463" s="598"/>
      <c r="R463" s="598"/>
      <c r="S463" s="598"/>
      <c r="T463" s="598"/>
    </row>
    <row r="464" spans="1:20" ht="89.25">
      <c r="A464" s="596">
        <v>414</v>
      </c>
      <c r="B464" s="597" t="s">
        <v>889</v>
      </c>
      <c r="C464" s="597" t="s">
        <v>7427</v>
      </c>
      <c r="D464" s="597" t="s">
        <v>4840</v>
      </c>
      <c r="E464" s="593" t="s">
        <v>8120</v>
      </c>
      <c r="F464" s="597" t="s">
        <v>7269</v>
      </c>
      <c r="G464" s="593" t="s">
        <v>8122</v>
      </c>
      <c r="H464" s="598">
        <v>1983</v>
      </c>
      <c r="I464" s="598"/>
      <c r="J464" s="596" t="s">
        <v>8125</v>
      </c>
      <c r="K464" s="599"/>
      <c r="L464" s="599">
        <v>12035.88</v>
      </c>
      <c r="M464" s="599">
        <v>7730.6</v>
      </c>
      <c r="N464" s="600">
        <v>38442</v>
      </c>
      <c r="O464" s="598" t="s">
        <v>8124</v>
      </c>
      <c r="P464" s="598"/>
      <c r="Q464" s="598"/>
      <c r="R464" s="598"/>
      <c r="S464" s="598"/>
      <c r="T464" s="598"/>
    </row>
    <row r="465" spans="1:20" ht="127.5">
      <c r="A465" s="596">
        <v>415</v>
      </c>
      <c r="B465" s="597" t="s">
        <v>889</v>
      </c>
      <c r="C465" s="43" t="s">
        <v>7860</v>
      </c>
      <c r="D465" s="597" t="s">
        <v>4840</v>
      </c>
      <c r="E465" s="593" t="s">
        <v>7601</v>
      </c>
      <c r="F465" s="597" t="s">
        <v>8126</v>
      </c>
      <c r="G465" s="593" t="s">
        <v>8127</v>
      </c>
      <c r="H465" s="598">
        <v>1983</v>
      </c>
      <c r="I465" s="598">
        <v>2</v>
      </c>
      <c r="J465" s="596" t="s">
        <v>7258</v>
      </c>
      <c r="K465" s="599">
        <v>2185.79</v>
      </c>
      <c r="L465" s="599">
        <v>16729789.130000001</v>
      </c>
      <c r="M465" s="599">
        <v>8621822.4499999993</v>
      </c>
      <c r="N465" s="600">
        <v>40848</v>
      </c>
      <c r="O465" s="598" t="s">
        <v>8128</v>
      </c>
      <c r="P465" s="598" t="s">
        <v>8031</v>
      </c>
      <c r="Q465" s="600">
        <v>43494</v>
      </c>
      <c r="R465" s="600">
        <v>44196</v>
      </c>
      <c r="S465" s="598" t="s">
        <v>7123</v>
      </c>
      <c r="T465" s="598">
        <v>69.11</v>
      </c>
    </row>
    <row r="466" spans="1:20" ht="127.5">
      <c r="A466" s="596">
        <v>416</v>
      </c>
      <c r="B466" s="597" t="s">
        <v>889</v>
      </c>
      <c r="C466" s="43" t="s">
        <v>7860</v>
      </c>
      <c r="D466" s="597" t="s">
        <v>4840</v>
      </c>
      <c r="E466" s="593" t="s">
        <v>7601</v>
      </c>
      <c r="F466" s="597" t="s">
        <v>8129</v>
      </c>
      <c r="G466" s="593" t="s">
        <v>8127</v>
      </c>
      <c r="H466" s="598">
        <v>1983</v>
      </c>
      <c r="I466" s="598">
        <v>1</v>
      </c>
      <c r="J466" s="596" t="s">
        <v>7259</v>
      </c>
      <c r="K466" s="596">
        <v>23.62</v>
      </c>
      <c r="L466" s="599">
        <v>17768.27</v>
      </c>
      <c r="M466" s="599">
        <v>17768.27</v>
      </c>
      <c r="N466" s="600">
        <v>40848</v>
      </c>
      <c r="O466" s="598" t="s">
        <v>8128</v>
      </c>
      <c r="P466" s="598"/>
      <c r="Q466" s="600"/>
      <c r="R466" s="600"/>
      <c r="S466" s="598"/>
      <c r="T466" s="598"/>
    </row>
    <row r="467" spans="1:20" ht="127.5">
      <c r="A467" s="596">
        <v>417</v>
      </c>
      <c r="B467" s="597" t="s">
        <v>889</v>
      </c>
      <c r="C467" s="43" t="s">
        <v>7860</v>
      </c>
      <c r="D467" s="597" t="s">
        <v>4840</v>
      </c>
      <c r="E467" s="593" t="s">
        <v>7601</v>
      </c>
      <c r="F467" s="597" t="s">
        <v>8130</v>
      </c>
      <c r="G467" s="593" t="s">
        <v>8127</v>
      </c>
      <c r="H467" s="598">
        <v>1983</v>
      </c>
      <c r="I467" s="598">
        <v>1</v>
      </c>
      <c r="J467" s="596" t="s">
        <v>7260</v>
      </c>
      <c r="K467" s="596">
        <v>52.5</v>
      </c>
      <c r="L467" s="599">
        <v>39582.769999999997</v>
      </c>
      <c r="M467" s="599">
        <v>39582.769999999997</v>
      </c>
      <c r="N467" s="600">
        <v>40848</v>
      </c>
      <c r="O467" s="598" t="s">
        <v>8128</v>
      </c>
      <c r="P467" s="598"/>
      <c r="Q467" s="600"/>
      <c r="R467" s="600"/>
      <c r="S467" s="598"/>
      <c r="T467" s="598"/>
    </row>
    <row r="468" spans="1:20" ht="127.5">
      <c r="A468" s="596">
        <v>418</v>
      </c>
      <c r="B468" s="597" t="s">
        <v>889</v>
      </c>
      <c r="C468" s="43" t="s">
        <v>7860</v>
      </c>
      <c r="D468" s="597" t="s">
        <v>4840</v>
      </c>
      <c r="E468" s="593" t="s">
        <v>7601</v>
      </c>
      <c r="F468" s="597" t="s">
        <v>7278</v>
      </c>
      <c r="G468" s="593" t="s">
        <v>8127</v>
      </c>
      <c r="H468" s="598">
        <v>1983</v>
      </c>
      <c r="I468" s="598">
        <v>1</v>
      </c>
      <c r="J468" s="596" t="s">
        <v>7120</v>
      </c>
      <c r="K468" s="596">
        <v>25.89</v>
      </c>
      <c r="L468" s="599">
        <v>19527.5</v>
      </c>
      <c r="M468" s="599">
        <v>19527.5</v>
      </c>
      <c r="N468" s="600">
        <v>40848</v>
      </c>
      <c r="O468" s="598" t="s">
        <v>8128</v>
      </c>
      <c r="P468" s="598"/>
      <c r="Q468" s="600"/>
      <c r="R468" s="600"/>
      <c r="S468" s="598"/>
      <c r="T468" s="598"/>
    </row>
    <row r="469" spans="1:20" ht="127.5">
      <c r="A469" s="596">
        <v>419</v>
      </c>
      <c r="B469" s="597" t="s">
        <v>889</v>
      </c>
      <c r="C469" s="43" t="s">
        <v>7860</v>
      </c>
      <c r="D469" s="597" t="s">
        <v>4840</v>
      </c>
      <c r="E469" s="593" t="s">
        <v>7601</v>
      </c>
      <c r="F469" s="597" t="s">
        <v>8131</v>
      </c>
      <c r="G469" s="593" t="s">
        <v>8127</v>
      </c>
      <c r="H469" s="598">
        <v>1983</v>
      </c>
      <c r="I469" s="598">
        <v>1</v>
      </c>
      <c r="J469" s="596" t="s">
        <v>7261</v>
      </c>
      <c r="K469" s="596">
        <v>25.39</v>
      </c>
      <c r="L469" s="599">
        <v>19175.650000000001</v>
      </c>
      <c r="M469" s="599">
        <v>19175.650000000001</v>
      </c>
      <c r="N469" s="600">
        <v>40848</v>
      </c>
      <c r="O469" s="598" t="s">
        <v>8128</v>
      </c>
      <c r="P469" s="598"/>
      <c r="Q469" s="600"/>
      <c r="R469" s="600"/>
      <c r="S469" s="598"/>
      <c r="T469" s="598"/>
    </row>
    <row r="470" spans="1:20" ht="127.5">
      <c r="A470" s="596">
        <v>420</v>
      </c>
      <c r="B470" s="597" t="s">
        <v>889</v>
      </c>
      <c r="C470" s="43" t="s">
        <v>7860</v>
      </c>
      <c r="D470" s="597" t="s">
        <v>4840</v>
      </c>
      <c r="E470" s="593" t="s">
        <v>7601</v>
      </c>
      <c r="F470" s="597" t="s">
        <v>8132</v>
      </c>
      <c r="G470" s="593" t="s">
        <v>8127</v>
      </c>
      <c r="H470" s="598">
        <v>1983</v>
      </c>
      <c r="I470" s="598">
        <v>1</v>
      </c>
      <c r="J470" s="596" t="s">
        <v>7262</v>
      </c>
      <c r="K470" s="596">
        <v>51.3</v>
      </c>
      <c r="L470" s="599">
        <v>38703.15</v>
      </c>
      <c r="M470" s="599">
        <v>38703.15</v>
      </c>
      <c r="N470" s="600">
        <v>40848</v>
      </c>
      <c r="O470" s="598" t="s">
        <v>8128</v>
      </c>
      <c r="P470" s="598"/>
      <c r="Q470" s="600"/>
      <c r="R470" s="600"/>
      <c r="S470" s="598"/>
      <c r="T470" s="598"/>
    </row>
    <row r="471" spans="1:20" ht="127.5">
      <c r="A471" s="596">
        <v>421</v>
      </c>
      <c r="B471" s="597" t="s">
        <v>889</v>
      </c>
      <c r="C471" s="43" t="s">
        <v>7860</v>
      </c>
      <c r="D471" s="597" t="s">
        <v>4840</v>
      </c>
      <c r="E471" s="593" t="s">
        <v>7601</v>
      </c>
      <c r="F471" s="597" t="s">
        <v>8133</v>
      </c>
      <c r="G471" s="593" t="s">
        <v>8127</v>
      </c>
      <c r="H471" s="598">
        <v>1983</v>
      </c>
      <c r="I471" s="598">
        <v>1</v>
      </c>
      <c r="J471" s="596" t="s">
        <v>7263</v>
      </c>
      <c r="K471" s="596">
        <v>24.87</v>
      </c>
      <c r="L471" s="599">
        <v>18647.88</v>
      </c>
      <c r="M471" s="599">
        <v>18647.88</v>
      </c>
      <c r="N471" s="600">
        <v>40848</v>
      </c>
      <c r="O471" s="598" t="s">
        <v>8128</v>
      </c>
      <c r="P471" s="598"/>
      <c r="Q471" s="600"/>
      <c r="R471" s="600"/>
      <c r="S471" s="598"/>
      <c r="T471" s="598"/>
    </row>
    <row r="472" spans="1:20" ht="127.5">
      <c r="A472" s="596">
        <v>422</v>
      </c>
      <c r="B472" s="597" t="s">
        <v>889</v>
      </c>
      <c r="C472" s="43" t="s">
        <v>7860</v>
      </c>
      <c r="D472" s="597" t="s">
        <v>4840</v>
      </c>
      <c r="E472" s="593" t="s">
        <v>7601</v>
      </c>
      <c r="F472" s="597" t="s">
        <v>8134</v>
      </c>
      <c r="G472" s="593" t="s">
        <v>8127</v>
      </c>
      <c r="H472" s="598">
        <v>1983</v>
      </c>
      <c r="I472" s="598">
        <v>1</v>
      </c>
      <c r="J472" s="596" t="s">
        <v>7264</v>
      </c>
      <c r="K472" s="596">
        <v>25.19</v>
      </c>
      <c r="L472" s="599">
        <v>18999.73</v>
      </c>
      <c r="M472" s="599">
        <v>18999.73</v>
      </c>
      <c r="N472" s="600">
        <v>40848</v>
      </c>
      <c r="O472" s="598" t="s">
        <v>8128</v>
      </c>
      <c r="P472" s="598"/>
      <c r="Q472" s="600"/>
      <c r="R472" s="600"/>
      <c r="S472" s="598"/>
      <c r="T472" s="598"/>
    </row>
    <row r="473" spans="1:20" ht="127.5">
      <c r="A473" s="596">
        <v>423</v>
      </c>
      <c r="B473" s="597" t="s">
        <v>889</v>
      </c>
      <c r="C473" s="43" t="s">
        <v>7860</v>
      </c>
      <c r="D473" s="597" t="s">
        <v>4840</v>
      </c>
      <c r="E473" s="593" t="s">
        <v>7601</v>
      </c>
      <c r="F473" s="597" t="s">
        <v>8135</v>
      </c>
      <c r="G473" s="593" t="s">
        <v>8127</v>
      </c>
      <c r="H473" s="598">
        <v>1983</v>
      </c>
      <c r="I473" s="598">
        <v>1</v>
      </c>
      <c r="J473" s="596" t="s">
        <v>7266</v>
      </c>
      <c r="K473" s="596">
        <v>7.79</v>
      </c>
      <c r="L473" s="599">
        <v>3518.48</v>
      </c>
      <c r="M473" s="599">
        <v>3518.48</v>
      </c>
      <c r="N473" s="600">
        <v>40848</v>
      </c>
      <c r="O473" s="598" t="s">
        <v>8128</v>
      </c>
      <c r="P473" s="598"/>
      <c r="Q473" s="600"/>
      <c r="R473" s="600"/>
      <c r="S473" s="598"/>
      <c r="T473" s="598"/>
    </row>
    <row r="474" spans="1:20" ht="127.5">
      <c r="A474" s="596">
        <v>424</v>
      </c>
      <c r="B474" s="597" t="s">
        <v>889</v>
      </c>
      <c r="C474" s="43" t="s">
        <v>7860</v>
      </c>
      <c r="D474" s="597" t="s">
        <v>4840</v>
      </c>
      <c r="E474" s="593" t="s">
        <v>7601</v>
      </c>
      <c r="F474" s="597" t="s">
        <v>8136</v>
      </c>
      <c r="G474" s="593" t="s">
        <v>8127</v>
      </c>
      <c r="H474" s="598">
        <v>1983</v>
      </c>
      <c r="I474" s="598">
        <v>1</v>
      </c>
      <c r="J474" s="596" t="s">
        <v>7268</v>
      </c>
      <c r="K474" s="596">
        <v>9.7100000000000009</v>
      </c>
      <c r="L474" s="599">
        <v>4398.09</v>
      </c>
      <c r="M474" s="599">
        <v>4398.09</v>
      </c>
      <c r="N474" s="600">
        <v>40848</v>
      </c>
      <c r="O474" s="598" t="s">
        <v>8128</v>
      </c>
      <c r="P474" s="598"/>
      <c r="Q474" s="600"/>
      <c r="R474" s="600"/>
      <c r="S474" s="598"/>
      <c r="T474" s="598"/>
    </row>
    <row r="475" spans="1:20" ht="127.5">
      <c r="A475" s="596">
        <v>425</v>
      </c>
      <c r="B475" s="597" t="s">
        <v>889</v>
      </c>
      <c r="C475" s="43" t="s">
        <v>7860</v>
      </c>
      <c r="D475" s="597" t="s">
        <v>4840</v>
      </c>
      <c r="E475" s="593" t="s">
        <v>7601</v>
      </c>
      <c r="F475" s="597" t="s">
        <v>8137</v>
      </c>
      <c r="G475" s="593" t="s">
        <v>8127</v>
      </c>
      <c r="H475" s="598">
        <v>1983</v>
      </c>
      <c r="I475" s="598"/>
      <c r="J475" s="596" t="s">
        <v>7270</v>
      </c>
      <c r="K475" s="596">
        <v>7.79</v>
      </c>
      <c r="L475" s="599">
        <v>3518.47</v>
      </c>
      <c r="M475" s="599">
        <v>3518.47</v>
      </c>
      <c r="N475" s="600">
        <v>40848</v>
      </c>
      <c r="O475" s="598" t="s">
        <v>8128</v>
      </c>
      <c r="P475" s="598"/>
      <c r="Q475" s="600"/>
      <c r="R475" s="600"/>
      <c r="S475" s="598"/>
      <c r="T475" s="598"/>
    </row>
    <row r="476" spans="1:20" ht="127.5">
      <c r="A476" s="596">
        <v>426</v>
      </c>
      <c r="B476" s="597" t="s">
        <v>889</v>
      </c>
      <c r="C476" s="43" t="s">
        <v>7860</v>
      </c>
      <c r="D476" s="597" t="s">
        <v>4840</v>
      </c>
      <c r="E476" s="593" t="s">
        <v>7601</v>
      </c>
      <c r="F476" s="597" t="s">
        <v>8138</v>
      </c>
      <c r="G476" s="593" t="s">
        <v>8127</v>
      </c>
      <c r="H476" s="598">
        <v>1983</v>
      </c>
      <c r="I476" s="598"/>
      <c r="J476" s="596" t="s">
        <v>7272</v>
      </c>
      <c r="K476" s="596">
        <v>7.21</v>
      </c>
      <c r="L476" s="599">
        <v>9851.7099999999991</v>
      </c>
      <c r="M476" s="599">
        <v>9851.7099999999991</v>
      </c>
      <c r="N476" s="600">
        <v>40848</v>
      </c>
      <c r="O476" s="598" t="s">
        <v>8128</v>
      </c>
      <c r="P476" s="598"/>
      <c r="Q476" s="600"/>
      <c r="R476" s="600"/>
      <c r="S476" s="598"/>
      <c r="T476" s="598"/>
    </row>
    <row r="477" spans="1:20" ht="127.5">
      <c r="A477" s="596">
        <v>427</v>
      </c>
      <c r="B477" s="597" t="s">
        <v>889</v>
      </c>
      <c r="C477" s="43" t="s">
        <v>7860</v>
      </c>
      <c r="D477" s="597" t="s">
        <v>4840</v>
      </c>
      <c r="E477" s="593" t="s">
        <v>7601</v>
      </c>
      <c r="F477" s="597" t="s">
        <v>8139</v>
      </c>
      <c r="G477" s="593" t="s">
        <v>8127</v>
      </c>
      <c r="H477" s="598">
        <v>1983</v>
      </c>
      <c r="I477" s="598">
        <v>1</v>
      </c>
      <c r="J477" s="596" t="s">
        <v>7137</v>
      </c>
      <c r="K477" s="596">
        <v>92.21</v>
      </c>
      <c r="L477" s="599">
        <v>354485.68</v>
      </c>
      <c r="M477" s="599">
        <v>354485.68</v>
      </c>
      <c r="N477" s="600">
        <v>40848</v>
      </c>
      <c r="O477" s="598" t="s">
        <v>8128</v>
      </c>
      <c r="P477" s="598"/>
      <c r="Q477" s="600"/>
      <c r="R477" s="600"/>
      <c r="S477" s="598"/>
      <c r="T477" s="598"/>
    </row>
    <row r="478" spans="1:20" ht="127.5">
      <c r="A478" s="596">
        <v>428</v>
      </c>
      <c r="B478" s="597" t="s">
        <v>889</v>
      </c>
      <c r="C478" s="43" t="s">
        <v>7860</v>
      </c>
      <c r="D478" s="597" t="s">
        <v>4840</v>
      </c>
      <c r="E478" s="593" t="s">
        <v>7601</v>
      </c>
      <c r="F478" s="597" t="s">
        <v>8140</v>
      </c>
      <c r="G478" s="593" t="s">
        <v>8127</v>
      </c>
      <c r="H478" s="598">
        <v>1983</v>
      </c>
      <c r="I478" s="598">
        <v>1</v>
      </c>
      <c r="J478" s="596" t="s">
        <v>7616</v>
      </c>
      <c r="K478" s="596">
        <v>52.5</v>
      </c>
      <c r="L478" s="599">
        <v>39582.769999999997</v>
      </c>
      <c r="M478" s="599">
        <v>39582.769999999997</v>
      </c>
      <c r="N478" s="600">
        <v>40848</v>
      </c>
      <c r="O478" s="598" t="s">
        <v>8128</v>
      </c>
      <c r="P478" s="598"/>
      <c r="Q478" s="600"/>
      <c r="R478" s="600"/>
      <c r="S478" s="598"/>
      <c r="T478" s="598"/>
    </row>
    <row r="479" spans="1:20" ht="136.5" customHeight="1">
      <c r="A479" s="596">
        <v>429</v>
      </c>
      <c r="B479" s="597" t="s">
        <v>889</v>
      </c>
      <c r="C479" s="43" t="s">
        <v>7860</v>
      </c>
      <c r="D479" s="597" t="s">
        <v>4840</v>
      </c>
      <c r="E479" s="593" t="s">
        <v>7601</v>
      </c>
      <c r="F479" s="597" t="s">
        <v>7294</v>
      </c>
      <c r="G479" s="593" t="s">
        <v>8127</v>
      </c>
      <c r="H479" s="598">
        <v>1983</v>
      </c>
      <c r="I479" s="598">
        <v>1</v>
      </c>
      <c r="J479" s="596" t="s">
        <v>7619</v>
      </c>
      <c r="K479" s="596">
        <v>600.71</v>
      </c>
      <c r="L479" s="599">
        <v>274792.38</v>
      </c>
      <c r="M479" s="599">
        <v>274792.38</v>
      </c>
      <c r="N479" s="600">
        <v>40848</v>
      </c>
      <c r="O479" s="598" t="s">
        <v>8128</v>
      </c>
      <c r="P479" s="598"/>
      <c r="Q479" s="600"/>
      <c r="R479" s="600"/>
      <c r="S479" s="598"/>
      <c r="T479" s="598"/>
    </row>
    <row r="480" spans="1:20" ht="118.9" customHeight="1">
      <c r="A480" s="669">
        <v>430</v>
      </c>
      <c r="B480" s="608" t="s">
        <v>889</v>
      </c>
      <c r="C480" s="652" t="s">
        <v>7605</v>
      </c>
      <c r="D480" s="608" t="s">
        <v>4905</v>
      </c>
      <c r="E480" s="609" t="s">
        <v>8141</v>
      </c>
      <c r="F480" s="608" t="s">
        <v>8142</v>
      </c>
      <c r="G480" s="609" t="s">
        <v>8143</v>
      </c>
      <c r="H480" s="612">
        <v>1998</v>
      </c>
      <c r="I480" s="612">
        <v>2</v>
      </c>
      <c r="J480" s="669" t="s">
        <v>8144</v>
      </c>
      <c r="K480" s="664">
        <v>3749.31</v>
      </c>
      <c r="L480" s="664">
        <v>27103842.489999998</v>
      </c>
      <c r="M480" s="664">
        <v>26789872.829999998</v>
      </c>
      <c r="N480" s="615">
        <v>40337</v>
      </c>
      <c r="O480" s="612" t="s">
        <v>8145</v>
      </c>
      <c r="P480" s="596" t="s">
        <v>8146</v>
      </c>
      <c r="Q480" s="600">
        <v>42919</v>
      </c>
      <c r="R480" s="600">
        <v>44014</v>
      </c>
      <c r="S480" s="598" t="s">
        <v>8147</v>
      </c>
      <c r="T480" s="598">
        <v>17.22</v>
      </c>
    </row>
    <row r="481" spans="1:20" ht="126" customHeight="1">
      <c r="A481" s="675"/>
      <c r="B481" s="618"/>
      <c r="C481" s="659"/>
      <c r="D481" s="618"/>
      <c r="E481" s="619"/>
      <c r="F481" s="618"/>
      <c r="G481" s="619"/>
      <c r="H481" s="622"/>
      <c r="I481" s="622"/>
      <c r="J481" s="675"/>
      <c r="K481" s="676"/>
      <c r="L481" s="676"/>
      <c r="M481" s="676"/>
      <c r="N481" s="625"/>
      <c r="O481" s="622"/>
      <c r="P481" s="596" t="s">
        <v>8148</v>
      </c>
      <c r="Q481" s="600">
        <v>41275</v>
      </c>
      <c r="R481" s="600">
        <v>45291</v>
      </c>
      <c r="S481" s="598" t="s">
        <v>8149</v>
      </c>
      <c r="T481" s="598">
        <v>3000</v>
      </c>
    </row>
    <row r="482" spans="1:20" ht="99" customHeight="1">
      <c r="A482" s="596">
        <v>431</v>
      </c>
      <c r="B482" s="597" t="s">
        <v>889</v>
      </c>
      <c r="C482" s="43" t="s">
        <v>7605</v>
      </c>
      <c r="D482" s="597" t="s">
        <v>4905</v>
      </c>
      <c r="E482" s="593" t="s">
        <v>8141</v>
      </c>
      <c r="F482" s="597" t="s">
        <v>8150</v>
      </c>
      <c r="G482" s="593" t="s">
        <v>8143</v>
      </c>
      <c r="H482" s="598">
        <v>1998</v>
      </c>
      <c r="I482" s="598"/>
      <c r="J482" s="596" t="s">
        <v>8151</v>
      </c>
      <c r="K482" s="599">
        <v>4.95</v>
      </c>
      <c r="L482" s="599">
        <v>21503.02</v>
      </c>
      <c r="M482" s="599">
        <v>21503.02</v>
      </c>
      <c r="N482" s="600">
        <v>40337</v>
      </c>
      <c r="O482" s="598" t="s">
        <v>8145</v>
      </c>
      <c r="P482" s="596"/>
      <c r="Q482" s="600"/>
      <c r="R482" s="600"/>
      <c r="S482" s="598"/>
      <c r="T482" s="598"/>
    </row>
    <row r="483" spans="1:20" ht="89.25">
      <c r="A483" s="596">
        <v>432</v>
      </c>
      <c r="B483" s="597" t="s">
        <v>889</v>
      </c>
      <c r="C483" s="43" t="s">
        <v>7605</v>
      </c>
      <c r="D483" s="597" t="s">
        <v>4905</v>
      </c>
      <c r="E483" s="593" t="s">
        <v>8141</v>
      </c>
      <c r="F483" s="597" t="s">
        <v>8152</v>
      </c>
      <c r="G483" s="593" t="s">
        <v>8143</v>
      </c>
      <c r="H483" s="598">
        <v>1998</v>
      </c>
      <c r="I483" s="598"/>
      <c r="J483" s="596" t="s">
        <v>8153</v>
      </c>
      <c r="K483" s="599" t="s">
        <v>8154</v>
      </c>
      <c r="L483" s="599">
        <v>60208.46</v>
      </c>
      <c r="M483" s="599">
        <v>60208.46</v>
      </c>
      <c r="N483" s="600">
        <v>40337</v>
      </c>
      <c r="O483" s="598" t="s">
        <v>8155</v>
      </c>
      <c r="P483" s="596"/>
      <c r="Q483" s="600"/>
      <c r="R483" s="600"/>
      <c r="S483" s="598"/>
      <c r="T483" s="598"/>
    </row>
    <row r="484" spans="1:20" ht="89.25">
      <c r="A484" s="596">
        <v>433</v>
      </c>
      <c r="B484" s="597" t="s">
        <v>889</v>
      </c>
      <c r="C484" s="43" t="s">
        <v>7605</v>
      </c>
      <c r="D484" s="597" t="s">
        <v>4905</v>
      </c>
      <c r="E484" s="593" t="s">
        <v>8141</v>
      </c>
      <c r="F484" s="597" t="s">
        <v>8156</v>
      </c>
      <c r="G484" s="593" t="s">
        <v>8143</v>
      </c>
      <c r="H484" s="598">
        <v>1998</v>
      </c>
      <c r="I484" s="598"/>
      <c r="J484" s="596" t="s">
        <v>7714</v>
      </c>
      <c r="K484" s="599">
        <v>1.43</v>
      </c>
      <c r="L484" s="599">
        <v>6307.55</v>
      </c>
      <c r="M484" s="599">
        <v>6307.55</v>
      </c>
      <c r="N484" s="600">
        <v>40337</v>
      </c>
      <c r="O484" s="598" t="s">
        <v>8155</v>
      </c>
      <c r="P484" s="596"/>
      <c r="Q484" s="600"/>
      <c r="R484" s="600"/>
      <c r="S484" s="598"/>
      <c r="T484" s="598"/>
    </row>
    <row r="485" spans="1:20" ht="89.25">
      <c r="A485" s="596">
        <v>434</v>
      </c>
      <c r="B485" s="597" t="s">
        <v>889</v>
      </c>
      <c r="C485" s="43" t="s">
        <v>7605</v>
      </c>
      <c r="D485" s="597" t="s">
        <v>4905</v>
      </c>
      <c r="E485" s="593" t="s">
        <v>8141</v>
      </c>
      <c r="F485" s="597" t="s">
        <v>8157</v>
      </c>
      <c r="G485" s="593" t="s">
        <v>8143</v>
      </c>
      <c r="H485" s="598">
        <v>1998</v>
      </c>
      <c r="I485" s="598"/>
      <c r="J485" s="596" t="s">
        <v>7885</v>
      </c>
      <c r="K485" s="599">
        <v>784.32</v>
      </c>
      <c r="L485" s="599">
        <v>644517.25</v>
      </c>
      <c r="M485" s="599">
        <v>644517.25</v>
      </c>
      <c r="N485" s="600">
        <v>40337</v>
      </c>
      <c r="O485" s="598" t="s">
        <v>8155</v>
      </c>
      <c r="P485" s="596"/>
      <c r="Q485" s="600"/>
      <c r="R485" s="600"/>
      <c r="S485" s="598"/>
      <c r="T485" s="598"/>
    </row>
    <row r="486" spans="1:20" ht="63.75">
      <c r="A486" s="596">
        <v>435</v>
      </c>
      <c r="B486" s="597" t="s">
        <v>889</v>
      </c>
      <c r="C486" s="43" t="s">
        <v>7605</v>
      </c>
      <c r="D486" s="597" t="s">
        <v>4905</v>
      </c>
      <c r="E486" s="593" t="s">
        <v>8141</v>
      </c>
      <c r="F486" s="597" t="s">
        <v>8158</v>
      </c>
      <c r="G486" s="593" t="s">
        <v>8143</v>
      </c>
      <c r="H486" s="598">
        <v>1998</v>
      </c>
      <c r="I486" s="598"/>
      <c r="J486" s="596" t="s">
        <v>7890</v>
      </c>
      <c r="K486" s="599" t="s">
        <v>8159</v>
      </c>
      <c r="L486" s="599">
        <v>13188.52</v>
      </c>
      <c r="M486" s="599">
        <v>13188.52</v>
      </c>
      <c r="N486" s="600">
        <v>40337</v>
      </c>
      <c r="O486" s="598" t="s">
        <v>8160</v>
      </c>
      <c r="P486" s="596"/>
      <c r="Q486" s="600"/>
      <c r="R486" s="600"/>
      <c r="S486" s="598"/>
      <c r="T486" s="598"/>
    </row>
    <row r="487" spans="1:20" ht="89.25">
      <c r="A487" s="596">
        <v>436</v>
      </c>
      <c r="B487" s="597" t="s">
        <v>889</v>
      </c>
      <c r="C487" s="43" t="s">
        <v>7605</v>
      </c>
      <c r="D487" s="597" t="s">
        <v>4905</v>
      </c>
      <c r="E487" s="593" t="s">
        <v>8141</v>
      </c>
      <c r="F487" s="597" t="s">
        <v>8161</v>
      </c>
      <c r="G487" s="593" t="s">
        <v>8143</v>
      </c>
      <c r="H487" s="598">
        <v>1998</v>
      </c>
      <c r="I487" s="598"/>
      <c r="J487" s="596" t="s">
        <v>7891</v>
      </c>
      <c r="K487" s="599" t="s">
        <v>8162</v>
      </c>
      <c r="L487" s="599">
        <v>35551.660000000003</v>
      </c>
      <c r="M487" s="599">
        <v>19553.34</v>
      </c>
      <c r="N487" s="600">
        <v>40337</v>
      </c>
      <c r="O487" s="598" t="s">
        <v>8155</v>
      </c>
      <c r="P487" s="596"/>
      <c r="Q487" s="600"/>
      <c r="R487" s="600"/>
      <c r="S487" s="598"/>
      <c r="T487" s="598"/>
    </row>
    <row r="488" spans="1:20" ht="89.25" customHeight="1">
      <c r="A488" s="596">
        <v>437</v>
      </c>
      <c r="B488" s="597" t="s">
        <v>889</v>
      </c>
      <c r="C488" s="43" t="s">
        <v>7605</v>
      </c>
      <c r="D488" s="597" t="s">
        <v>4905</v>
      </c>
      <c r="E488" s="593" t="s">
        <v>8141</v>
      </c>
      <c r="F488" s="597" t="s">
        <v>8163</v>
      </c>
      <c r="G488" s="593" t="s">
        <v>8143</v>
      </c>
      <c r="H488" s="598">
        <v>1998</v>
      </c>
      <c r="I488" s="598"/>
      <c r="J488" s="596" t="s">
        <v>7892</v>
      </c>
      <c r="K488" s="599">
        <v>78.75</v>
      </c>
      <c r="L488" s="599">
        <v>785577.07</v>
      </c>
      <c r="M488" s="599">
        <v>785577.07</v>
      </c>
      <c r="N488" s="600">
        <v>40337</v>
      </c>
      <c r="O488" s="598" t="s">
        <v>8155</v>
      </c>
      <c r="P488" s="596"/>
      <c r="Q488" s="600"/>
      <c r="R488" s="600"/>
      <c r="S488" s="598"/>
      <c r="T488" s="598"/>
    </row>
    <row r="489" spans="1:20" ht="89.25">
      <c r="A489" s="596">
        <v>438</v>
      </c>
      <c r="B489" s="597" t="s">
        <v>889</v>
      </c>
      <c r="C489" s="43" t="s">
        <v>7321</v>
      </c>
      <c r="D489" s="597" t="s">
        <v>4905</v>
      </c>
      <c r="E489" s="593" t="s">
        <v>8164</v>
      </c>
      <c r="F489" s="597" t="s">
        <v>8165</v>
      </c>
      <c r="G489" s="593" t="s">
        <v>8166</v>
      </c>
      <c r="H489" s="598">
        <v>1988</v>
      </c>
      <c r="I489" s="598">
        <v>2</v>
      </c>
      <c r="J489" s="596" t="s">
        <v>7283</v>
      </c>
      <c r="K489" s="599">
        <v>1198.21</v>
      </c>
      <c r="L489" s="599">
        <v>2875057.84</v>
      </c>
      <c r="M489" s="599">
        <v>1099259.4099999999</v>
      </c>
      <c r="N489" s="600">
        <v>39143</v>
      </c>
      <c r="O489" s="596" t="s">
        <v>8167</v>
      </c>
      <c r="P489" s="598" t="s">
        <v>7122</v>
      </c>
      <c r="Q489" s="600">
        <v>43500</v>
      </c>
      <c r="R489" s="600">
        <v>44196</v>
      </c>
      <c r="S489" s="598" t="s">
        <v>7123</v>
      </c>
      <c r="T489" s="598">
        <v>49.02</v>
      </c>
    </row>
    <row r="490" spans="1:20" ht="89.25">
      <c r="A490" s="596">
        <v>439</v>
      </c>
      <c r="B490" s="597" t="s">
        <v>889</v>
      </c>
      <c r="C490" s="43" t="s">
        <v>7321</v>
      </c>
      <c r="D490" s="597" t="s">
        <v>4905</v>
      </c>
      <c r="E490" s="593" t="s">
        <v>8164</v>
      </c>
      <c r="F490" s="597" t="s">
        <v>8168</v>
      </c>
      <c r="G490" s="593" t="s">
        <v>8166</v>
      </c>
      <c r="H490" s="598">
        <v>1988</v>
      </c>
      <c r="I490" s="598">
        <v>1</v>
      </c>
      <c r="J490" s="596" t="s">
        <v>8169</v>
      </c>
      <c r="K490" s="599">
        <v>49.63</v>
      </c>
      <c r="L490" s="599">
        <v>16953.439999999999</v>
      </c>
      <c r="M490" s="599">
        <v>16953.439999999999</v>
      </c>
      <c r="N490" s="600">
        <v>39143</v>
      </c>
      <c r="O490" s="596" t="s">
        <v>8167</v>
      </c>
      <c r="P490" s="598"/>
      <c r="Q490" s="600"/>
      <c r="R490" s="600"/>
      <c r="S490" s="598"/>
      <c r="T490" s="596"/>
    </row>
    <row r="491" spans="1:20" ht="89.25">
      <c r="A491" s="596">
        <v>440</v>
      </c>
      <c r="B491" s="597" t="s">
        <v>889</v>
      </c>
      <c r="C491" s="43" t="s">
        <v>7321</v>
      </c>
      <c r="D491" s="597" t="s">
        <v>4905</v>
      </c>
      <c r="E491" s="593" t="s">
        <v>8164</v>
      </c>
      <c r="F491" s="597" t="s">
        <v>8170</v>
      </c>
      <c r="G491" s="593" t="s">
        <v>8166</v>
      </c>
      <c r="H491" s="598">
        <v>1988</v>
      </c>
      <c r="I491" s="598">
        <v>1</v>
      </c>
      <c r="J491" s="596" t="s">
        <v>8171</v>
      </c>
      <c r="K491" s="599" t="s">
        <v>8172</v>
      </c>
      <c r="L491" s="599">
        <v>16890.419999999998</v>
      </c>
      <c r="M491" s="599">
        <v>16890.419999999998</v>
      </c>
      <c r="N491" s="600">
        <v>39143</v>
      </c>
      <c r="O491" s="596" t="s">
        <v>8167</v>
      </c>
      <c r="P491" s="598"/>
      <c r="Q491" s="600"/>
      <c r="R491" s="600"/>
      <c r="S491" s="598"/>
      <c r="T491" s="596"/>
    </row>
    <row r="492" spans="1:20" ht="89.25">
      <c r="A492" s="596">
        <v>441</v>
      </c>
      <c r="B492" s="597" t="s">
        <v>889</v>
      </c>
      <c r="C492" s="43" t="s">
        <v>7321</v>
      </c>
      <c r="D492" s="597" t="s">
        <v>4905</v>
      </c>
      <c r="E492" s="593" t="s">
        <v>8164</v>
      </c>
      <c r="F492" s="597" t="s">
        <v>8173</v>
      </c>
      <c r="G492" s="593" t="s">
        <v>8166</v>
      </c>
      <c r="H492" s="598">
        <v>1988</v>
      </c>
      <c r="I492" s="598">
        <v>1</v>
      </c>
      <c r="J492" s="596" t="s">
        <v>8174</v>
      </c>
      <c r="K492" s="599">
        <v>50.49</v>
      </c>
      <c r="L492" s="599">
        <v>17237.05</v>
      </c>
      <c r="M492" s="599">
        <v>17237.05</v>
      </c>
      <c r="N492" s="600">
        <v>39143</v>
      </c>
      <c r="O492" s="596" t="s">
        <v>8167</v>
      </c>
      <c r="P492" s="598"/>
      <c r="Q492" s="600"/>
      <c r="R492" s="600"/>
      <c r="S492" s="598"/>
      <c r="T492" s="596"/>
    </row>
    <row r="493" spans="1:20" ht="89.25">
      <c r="A493" s="596">
        <v>442</v>
      </c>
      <c r="B493" s="597" t="s">
        <v>889</v>
      </c>
      <c r="C493" s="43" t="s">
        <v>7321</v>
      </c>
      <c r="D493" s="597" t="s">
        <v>4905</v>
      </c>
      <c r="E493" s="593" t="s">
        <v>8164</v>
      </c>
      <c r="F493" s="597" t="s">
        <v>8175</v>
      </c>
      <c r="G493" s="593" t="s">
        <v>8166</v>
      </c>
      <c r="H493" s="598">
        <v>1988</v>
      </c>
      <c r="I493" s="598">
        <v>1</v>
      </c>
      <c r="J493" s="596" t="s">
        <v>8176</v>
      </c>
      <c r="K493" s="599">
        <v>9.24</v>
      </c>
      <c r="L493" s="599">
        <v>1922.23</v>
      </c>
      <c r="M493" s="599">
        <v>1922.23</v>
      </c>
      <c r="N493" s="600">
        <v>39143</v>
      </c>
      <c r="O493" s="596" t="s">
        <v>8167</v>
      </c>
      <c r="P493" s="598"/>
      <c r="Q493" s="600"/>
      <c r="R493" s="600"/>
      <c r="S493" s="598"/>
      <c r="T493" s="596"/>
    </row>
    <row r="494" spans="1:20" ht="89.25">
      <c r="A494" s="596">
        <v>443</v>
      </c>
      <c r="B494" s="597" t="s">
        <v>889</v>
      </c>
      <c r="C494" s="43" t="s">
        <v>7321</v>
      </c>
      <c r="D494" s="597" t="s">
        <v>4905</v>
      </c>
      <c r="E494" s="593" t="s">
        <v>8164</v>
      </c>
      <c r="F494" s="597" t="s">
        <v>8177</v>
      </c>
      <c r="G494" s="593" t="s">
        <v>8166</v>
      </c>
      <c r="H494" s="598">
        <v>1988</v>
      </c>
      <c r="I494" s="598"/>
      <c r="J494" s="596" t="s">
        <v>8178</v>
      </c>
      <c r="K494" s="599">
        <v>9.15</v>
      </c>
      <c r="L494" s="599">
        <v>1890.72</v>
      </c>
      <c r="M494" s="599">
        <v>1890.72</v>
      </c>
      <c r="N494" s="600">
        <v>39143</v>
      </c>
      <c r="O494" s="596" t="s">
        <v>8167</v>
      </c>
      <c r="P494" s="598"/>
      <c r="Q494" s="600"/>
      <c r="R494" s="600"/>
      <c r="S494" s="598"/>
      <c r="T494" s="596"/>
    </row>
    <row r="495" spans="1:20" ht="89.25">
      <c r="A495" s="596">
        <v>444</v>
      </c>
      <c r="B495" s="597" t="s">
        <v>889</v>
      </c>
      <c r="C495" s="43" t="s">
        <v>7321</v>
      </c>
      <c r="D495" s="597" t="s">
        <v>4905</v>
      </c>
      <c r="E495" s="593" t="s">
        <v>8164</v>
      </c>
      <c r="F495" s="597" t="s">
        <v>8179</v>
      </c>
      <c r="G495" s="593" t="s">
        <v>8166</v>
      </c>
      <c r="H495" s="598">
        <v>1988</v>
      </c>
      <c r="I495" s="598"/>
      <c r="J495" s="596" t="s">
        <v>8180</v>
      </c>
      <c r="K495" s="599">
        <v>660.11</v>
      </c>
      <c r="L495" s="599">
        <v>136824.99</v>
      </c>
      <c r="M495" s="599">
        <v>136824.99</v>
      </c>
      <c r="N495" s="600">
        <v>39143</v>
      </c>
      <c r="O495" s="596" t="s">
        <v>8167</v>
      </c>
      <c r="P495" s="598"/>
      <c r="Q495" s="600"/>
      <c r="R495" s="600"/>
      <c r="S495" s="598"/>
      <c r="T495" s="596"/>
    </row>
    <row r="496" spans="1:20" ht="89.25">
      <c r="A496" s="596">
        <v>445</v>
      </c>
      <c r="B496" s="597" t="s">
        <v>889</v>
      </c>
      <c r="C496" s="43" t="s">
        <v>7321</v>
      </c>
      <c r="D496" s="597" t="s">
        <v>4905</v>
      </c>
      <c r="E496" s="593" t="s">
        <v>8164</v>
      </c>
      <c r="F496" s="597" t="s">
        <v>8181</v>
      </c>
      <c r="G496" s="593" t="s">
        <v>8166</v>
      </c>
      <c r="H496" s="598">
        <v>1988</v>
      </c>
      <c r="I496" s="598">
        <v>1</v>
      </c>
      <c r="J496" s="596" t="s">
        <v>8182</v>
      </c>
      <c r="K496" s="599">
        <v>58.33</v>
      </c>
      <c r="L496" s="599">
        <v>84420.57</v>
      </c>
      <c r="M496" s="599">
        <v>84420.57</v>
      </c>
      <c r="N496" s="600">
        <v>39143</v>
      </c>
      <c r="O496" s="596" t="s">
        <v>8167</v>
      </c>
      <c r="P496" s="598"/>
      <c r="Q496" s="600"/>
      <c r="R496" s="600"/>
      <c r="S496" s="598"/>
      <c r="T496" s="596"/>
    </row>
    <row r="497" spans="1:20" ht="97.5" customHeight="1">
      <c r="A497" s="596">
        <v>446</v>
      </c>
      <c r="B497" s="597" t="s">
        <v>889</v>
      </c>
      <c r="C497" s="43" t="s">
        <v>7020</v>
      </c>
      <c r="D497" s="597" t="s">
        <v>4905</v>
      </c>
      <c r="E497" s="593" t="s">
        <v>8183</v>
      </c>
      <c r="F497" s="597" t="s">
        <v>8184</v>
      </c>
      <c r="G497" s="593" t="s">
        <v>8185</v>
      </c>
      <c r="H497" s="598">
        <v>1978</v>
      </c>
      <c r="I497" s="598">
        <v>3</v>
      </c>
      <c r="J497" s="596" t="s">
        <v>8186</v>
      </c>
      <c r="K497" s="599">
        <v>49.97</v>
      </c>
      <c r="L497" s="599">
        <v>642239.62</v>
      </c>
      <c r="M497" s="599">
        <v>107370.98</v>
      </c>
      <c r="N497" s="600">
        <v>39143</v>
      </c>
      <c r="O497" s="596" t="s">
        <v>8167</v>
      </c>
      <c r="P497" s="596"/>
      <c r="Q497" s="596"/>
      <c r="R497" s="596"/>
      <c r="S497" s="596"/>
      <c r="T497" s="596"/>
    </row>
    <row r="498" spans="1:20" ht="89.25">
      <c r="A498" s="596">
        <v>447</v>
      </c>
      <c r="B498" s="597" t="s">
        <v>889</v>
      </c>
      <c r="C498" s="596" t="s">
        <v>7074</v>
      </c>
      <c r="D498" s="597" t="s">
        <v>4983</v>
      </c>
      <c r="E498" s="593" t="s">
        <v>8187</v>
      </c>
      <c r="F498" s="597" t="s">
        <v>8188</v>
      </c>
      <c r="G498" s="593" t="s">
        <v>8189</v>
      </c>
      <c r="H498" s="598">
        <v>1995</v>
      </c>
      <c r="I498" s="598">
        <v>1</v>
      </c>
      <c r="J498" s="596" t="s">
        <v>8190</v>
      </c>
      <c r="K498" s="599">
        <v>22.1</v>
      </c>
      <c r="L498" s="599">
        <v>76799.39</v>
      </c>
      <c r="M498" s="599">
        <v>38328.769999999997</v>
      </c>
      <c r="N498" s="600">
        <v>40099</v>
      </c>
      <c r="O498" s="596" t="s">
        <v>8191</v>
      </c>
      <c r="P498" s="596"/>
      <c r="Q498" s="596"/>
      <c r="R498" s="596"/>
      <c r="S498" s="596"/>
      <c r="T498" s="596"/>
    </row>
    <row r="499" spans="1:20" ht="95.25" customHeight="1">
      <c r="A499" s="596">
        <v>448</v>
      </c>
      <c r="B499" s="597" t="s">
        <v>889</v>
      </c>
      <c r="C499" s="596" t="s">
        <v>7074</v>
      </c>
      <c r="D499" s="597" t="s">
        <v>4983</v>
      </c>
      <c r="E499" s="593" t="s">
        <v>8192</v>
      </c>
      <c r="F499" s="597" t="s">
        <v>8193</v>
      </c>
      <c r="G499" s="606" t="s">
        <v>8194</v>
      </c>
      <c r="H499" s="116">
        <v>1995</v>
      </c>
      <c r="I499" s="116">
        <v>1</v>
      </c>
      <c r="J499" s="43" t="s">
        <v>8195</v>
      </c>
      <c r="K499" s="599">
        <v>37.9</v>
      </c>
      <c r="L499" s="599">
        <v>188589</v>
      </c>
      <c r="M499" s="599">
        <v>70214.080000000002</v>
      </c>
      <c r="N499" s="600">
        <v>41212</v>
      </c>
      <c r="O499" s="596" t="s">
        <v>8196</v>
      </c>
      <c r="P499" s="596"/>
      <c r="Q499" s="596"/>
      <c r="R499" s="596"/>
      <c r="S499" s="596"/>
      <c r="T499" s="596"/>
    </row>
    <row r="500" spans="1:20" ht="89.25">
      <c r="A500" s="596">
        <v>449</v>
      </c>
      <c r="B500" s="597" t="s">
        <v>889</v>
      </c>
      <c r="C500" s="596" t="s">
        <v>7074</v>
      </c>
      <c r="D500" s="597" t="s">
        <v>4983</v>
      </c>
      <c r="E500" s="593" t="s">
        <v>8197</v>
      </c>
      <c r="F500" s="597" t="s">
        <v>8198</v>
      </c>
      <c r="G500" s="593" t="s">
        <v>8199</v>
      </c>
      <c r="H500" s="598">
        <v>1995</v>
      </c>
      <c r="I500" s="598">
        <v>1</v>
      </c>
      <c r="J500" s="596" t="s">
        <v>8200</v>
      </c>
      <c r="K500" s="599">
        <v>37.9</v>
      </c>
      <c r="L500" s="599">
        <v>135146.53</v>
      </c>
      <c r="M500" s="599">
        <v>67448.179999999993</v>
      </c>
      <c r="N500" s="600">
        <v>40099</v>
      </c>
      <c r="O500" s="596" t="s">
        <v>8201</v>
      </c>
      <c r="P500" s="596"/>
      <c r="Q500" s="596"/>
      <c r="R500" s="596"/>
      <c r="S500" s="596"/>
      <c r="T500" s="596"/>
    </row>
    <row r="501" spans="1:20" ht="89.25">
      <c r="A501" s="596">
        <v>450</v>
      </c>
      <c r="B501" s="597" t="s">
        <v>889</v>
      </c>
      <c r="C501" s="596" t="s">
        <v>7074</v>
      </c>
      <c r="D501" s="597" t="s">
        <v>4983</v>
      </c>
      <c r="E501" s="593" t="s">
        <v>8202</v>
      </c>
      <c r="F501" s="597" t="s">
        <v>8203</v>
      </c>
      <c r="G501" s="593" t="s">
        <v>8204</v>
      </c>
      <c r="H501" s="598">
        <v>1995</v>
      </c>
      <c r="I501" s="598">
        <v>1</v>
      </c>
      <c r="J501" s="596" t="s">
        <v>8205</v>
      </c>
      <c r="K501" s="599">
        <v>38.200000000000003</v>
      </c>
      <c r="L501" s="599">
        <v>135146.53</v>
      </c>
      <c r="M501" s="599">
        <v>67448.179999999993</v>
      </c>
      <c r="N501" s="600">
        <v>40099</v>
      </c>
      <c r="O501" s="596" t="s">
        <v>8206</v>
      </c>
      <c r="P501" s="596"/>
      <c r="Q501" s="596"/>
      <c r="R501" s="596"/>
      <c r="S501" s="596"/>
      <c r="T501" s="596"/>
    </row>
    <row r="502" spans="1:20" ht="63.75">
      <c r="A502" s="596">
        <v>453</v>
      </c>
      <c r="B502" s="597" t="s">
        <v>889</v>
      </c>
      <c r="C502" s="43" t="s">
        <v>8207</v>
      </c>
      <c r="D502" s="597" t="s">
        <v>4996</v>
      </c>
      <c r="E502" s="593" t="s">
        <v>1768</v>
      </c>
      <c r="F502" s="597" t="s">
        <v>8208</v>
      </c>
      <c r="G502" s="593" t="s">
        <v>8209</v>
      </c>
      <c r="H502" s="598">
        <v>1961</v>
      </c>
      <c r="I502" s="598">
        <v>3</v>
      </c>
      <c r="J502" s="596" t="s">
        <v>8210</v>
      </c>
      <c r="K502" s="599">
        <v>1616.19</v>
      </c>
      <c r="L502" s="599">
        <v>3591321.01</v>
      </c>
      <c r="M502" s="599">
        <v>2489542.75</v>
      </c>
      <c r="N502" s="600">
        <v>39777</v>
      </c>
      <c r="O502" s="598" t="s">
        <v>8211</v>
      </c>
      <c r="P502" s="598" t="s">
        <v>8212</v>
      </c>
      <c r="Q502" s="120">
        <v>42217</v>
      </c>
      <c r="R502" s="120">
        <v>43997</v>
      </c>
      <c r="S502" s="116" t="s">
        <v>7315</v>
      </c>
      <c r="T502" s="598">
        <v>62.95</v>
      </c>
    </row>
    <row r="503" spans="1:20" ht="76.5">
      <c r="A503" s="596">
        <v>454</v>
      </c>
      <c r="B503" s="597" t="s">
        <v>889</v>
      </c>
      <c r="C503" s="43" t="s">
        <v>8207</v>
      </c>
      <c r="D503" s="597" t="s">
        <v>4996</v>
      </c>
      <c r="E503" s="593" t="s">
        <v>1768</v>
      </c>
      <c r="F503" s="597" t="s">
        <v>8213</v>
      </c>
      <c r="G503" s="593" t="s">
        <v>8209</v>
      </c>
      <c r="H503" s="598">
        <v>1961</v>
      </c>
      <c r="I503" s="598">
        <v>3</v>
      </c>
      <c r="J503" s="596" t="s">
        <v>8214</v>
      </c>
      <c r="K503" s="599">
        <v>706.04</v>
      </c>
      <c r="L503" s="599">
        <v>1551215.32</v>
      </c>
      <c r="M503" s="599">
        <v>1551215.32</v>
      </c>
      <c r="N503" s="600" t="s">
        <v>8215</v>
      </c>
      <c r="O503" s="598" t="s">
        <v>8216</v>
      </c>
      <c r="P503" s="598" t="s">
        <v>8217</v>
      </c>
      <c r="Q503" s="600">
        <v>42005</v>
      </c>
      <c r="R503" s="600">
        <v>43830</v>
      </c>
      <c r="S503" s="598" t="s">
        <v>7318</v>
      </c>
      <c r="T503" s="598">
        <v>30.54</v>
      </c>
    </row>
    <row r="504" spans="1:20" ht="71.45" customHeight="1">
      <c r="A504" s="596">
        <v>455</v>
      </c>
      <c r="B504" s="597" t="s">
        <v>889</v>
      </c>
      <c r="C504" s="43" t="s">
        <v>8207</v>
      </c>
      <c r="D504" s="597" t="s">
        <v>4996</v>
      </c>
      <c r="E504" s="593" t="s">
        <v>1768</v>
      </c>
      <c r="F504" s="597" t="s">
        <v>8218</v>
      </c>
      <c r="G504" s="593" t="s">
        <v>8209</v>
      </c>
      <c r="H504" s="598">
        <v>1961</v>
      </c>
      <c r="I504" s="598"/>
      <c r="J504" s="596" t="s">
        <v>8219</v>
      </c>
      <c r="K504" s="599">
        <v>10.3</v>
      </c>
      <c r="L504" s="599">
        <v>747.79</v>
      </c>
      <c r="M504" s="599">
        <v>747.79</v>
      </c>
      <c r="N504" s="600">
        <v>39777</v>
      </c>
      <c r="O504" s="598" t="s">
        <v>8211</v>
      </c>
      <c r="P504" s="598"/>
      <c r="Q504" s="598"/>
      <c r="R504" s="598"/>
      <c r="S504" s="598"/>
      <c r="T504" s="598"/>
    </row>
    <row r="505" spans="1:20" ht="72.599999999999994" customHeight="1">
      <c r="A505" s="596">
        <v>456</v>
      </c>
      <c r="B505" s="597" t="s">
        <v>889</v>
      </c>
      <c r="C505" s="43" t="s">
        <v>8207</v>
      </c>
      <c r="D505" s="597" t="s">
        <v>4996</v>
      </c>
      <c r="E505" s="593" t="s">
        <v>1768</v>
      </c>
      <c r="F505" s="597" t="s">
        <v>8220</v>
      </c>
      <c r="G505" s="593" t="s">
        <v>8209</v>
      </c>
      <c r="H505" s="598">
        <v>1961</v>
      </c>
      <c r="I505" s="598"/>
      <c r="J505" s="596" t="s">
        <v>8221</v>
      </c>
      <c r="K505" s="599">
        <v>8.73</v>
      </c>
      <c r="L505" s="599">
        <v>635.62</v>
      </c>
      <c r="M505" s="599">
        <v>635.62</v>
      </c>
      <c r="N505" s="600">
        <v>39777</v>
      </c>
      <c r="O505" s="598" t="s">
        <v>8211</v>
      </c>
      <c r="P505" s="598"/>
      <c r="Q505" s="598"/>
      <c r="R505" s="598"/>
      <c r="S505" s="598"/>
      <c r="T505" s="598"/>
    </row>
    <row r="506" spans="1:20" ht="63.75">
      <c r="A506" s="596">
        <v>457</v>
      </c>
      <c r="B506" s="597" t="s">
        <v>889</v>
      </c>
      <c r="C506" s="43" t="s">
        <v>8207</v>
      </c>
      <c r="D506" s="597" t="s">
        <v>4996</v>
      </c>
      <c r="E506" s="593" t="s">
        <v>1768</v>
      </c>
      <c r="F506" s="597" t="s">
        <v>8222</v>
      </c>
      <c r="G506" s="593" t="s">
        <v>8209</v>
      </c>
      <c r="H506" s="598">
        <v>1961</v>
      </c>
      <c r="I506" s="598"/>
      <c r="J506" s="596" t="s">
        <v>8223</v>
      </c>
      <c r="K506" s="599">
        <v>1064.97</v>
      </c>
      <c r="L506" s="599">
        <v>100913.74</v>
      </c>
      <c r="M506" s="599">
        <v>100913.74</v>
      </c>
      <c r="N506" s="600">
        <v>39777</v>
      </c>
      <c r="O506" s="598" t="s">
        <v>8211</v>
      </c>
      <c r="P506" s="598"/>
      <c r="Q506" s="598"/>
      <c r="R506" s="598"/>
      <c r="S506" s="598"/>
      <c r="T506" s="598"/>
    </row>
    <row r="507" spans="1:20" ht="72.599999999999994" customHeight="1">
      <c r="A507" s="596">
        <v>458</v>
      </c>
      <c r="B507" s="597" t="s">
        <v>889</v>
      </c>
      <c r="C507" s="43" t="s">
        <v>8207</v>
      </c>
      <c r="D507" s="597" t="s">
        <v>4996</v>
      </c>
      <c r="E507" s="593" t="s">
        <v>1768</v>
      </c>
      <c r="F507" s="597" t="s">
        <v>8224</v>
      </c>
      <c r="G507" s="593" t="s">
        <v>8209</v>
      </c>
      <c r="H507" s="598">
        <v>1961</v>
      </c>
      <c r="I507" s="598"/>
      <c r="J507" s="596" t="s">
        <v>8225</v>
      </c>
      <c r="K507" s="599">
        <v>28.31</v>
      </c>
      <c r="L507" s="599">
        <v>4898</v>
      </c>
      <c r="M507" s="599">
        <v>4898</v>
      </c>
      <c r="N507" s="600">
        <v>39777</v>
      </c>
      <c r="O507" s="598" t="s">
        <v>8211</v>
      </c>
      <c r="P507" s="598"/>
      <c r="Q507" s="598"/>
      <c r="R507" s="598"/>
      <c r="S507" s="598"/>
      <c r="T507" s="598"/>
    </row>
    <row r="508" spans="1:20" ht="63.75">
      <c r="A508" s="596">
        <v>459</v>
      </c>
      <c r="B508" s="597" t="s">
        <v>889</v>
      </c>
      <c r="C508" s="43" t="s">
        <v>8207</v>
      </c>
      <c r="D508" s="597" t="s">
        <v>4996</v>
      </c>
      <c r="E508" s="593" t="s">
        <v>1768</v>
      </c>
      <c r="F508" s="597" t="s">
        <v>7124</v>
      </c>
      <c r="G508" s="593" t="s">
        <v>8209</v>
      </c>
      <c r="H508" s="598">
        <v>1961</v>
      </c>
      <c r="I508" s="598">
        <v>1</v>
      </c>
      <c r="J508" s="596" t="s">
        <v>8226</v>
      </c>
      <c r="K508" s="599">
        <v>67.2</v>
      </c>
      <c r="L508" s="599">
        <v>40414.620000000003</v>
      </c>
      <c r="M508" s="599">
        <v>40414.620000000003</v>
      </c>
      <c r="N508" s="600">
        <v>39777</v>
      </c>
      <c r="O508" s="598" t="s">
        <v>8211</v>
      </c>
      <c r="P508" s="598"/>
      <c r="Q508" s="598"/>
      <c r="R508" s="598"/>
      <c r="S508" s="598"/>
      <c r="T508" s="598"/>
    </row>
    <row r="509" spans="1:20" ht="89.25">
      <c r="A509" s="596">
        <v>460</v>
      </c>
      <c r="B509" s="597" t="s">
        <v>889</v>
      </c>
      <c r="C509" s="43" t="s">
        <v>8227</v>
      </c>
      <c r="D509" s="597" t="s">
        <v>4996</v>
      </c>
      <c r="E509" s="593" t="s">
        <v>8228</v>
      </c>
      <c r="F509" s="597" t="s">
        <v>8229</v>
      </c>
      <c r="G509" s="593" t="s">
        <v>8230</v>
      </c>
      <c r="H509" s="598">
        <v>1963</v>
      </c>
      <c r="I509" s="598">
        <v>2</v>
      </c>
      <c r="J509" s="596" t="s">
        <v>8231</v>
      </c>
      <c r="K509" s="599">
        <v>1232.5</v>
      </c>
      <c r="L509" s="599">
        <v>4546932.3</v>
      </c>
      <c r="M509" s="599">
        <v>3091042.86</v>
      </c>
      <c r="N509" s="600">
        <v>39148</v>
      </c>
      <c r="O509" s="632" t="s">
        <v>8232</v>
      </c>
      <c r="P509" s="632"/>
      <c r="Q509" s="632"/>
      <c r="R509" s="632"/>
      <c r="S509" s="632"/>
      <c r="T509" s="632"/>
    </row>
    <row r="510" spans="1:20" ht="106.15" customHeight="1">
      <c r="A510" s="596">
        <v>461</v>
      </c>
      <c r="B510" s="597" t="s">
        <v>889</v>
      </c>
      <c r="C510" s="43" t="s">
        <v>8233</v>
      </c>
      <c r="D510" s="597" t="s">
        <v>1676</v>
      </c>
      <c r="E510" s="593" t="s">
        <v>7251</v>
      </c>
      <c r="F510" s="597" t="s">
        <v>8234</v>
      </c>
      <c r="G510" s="593" t="s">
        <v>8235</v>
      </c>
      <c r="H510" s="598">
        <v>1998</v>
      </c>
      <c r="I510" s="598">
        <v>2</v>
      </c>
      <c r="J510" s="596" t="s">
        <v>7624</v>
      </c>
      <c r="K510" s="599">
        <v>2403.33</v>
      </c>
      <c r="L510" s="599">
        <v>10919868.289999999</v>
      </c>
      <c r="M510" s="599">
        <v>4448331.72</v>
      </c>
      <c r="N510" s="600">
        <v>39797</v>
      </c>
      <c r="O510" s="598" t="s">
        <v>8236</v>
      </c>
      <c r="P510" s="598" t="s">
        <v>8237</v>
      </c>
      <c r="Q510" s="600">
        <v>43500</v>
      </c>
      <c r="R510" s="600">
        <v>44196</v>
      </c>
      <c r="S510" s="598" t="s">
        <v>7123</v>
      </c>
      <c r="T510" s="598">
        <v>75.11</v>
      </c>
    </row>
    <row r="511" spans="1:20" ht="105.6" customHeight="1">
      <c r="A511" s="596">
        <v>462</v>
      </c>
      <c r="B511" s="597" t="s">
        <v>889</v>
      </c>
      <c r="C511" s="43" t="s">
        <v>8233</v>
      </c>
      <c r="D511" s="597" t="s">
        <v>1676</v>
      </c>
      <c r="E511" s="593" t="s">
        <v>7251</v>
      </c>
      <c r="F511" s="43" t="s">
        <v>7554</v>
      </c>
      <c r="G511" s="593" t="s">
        <v>8235</v>
      </c>
      <c r="H511" s="598">
        <v>1998</v>
      </c>
      <c r="I511" s="598">
        <v>1</v>
      </c>
      <c r="J511" s="596" t="s">
        <v>8238</v>
      </c>
      <c r="K511" s="599">
        <v>45.09</v>
      </c>
      <c r="L511" s="599">
        <v>21339.82</v>
      </c>
      <c r="M511" s="599">
        <v>21339.82</v>
      </c>
      <c r="N511" s="600">
        <v>39797</v>
      </c>
      <c r="O511" s="598" t="s">
        <v>8236</v>
      </c>
      <c r="P511" s="598"/>
      <c r="Q511" s="600"/>
      <c r="R511" s="600"/>
      <c r="S511" s="598"/>
      <c r="T511" s="598"/>
    </row>
    <row r="512" spans="1:20" ht="105.6" customHeight="1">
      <c r="A512" s="596">
        <v>463</v>
      </c>
      <c r="B512" s="597" t="s">
        <v>889</v>
      </c>
      <c r="C512" s="43" t="s">
        <v>8233</v>
      </c>
      <c r="D512" s="597" t="s">
        <v>1676</v>
      </c>
      <c r="E512" s="593" t="s">
        <v>7251</v>
      </c>
      <c r="F512" s="43" t="s">
        <v>7781</v>
      </c>
      <c r="G512" s="593" t="s">
        <v>8235</v>
      </c>
      <c r="H512" s="598">
        <v>1998</v>
      </c>
      <c r="I512" s="598">
        <v>1</v>
      </c>
      <c r="J512" s="596" t="s">
        <v>8239</v>
      </c>
      <c r="K512" s="599">
        <v>47.5</v>
      </c>
      <c r="L512" s="599">
        <v>22462.959999999999</v>
      </c>
      <c r="M512" s="599">
        <v>22462.959999999999</v>
      </c>
      <c r="N512" s="600">
        <v>39797</v>
      </c>
      <c r="O512" s="598" t="s">
        <v>8236</v>
      </c>
      <c r="P512" s="598"/>
      <c r="Q512" s="600"/>
      <c r="R512" s="600"/>
      <c r="S512" s="598"/>
      <c r="T512" s="598"/>
    </row>
    <row r="513" spans="1:20" ht="105.6" customHeight="1">
      <c r="A513" s="596">
        <v>464</v>
      </c>
      <c r="B513" s="597" t="s">
        <v>889</v>
      </c>
      <c r="C513" s="43" t="s">
        <v>8233</v>
      </c>
      <c r="D513" s="597" t="s">
        <v>1676</v>
      </c>
      <c r="E513" s="593" t="s">
        <v>7251</v>
      </c>
      <c r="F513" s="43" t="s">
        <v>7618</v>
      </c>
      <c r="G513" s="593" t="s">
        <v>8235</v>
      </c>
      <c r="H513" s="598">
        <v>1998</v>
      </c>
      <c r="I513" s="598">
        <v>1</v>
      </c>
      <c r="J513" s="596" t="s">
        <v>8240</v>
      </c>
      <c r="K513" s="599">
        <v>46.94</v>
      </c>
      <c r="L513" s="599">
        <v>22238.33</v>
      </c>
      <c r="M513" s="599">
        <v>22238.33</v>
      </c>
      <c r="N513" s="600">
        <v>39797</v>
      </c>
      <c r="O513" s="598" t="s">
        <v>8236</v>
      </c>
      <c r="P513" s="598"/>
      <c r="Q513" s="600"/>
      <c r="R513" s="600"/>
      <c r="S513" s="598"/>
      <c r="T513" s="598"/>
    </row>
    <row r="514" spans="1:20" ht="105.6" customHeight="1">
      <c r="A514" s="596">
        <v>465</v>
      </c>
      <c r="B514" s="597" t="s">
        <v>889</v>
      </c>
      <c r="C514" s="43" t="s">
        <v>8233</v>
      </c>
      <c r="D514" s="597" t="s">
        <v>1676</v>
      </c>
      <c r="E514" s="593" t="s">
        <v>7251</v>
      </c>
      <c r="F514" s="43" t="s">
        <v>7556</v>
      </c>
      <c r="G514" s="593" t="s">
        <v>8235</v>
      </c>
      <c r="H514" s="598">
        <v>1998</v>
      </c>
      <c r="I514" s="598">
        <v>1</v>
      </c>
      <c r="J514" s="596" t="s">
        <v>8241</v>
      </c>
      <c r="K514" s="599">
        <v>46.56</v>
      </c>
      <c r="L514" s="599">
        <v>22013.7</v>
      </c>
      <c r="M514" s="599">
        <v>22013.7</v>
      </c>
      <c r="N514" s="600">
        <v>39797</v>
      </c>
      <c r="O514" s="598" t="s">
        <v>8236</v>
      </c>
      <c r="P514" s="598"/>
      <c r="Q514" s="600"/>
      <c r="R514" s="600"/>
      <c r="S514" s="598"/>
      <c r="T514" s="598"/>
    </row>
    <row r="515" spans="1:20" ht="105.6" customHeight="1">
      <c r="A515" s="596">
        <v>466</v>
      </c>
      <c r="B515" s="597" t="s">
        <v>889</v>
      </c>
      <c r="C515" s="43" t="s">
        <v>8233</v>
      </c>
      <c r="D515" s="597" t="s">
        <v>1676</v>
      </c>
      <c r="E515" s="593" t="s">
        <v>7251</v>
      </c>
      <c r="F515" s="43" t="s">
        <v>7692</v>
      </c>
      <c r="G515" s="593" t="s">
        <v>8235</v>
      </c>
      <c r="H515" s="598">
        <v>1998</v>
      </c>
      <c r="I515" s="598">
        <v>1</v>
      </c>
      <c r="J515" s="596" t="s">
        <v>8242</v>
      </c>
      <c r="K515" s="599">
        <v>46.81</v>
      </c>
      <c r="L515" s="599">
        <v>22126.02</v>
      </c>
      <c r="M515" s="599">
        <v>22126.02</v>
      </c>
      <c r="N515" s="600">
        <v>39797</v>
      </c>
      <c r="O515" s="598" t="s">
        <v>8236</v>
      </c>
      <c r="P515" s="598"/>
      <c r="Q515" s="600"/>
      <c r="R515" s="600"/>
      <c r="S515" s="598"/>
      <c r="T515" s="598"/>
    </row>
    <row r="516" spans="1:20" ht="105.6" customHeight="1">
      <c r="A516" s="596">
        <v>467</v>
      </c>
      <c r="B516" s="597" t="s">
        <v>889</v>
      </c>
      <c r="C516" s="43" t="s">
        <v>8233</v>
      </c>
      <c r="D516" s="597" t="s">
        <v>1676</v>
      </c>
      <c r="E516" s="593" t="s">
        <v>7251</v>
      </c>
      <c r="F516" s="43" t="s">
        <v>7623</v>
      </c>
      <c r="G516" s="593" t="s">
        <v>8235</v>
      </c>
      <c r="H516" s="598">
        <v>1998</v>
      </c>
      <c r="I516" s="598">
        <v>1</v>
      </c>
      <c r="J516" s="596" t="s">
        <v>8243</v>
      </c>
      <c r="K516" s="599">
        <v>46.07</v>
      </c>
      <c r="L516" s="599">
        <v>21789.08</v>
      </c>
      <c r="M516" s="599">
        <v>21789.08</v>
      </c>
      <c r="N516" s="600">
        <v>39797</v>
      </c>
      <c r="O516" s="598" t="s">
        <v>8236</v>
      </c>
      <c r="P516" s="598"/>
      <c r="Q516" s="600"/>
      <c r="R516" s="600"/>
      <c r="S516" s="598"/>
      <c r="T516" s="598"/>
    </row>
    <row r="517" spans="1:20" ht="105.6" customHeight="1">
      <c r="A517" s="596">
        <v>468</v>
      </c>
      <c r="B517" s="597" t="s">
        <v>889</v>
      </c>
      <c r="C517" s="43" t="s">
        <v>8233</v>
      </c>
      <c r="D517" s="597" t="s">
        <v>1676</v>
      </c>
      <c r="E517" s="593" t="s">
        <v>7251</v>
      </c>
      <c r="F517" s="43" t="s">
        <v>7625</v>
      </c>
      <c r="G517" s="593" t="s">
        <v>8235</v>
      </c>
      <c r="H517" s="598">
        <v>1998</v>
      </c>
      <c r="I517" s="598">
        <v>1</v>
      </c>
      <c r="J517" s="596" t="s">
        <v>8244</v>
      </c>
      <c r="K517" s="599">
        <v>46.5</v>
      </c>
      <c r="L517" s="599">
        <v>22013.7</v>
      </c>
      <c r="M517" s="599">
        <v>22013.7</v>
      </c>
      <c r="N517" s="600">
        <v>39797</v>
      </c>
      <c r="O517" s="598" t="s">
        <v>8236</v>
      </c>
      <c r="P517" s="598"/>
      <c r="Q517" s="600"/>
      <c r="R517" s="600"/>
      <c r="S517" s="598"/>
      <c r="T517" s="598"/>
    </row>
    <row r="518" spans="1:20" ht="105.6" customHeight="1">
      <c r="A518" s="596">
        <v>469</v>
      </c>
      <c r="B518" s="597" t="s">
        <v>889</v>
      </c>
      <c r="C518" s="43" t="s">
        <v>8233</v>
      </c>
      <c r="D518" s="597" t="s">
        <v>1676</v>
      </c>
      <c r="E518" s="593" t="s">
        <v>7251</v>
      </c>
      <c r="F518" s="43" t="s">
        <v>7696</v>
      </c>
      <c r="G518" s="593" t="s">
        <v>8235</v>
      </c>
      <c r="H518" s="598">
        <v>1998</v>
      </c>
      <c r="I518" s="598">
        <v>1</v>
      </c>
      <c r="J518" s="596" t="s">
        <v>8245</v>
      </c>
      <c r="K518" s="599">
        <v>46.31</v>
      </c>
      <c r="L518" s="599">
        <v>21901.39</v>
      </c>
      <c r="M518" s="599">
        <v>21901.39</v>
      </c>
      <c r="N518" s="600">
        <v>39797</v>
      </c>
      <c r="O518" s="598" t="s">
        <v>8236</v>
      </c>
      <c r="P518" s="598"/>
      <c r="Q518" s="600"/>
      <c r="R518" s="600"/>
      <c r="S518" s="598"/>
      <c r="T518" s="598"/>
    </row>
    <row r="519" spans="1:20" ht="105.6" customHeight="1">
      <c r="A519" s="596">
        <v>470</v>
      </c>
      <c r="B519" s="597" t="s">
        <v>889</v>
      </c>
      <c r="C519" s="43" t="s">
        <v>8233</v>
      </c>
      <c r="D519" s="597" t="s">
        <v>1676</v>
      </c>
      <c r="E519" s="593" t="s">
        <v>7251</v>
      </c>
      <c r="F519" s="43" t="s">
        <v>7626</v>
      </c>
      <c r="G519" s="593" t="s">
        <v>8235</v>
      </c>
      <c r="H519" s="598">
        <v>1998</v>
      </c>
      <c r="I519" s="598">
        <v>1</v>
      </c>
      <c r="J519" s="596" t="s">
        <v>8246</v>
      </c>
      <c r="K519" s="599">
        <v>47.68</v>
      </c>
      <c r="L519" s="599">
        <v>22575.279999999999</v>
      </c>
      <c r="M519" s="599">
        <v>22575.279999999999</v>
      </c>
      <c r="N519" s="600">
        <v>39797</v>
      </c>
      <c r="O519" s="598" t="s">
        <v>8236</v>
      </c>
      <c r="P519" s="598"/>
      <c r="Q519" s="600"/>
      <c r="R519" s="600"/>
      <c r="S519" s="598"/>
      <c r="T519" s="598"/>
    </row>
    <row r="520" spans="1:20" ht="105.6" customHeight="1">
      <c r="A520" s="596">
        <v>471</v>
      </c>
      <c r="B520" s="597" t="s">
        <v>889</v>
      </c>
      <c r="C520" s="43" t="s">
        <v>8233</v>
      </c>
      <c r="D520" s="597" t="s">
        <v>1676</v>
      </c>
      <c r="E520" s="593" t="s">
        <v>7251</v>
      </c>
      <c r="F520" s="43" t="s">
        <v>7765</v>
      </c>
      <c r="G520" s="593" t="s">
        <v>8235</v>
      </c>
      <c r="H520" s="598">
        <v>1998</v>
      </c>
      <c r="I520" s="598">
        <v>1</v>
      </c>
      <c r="J520" s="596" t="s">
        <v>8247</v>
      </c>
      <c r="K520" s="599">
        <v>46.65</v>
      </c>
      <c r="L520" s="599">
        <v>22013.7</v>
      </c>
      <c r="M520" s="599">
        <v>22013.7</v>
      </c>
      <c r="N520" s="600">
        <v>39797</v>
      </c>
      <c r="O520" s="598" t="s">
        <v>8236</v>
      </c>
      <c r="P520" s="598"/>
      <c r="Q520" s="600"/>
      <c r="R520" s="600"/>
      <c r="S520" s="598"/>
      <c r="T520" s="598"/>
    </row>
    <row r="521" spans="1:20" ht="105.6" customHeight="1">
      <c r="A521" s="596">
        <v>472</v>
      </c>
      <c r="B521" s="597" t="s">
        <v>889</v>
      </c>
      <c r="C521" s="43" t="s">
        <v>8233</v>
      </c>
      <c r="D521" s="597" t="s">
        <v>1676</v>
      </c>
      <c r="E521" s="593" t="s">
        <v>7251</v>
      </c>
      <c r="F521" s="43" t="s">
        <v>7627</v>
      </c>
      <c r="G521" s="593" t="s">
        <v>8235</v>
      </c>
      <c r="H521" s="598">
        <v>1998</v>
      </c>
      <c r="I521" s="598">
        <v>1</v>
      </c>
      <c r="J521" s="596" t="s">
        <v>8248</v>
      </c>
      <c r="K521" s="599">
        <v>46.73</v>
      </c>
      <c r="L521" s="599">
        <v>22126.02</v>
      </c>
      <c r="M521" s="599">
        <v>22126.02</v>
      </c>
      <c r="N521" s="600">
        <v>39797</v>
      </c>
      <c r="O521" s="598" t="s">
        <v>8236</v>
      </c>
      <c r="P521" s="598"/>
      <c r="Q521" s="600"/>
      <c r="R521" s="600"/>
      <c r="S521" s="598"/>
      <c r="T521" s="598"/>
    </row>
    <row r="522" spans="1:20" ht="105.6" customHeight="1">
      <c r="A522" s="596">
        <v>473</v>
      </c>
      <c r="B522" s="597" t="s">
        <v>889</v>
      </c>
      <c r="C522" s="43" t="s">
        <v>8233</v>
      </c>
      <c r="D522" s="597" t="s">
        <v>1676</v>
      </c>
      <c r="E522" s="593" t="s">
        <v>7251</v>
      </c>
      <c r="F522" s="43" t="s">
        <v>7558</v>
      </c>
      <c r="G522" s="593" t="s">
        <v>8235</v>
      </c>
      <c r="H522" s="598">
        <v>1998</v>
      </c>
      <c r="I522" s="598"/>
      <c r="J522" s="596" t="s">
        <v>8249</v>
      </c>
      <c r="K522" s="599">
        <v>6.12</v>
      </c>
      <c r="L522" s="599">
        <v>1235.46</v>
      </c>
      <c r="M522" s="599">
        <v>1235.46</v>
      </c>
      <c r="N522" s="600">
        <v>39797</v>
      </c>
      <c r="O522" s="598" t="s">
        <v>8236</v>
      </c>
      <c r="P522" s="598"/>
      <c r="Q522" s="600"/>
      <c r="R522" s="600"/>
      <c r="S522" s="598"/>
      <c r="T522" s="598"/>
    </row>
    <row r="523" spans="1:20" ht="105.6" customHeight="1">
      <c r="A523" s="596">
        <v>474</v>
      </c>
      <c r="B523" s="597" t="s">
        <v>889</v>
      </c>
      <c r="C523" s="43" t="s">
        <v>8233</v>
      </c>
      <c r="D523" s="597" t="s">
        <v>1676</v>
      </c>
      <c r="E523" s="593" t="s">
        <v>7251</v>
      </c>
      <c r="F523" s="43" t="s">
        <v>8250</v>
      </c>
      <c r="G523" s="593" t="s">
        <v>8235</v>
      </c>
      <c r="H523" s="598">
        <v>1998</v>
      </c>
      <c r="I523" s="598"/>
      <c r="J523" s="596" t="s">
        <v>8251</v>
      </c>
      <c r="K523" s="599">
        <v>643.76</v>
      </c>
      <c r="L523" s="599">
        <v>17940</v>
      </c>
      <c r="M523" s="599">
        <v>17940</v>
      </c>
      <c r="N523" s="600">
        <v>39797</v>
      </c>
      <c r="O523" s="598" t="s">
        <v>8236</v>
      </c>
      <c r="P523" s="598"/>
      <c r="Q523" s="600"/>
      <c r="R523" s="600"/>
      <c r="S523" s="598"/>
      <c r="T523" s="598"/>
    </row>
    <row r="524" spans="1:20" ht="105.6" customHeight="1">
      <c r="A524" s="596">
        <v>475</v>
      </c>
      <c r="B524" s="597" t="s">
        <v>889</v>
      </c>
      <c r="C524" s="43" t="s">
        <v>8233</v>
      </c>
      <c r="D524" s="597" t="s">
        <v>1676</v>
      </c>
      <c r="E524" s="593" t="s">
        <v>7251</v>
      </c>
      <c r="F524" s="43" t="s">
        <v>8252</v>
      </c>
      <c r="G524" s="593" t="s">
        <v>8235</v>
      </c>
      <c r="H524" s="598">
        <v>1998</v>
      </c>
      <c r="I524" s="598">
        <v>1</v>
      </c>
      <c r="J524" s="596" t="s">
        <v>7798</v>
      </c>
      <c r="K524" s="599">
        <v>51.65</v>
      </c>
      <c r="L524" s="599">
        <v>27600</v>
      </c>
      <c r="M524" s="599">
        <v>27600</v>
      </c>
      <c r="N524" s="600">
        <v>39797</v>
      </c>
      <c r="O524" s="598" t="s">
        <v>8236</v>
      </c>
      <c r="P524" s="598"/>
      <c r="Q524" s="600"/>
      <c r="R524" s="600"/>
      <c r="S524" s="598"/>
      <c r="T524" s="598"/>
    </row>
    <row r="525" spans="1:20" ht="105.6" customHeight="1">
      <c r="A525" s="596">
        <v>476</v>
      </c>
      <c r="B525" s="597" t="s">
        <v>889</v>
      </c>
      <c r="C525" s="43" t="s">
        <v>8233</v>
      </c>
      <c r="D525" s="597" t="s">
        <v>1676</v>
      </c>
      <c r="E525" s="593" t="s">
        <v>7251</v>
      </c>
      <c r="F525" s="43" t="s">
        <v>8253</v>
      </c>
      <c r="G525" s="593"/>
      <c r="H525" s="598">
        <v>1998</v>
      </c>
      <c r="I525" s="598">
        <v>1</v>
      </c>
      <c r="J525" s="596" t="s">
        <v>8254</v>
      </c>
      <c r="K525" s="599"/>
      <c r="L525" s="599">
        <v>12420</v>
      </c>
      <c r="M525" s="599">
        <v>12385.5</v>
      </c>
      <c r="N525" s="600">
        <v>39797</v>
      </c>
      <c r="O525" s="598" t="s">
        <v>8236</v>
      </c>
      <c r="P525" s="598"/>
      <c r="Q525" s="600"/>
      <c r="R525" s="600"/>
      <c r="S525" s="598"/>
      <c r="T525" s="598"/>
    </row>
    <row r="526" spans="1:20" ht="116.45" customHeight="1">
      <c r="A526" s="596">
        <v>477</v>
      </c>
      <c r="B526" s="597" t="s">
        <v>889</v>
      </c>
      <c r="C526" s="43" t="s">
        <v>7395</v>
      </c>
      <c r="D526" s="597" t="s">
        <v>1676</v>
      </c>
      <c r="E526" s="593" t="s">
        <v>7441</v>
      </c>
      <c r="F526" s="597" t="s">
        <v>7076</v>
      </c>
      <c r="G526" s="609" t="s">
        <v>8255</v>
      </c>
      <c r="H526" s="612">
        <v>1986</v>
      </c>
      <c r="I526" s="598" t="s">
        <v>7301</v>
      </c>
      <c r="J526" s="596" t="s">
        <v>8256</v>
      </c>
      <c r="K526" s="599">
        <v>378.83</v>
      </c>
      <c r="L526" s="629">
        <v>2030862.46</v>
      </c>
      <c r="M526" s="629">
        <v>803375.59</v>
      </c>
      <c r="N526" s="600">
        <v>39988</v>
      </c>
      <c r="O526" s="598" t="s">
        <v>8257</v>
      </c>
      <c r="P526" s="598"/>
      <c r="Q526" s="598"/>
      <c r="R526" s="598"/>
      <c r="S526" s="598"/>
      <c r="T526" s="598"/>
    </row>
    <row r="527" spans="1:20" ht="100.15" customHeight="1">
      <c r="A527" s="596">
        <v>478</v>
      </c>
      <c r="B527" s="597" t="s">
        <v>889</v>
      </c>
      <c r="C527" s="43" t="s">
        <v>7395</v>
      </c>
      <c r="D527" s="597" t="s">
        <v>1676</v>
      </c>
      <c r="E527" s="593" t="s">
        <v>7441</v>
      </c>
      <c r="F527" s="597" t="s">
        <v>7076</v>
      </c>
      <c r="G527" s="619"/>
      <c r="H527" s="622"/>
      <c r="I527" s="598">
        <v>2</v>
      </c>
      <c r="J527" s="596" t="s">
        <v>8258</v>
      </c>
      <c r="K527" s="599">
        <v>139</v>
      </c>
      <c r="L527" s="629"/>
      <c r="M527" s="629"/>
      <c r="N527" s="600">
        <v>39860</v>
      </c>
      <c r="O527" s="598" t="s">
        <v>8259</v>
      </c>
      <c r="P527" s="598"/>
      <c r="Q527" s="598"/>
      <c r="R527" s="598"/>
      <c r="S527" s="598"/>
      <c r="T527" s="598"/>
    </row>
    <row r="528" spans="1:20" ht="106.15" customHeight="1">
      <c r="A528" s="596">
        <v>479</v>
      </c>
      <c r="B528" s="597" t="s">
        <v>889</v>
      </c>
      <c r="C528" s="43" t="s">
        <v>8260</v>
      </c>
      <c r="D528" s="597" t="s">
        <v>1676</v>
      </c>
      <c r="E528" s="593" t="s">
        <v>8261</v>
      </c>
      <c r="F528" s="597" t="s">
        <v>8262</v>
      </c>
      <c r="G528" s="593" t="s">
        <v>8263</v>
      </c>
      <c r="H528" s="598">
        <v>1980</v>
      </c>
      <c r="I528" s="598">
        <v>2</v>
      </c>
      <c r="J528" s="596" t="s">
        <v>7893</v>
      </c>
      <c r="K528" s="599">
        <v>1998.61</v>
      </c>
      <c r="L528" s="599">
        <v>8378708.3099999996</v>
      </c>
      <c r="M528" s="599">
        <v>2683488.2000000002</v>
      </c>
      <c r="N528" s="600">
        <v>39541</v>
      </c>
      <c r="O528" s="632" t="s">
        <v>8264</v>
      </c>
      <c r="P528" s="598" t="s">
        <v>7256</v>
      </c>
      <c r="Q528" s="600">
        <v>43859</v>
      </c>
      <c r="R528" s="600">
        <v>44196</v>
      </c>
      <c r="S528" s="598" t="s">
        <v>7888</v>
      </c>
      <c r="T528" s="598">
        <v>87.4</v>
      </c>
    </row>
    <row r="529" spans="1:20" ht="105.6" customHeight="1">
      <c r="A529" s="596">
        <v>480</v>
      </c>
      <c r="B529" s="597" t="s">
        <v>889</v>
      </c>
      <c r="C529" s="43" t="s">
        <v>8260</v>
      </c>
      <c r="D529" s="597" t="s">
        <v>1676</v>
      </c>
      <c r="E529" s="593" t="s">
        <v>8261</v>
      </c>
      <c r="F529" s="597" t="s">
        <v>8265</v>
      </c>
      <c r="G529" s="593" t="s">
        <v>8263</v>
      </c>
      <c r="H529" s="598">
        <v>1980</v>
      </c>
      <c r="I529" s="598">
        <v>1</v>
      </c>
      <c r="J529" s="596" t="s">
        <v>8266</v>
      </c>
      <c r="K529" s="599">
        <v>25.59</v>
      </c>
      <c r="L529" s="599">
        <v>9440.64</v>
      </c>
      <c r="M529" s="599">
        <v>9440.64</v>
      </c>
      <c r="N529" s="600">
        <v>39541</v>
      </c>
      <c r="O529" s="632" t="s">
        <v>8264</v>
      </c>
      <c r="P529" s="598"/>
      <c r="Q529" s="600"/>
      <c r="R529" s="600"/>
      <c r="S529" s="598"/>
      <c r="T529" s="632"/>
    </row>
    <row r="530" spans="1:20" ht="105.6" customHeight="1">
      <c r="A530" s="596">
        <v>481</v>
      </c>
      <c r="B530" s="597" t="s">
        <v>889</v>
      </c>
      <c r="C530" s="43" t="s">
        <v>8260</v>
      </c>
      <c r="D530" s="597" t="s">
        <v>1676</v>
      </c>
      <c r="E530" s="593" t="s">
        <v>8261</v>
      </c>
      <c r="F530" s="597" t="s">
        <v>8267</v>
      </c>
      <c r="G530" s="593" t="s">
        <v>8263</v>
      </c>
      <c r="H530" s="598">
        <v>1980</v>
      </c>
      <c r="I530" s="598">
        <v>1</v>
      </c>
      <c r="J530" s="596" t="s">
        <v>8268</v>
      </c>
      <c r="K530" s="599">
        <v>25.08</v>
      </c>
      <c r="L530" s="599">
        <v>9257.33</v>
      </c>
      <c r="M530" s="599">
        <v>9257.33</v>
      </c>
      <c r="N530" s="600">
        <v>39541</v>
      </c>
      <c r="O530" s="632" t="s">
        <v>8264</v>
      </c>
      <c r="P530" s="598"/>
      <c r="Q530" s="600"/>
      <c r="R530" s="600"/>
      <c r="S530" s="598"/>
      <c r="T530" s="632"/>
    </row>
    <row r="531" spans="1:20" ht="105.6" customHeight="1">
      <c r="A531" s="596">
        <v>482</v>
      </c>
      <c r="B531" s="597" t="s">
        <v>889</v>
      </c>
      <c r="C531" s="43" t="s">
        <v>8260</v>
      </c>
      <c r="D531" s="597" t="s">
        <v>1676</v>
      </c>
      <c r="E531" s="593" t="s">
        <v>8261</v>
      </c>
      <c r="F531" s="597" t="s">
        <v>8269</v>
      </c>
      <c r="G531" s="593" t="s">
        <v>8263</v>
      </c>
      <c r="H531" s="598">
        <v>1980</v>
      </c>
      <c r="I531" s="598">
        <v>1</v>
      </c>
      <c r="J531" s="596" t="s">
        <v>8270</v>
      </c>
      <c r="K531" s="599">
        <v>30.36</v>
      </c>
      <c r="L531" s="599">
        <v>11182.12</v>
      </c>
      <c r="M531" s="599">
        <v>11182.12</v>
      </c>
      <c r="N531" s="600">
        <v>39541</v>
      </c>
      <c r="O531" s="632" t="s">
        <v>8264</v>
      </c>
      <c r="P531" s="598"/>
      <c r="Q531" s="600"/>
      <c r="R531" s="600"/>
      <c r="S531" s="598"/>
      <c r="T531" s="632"/>
    </row>
    <row r="532" spans="1:20" ht="105.6" customHeight="1">
      <c r="A532" s="596">
        <v>483</v>
      </c>
      <c r="B532" s="597" t="s">
        <v>889</v>
      </c>
      <c r="C532" s="43" t="s">
        <v>8260</v>
      </c>
      <c r="D532" s="597" t="s">
        <v>1676</v>
      </c>
      <c r="E532" s="593" t="s">
        <v>8261</v>
      </c>
      <c r="F532" s="597" t="s">
        <v>8271</v>
      </c>
      <c r="G532" s="593" t="s">
        <v>8263</v>
      </c>
      <c r="H532" s="598">
        <v>1980</v>
      </c>
      <c r="I532" s="598">
        <v>1</v>
      </c>
      <c r="J532" s="596" t="s">
        <v>8272</v>
      </c>
      <c r="K532" s="599">
        <v>25.08</v>
      </c>
      <c r="L532" s="599">
        <v>9257.33</v>
      </c>
      <c r="M532" s="599">
        <v>9257.33</v>
      </c>
      <c r="N532" s="600">
        <v>39541</v>
      </c>
      <c r="O532" s="632" t="s">
        <v>8264</v>
      </c>
      <c r="P532" s="598"/>
      <c r="Q532" s="600"/>
      <c r="R532" s="600"/>
      <c r="S532" s="598"/>
      <c r="T532" s="632"/>
    </row>
    <row r="533" spans="1:20" ht="105.6" customHeight="1">
      <c r="A533" s="596">
        <v>484</v>
      </c>
      <c r="B533" s="597" t="s">
        <v>889</v>
      </c>
      <c r="C533" s="43" t="s">
        <v>8260</v>
      </c>
      <c r="D533" s="597" t="s">
        <v>1676</v>
      </c>
      <c r="E533" s="593" t="s">
        <v>8261</v>
      </c>
      <c r="F533" s="597" t="s">
        <v>8273</v>
      </c>
      <c r="G533" s="593" t="s">
        <v>8263</v>
      </c>
      <c r="H533" s="598">
        <v>1980</v>
      </c>
      <c r="I533" s="598">
        <v>1</v>
      </c>
      <c r="J533" s="596" t="s">
        <v>8274</v>
      </c>
      <c r="K533" s="599">
        <v>24.01</v>
      </c>
      <c r="L533" s="599">
        <v>8890.7000000000007</v>
      </c>
      <c r="M533" s="599">
        <v>8890.7000000000007</v>
      </c>
      <c r="N533" s="600">
        <v>39541</v>
      </c>
      <c r="O533" s="632" t="s">
        <v>8264</v>
      </c>
      <c r="P533" s="598"/>
      <c r="Q533" s="600"/>
      <c r="R533" s="600"/>
      <c r="S533" s="598"/>
      <c r="T533" s="632"/>
    </row>
    <row r="534" spans="1:20" ht="105.6" customHeight="1">
      <c r="A534" s="596">
        <v>485</v>
      </c>
      <c r="B534" s="597" t="s">
        <v>889</v>
      </c>
      <c r="C534" s="43" t="s">
        <v>8260</v>
      </c>
      <c r="D534" s="597" t="s">
        <v>1676</v>
      </c>
      <c r="E534" s="593" t="s">
        <v>8261</v>
      </c>
      <c r="F534" s="597" t="s">
        <v>8275</v>
      </c>
      <c r="G534" s="593" t="s">
        <v>8263</v>
      </c>
      <c r="H534" s="598">
        <v>1980</v>
      </c>
      <c r="I534" s="598">
        <v>1</v>
      </c>
      <c r="J534" s="596" t="s">
        <v>8276</v>
      </c>
      <c r="K534" s="599">
        <v>25.5</v>
      </c>
      <c r="L534" s="599">
        <v>9440.64</v>
      </c>
      <c r="M534" s="599">
        <v>9440.64</v>
      </c>
      <c r="N534" s="600">
        <v>39541</v>
      </c>
      <c r="O534" s="632" t="s">
        <v>8264</v>
      </c>
      <c r="P534" s="598"/>
      <c r="Q534" s="600"/>
      <c r="R534" s="600"/>
      <c r="S534" s="598"/>
      <c r="T534" s="632"/>
    </row>
    <row r="535" spans="1:20" ht="105.6" customHeight="1">
      <c r="A535" s="596">
        <v>486</v>
      </c>
      <c r="B535" s="597" t="s">
        <v>889</v>
      </c>
      <c r="C535" s="43" t="s">
        <v>8260</v>
      </c>
      <c r="D535" s="597" t="s">
        <v>1676</v>
      </c>
      <c r="E535" s="593" t="s">
        <v>8261</v>
      </c>
      <c r="F535" s="597" t="s">
        <v>8277</v>
      </c>
      <c r="G535" s="593" t="s">
        <v>8263</v>
      </c>
      <c r="H535" s="598">
        <v>1980</v>
      </c>
      <c r="I535" s="598">
        <v>1</v>
      </c>
      <c r="J535" s="596" t="s">
        <v>8278</v>
      </c>
      <c r="K535" s="599">
        <v>25.59</v>
      </c>
      <c r="L535" s="599">
        <v>9440.64</v>
      </c>
      <c r="M535" s="599">
        <v>9440.64</v>
      </c>
      <c r="N535" s="600">
        <v>39541</v>
      </c>
      <c r="O535" s="632" t="s">
        <v>8264</v>
      </c>
      <c r="P535" s="598"/>
      <c r="Q535" s="600"/>
      <c r="R535" s="600"/>
      <c r="S535" s="598"/>
      <c r="T535" s="632"/>
    </row>
    <row r="536" spans="1:20" ht="105.6" customHeight="1">
      <c r="A536" s="596">
        <v>487</v>
      </c>
      <c r="B536" s="597" t="s">
        <v>889</v>
      </c>
      <c r="C536" s="43" t="s">
        <v>8260</v>
      </c>
      <c r="D536" s="597" t="s">
        <v>1676</v>
      </c>
      <c r="E536" s="593" t="s">
        <v>8261</v>
      </c>
      <c r="F536" s="597" t="s">
        <v>8279</v>
      </c>
      <c r="G536" s="593" t="s">
        <v>8263</v>
      </c>
      <c r="H536" s="598">
        <v>1980</v>
      </c>
      <c r="I536" s="598">
        <v>1</v>
      </c>
      <c r="J536" s="596" t="s">
        <v>8280</v>
      </c>
      <c r="K536" s="599">
        <v>25.08</v>
      </c>
      <c r="L536" s="599">
        <v>9257.33</v>
      </c>
      <c r="M536" s="599">
        <v>9257.33</v>
      </c>
      <c r="N536" s="600">
        <v>39541</v>
      </c>
      <c r="O536" s="632" t="s">
        <v>8264</v>
      </c>
      <c r="P536" s="598"/>
      <c r="Q536" s="600"/>
      <c r="R536" s="600"/>
      <c r="S536" s="598"/>
      <c r="T536" s="632"/>
    </row>
    <row r="537" spans="1:20" ht="105.6" customHeight="1">
      <c r="A537" s="596">
        <v>488</v>
      </c>
      <c r="B537" s="597" t="s">
        <v>889</v>
      </c>
      <c r="C537" s="43" t="s">
        <v>8260</v>
      </c>
      <c r="D537" s="597" t="s">
        <v>1676</v>
      </c>
      <c r="E537" s="593" t="s">
        <v>8261</v>
      </c>
      <c r="F537" s="597" t="s">
        <v>8281</v>
      </c>
      <c r="G537" s="593" t="s">
        <v>8263</v>
      </c>
      <c r="H537" s="598">
        <v>1980</v>
      </c>
      <c r="I537" s="598">
        <v>1</v>
      </c>
      <c r="J537" s="596" t="s">
        <v>8282</v>
      </c>
      <c r="K537" s="599">
        <v>25.8</v>
      </c>
      <c r="L537" s="599">
        <v>9532.2999999999993</v>
      </c>
      <c r="M537" s="599">
        <v>9532.2999999999993</v>
      </c>
      <c r="N537" s="600">
        <v>39541</v>
      </c>
      <c r="O537" s="632" t="s">
        <v>8264</v>
      </c>
      <c r="P537" s="598"/>
      <c r="Q537" s="600"/>
      <c r="R537" s="600"/>
      <c r="S537" s="598"/>
      <c r="T537" s="632"/>
    </row>
    <row r="538" spans="1:20" ht="105.6" customHeight="1">
      <c r="A538" s="596">
        <v>489</v>
      </c>
      <c r="B538" s="597" t="s">
        <v>889</v>
      </c>
      <c r="C538" s="43" t="s">
        <v>8260</v>
      </c>
      <c r="D538" s="597" t="s">
        <v>1676</v>
      </c>
      <c r="E538" s="593" t="s">
        <v>8261</v>
      </c>
      <c r="F538" s="597" t="s">
        <v>8283</v>
      </c>
      <c r="G538" s="593" t="s">
        <v>8263</v>
      </c>
      <c r="H538" s="598">
        <v>1980</v>
      </c>
      <c r="I538" s="598">
        <v>1</v>
      </c>
      <c r="J538" s="596" t="s">
        <v>8284</v>
      </c>
      <c r="K538" s="599">
        <v>25.5</v>
      </c>
      <c r="L538" s="599">
        <v>9440.64</v>
      </c>
      <c r="M538" s="599">
        <v>9440.64</v>
      </c>
      <c r="N538" s="600">
        <v>39541</v>
      </c>
      <c r="O538" s="632" t="s">
        <v>8264</v>
      </c>
      <c r="P538" s="598"/>
      <c r="Q538" s="600"/>
      <c r="R538" s="600"/>
      <c r="S538" s="598"/>
      <c r="T538" s="632"/>
    </row>
    <row r="539" spans="1:20" ht="105.6" customHeight="1">
      <c r="A539" s="596">
        <v>490</v>
      </c>
      <c r="B539" s="597" t="s">
        <v>889</v>
      </c>
      <c r="C539" s="43" t="s">
        <v>8260</v>
      </c>
      <c r="D539" s="597" t="s">
        <v>1676</v>
      </c>
      <c r="E539" s="593" t="s">
        <v>8261</v>
      </c>
      <c r="F539" s="597" t="s">
        <v>8285</v>
      </c>
      <c r="G539" s="593" t="s">
        <v>8263</v>
      </c>
      <c r="H539" s="598">
        <v>1980</v>
      </c>
      <c r="I539" s="598">
        <v>1</v>
      </c>
      <c r="J539" s="596" t="s">
        <v>8286</v>
      </c>
      <c r="K539" s="599">
        <v>25.59</v>
      </c>
      <c r="L539" s="599">
        <v>9440.64</v>
      </c>
      <c r="M539" s="599">
        <v>9440.64</v>
      </c>
      <c r="N539" s="600">
        <v>39541</v>
      </c>
      <c r="O539" s="632" t="s">
        <v>8264</v>
      </c>
      <c r="P539" s="598"/>
      <c r="Q539" s="600"/>
      <c r="R539" s="600"/>
      <c r="S539" s="598"/>
      <c r="T539" s="632"/>
    </row>
    <row r="540" spans="1:20" ht="105.6" customHeight="1">
      <c r="A540" s="596">
        <v>491</v>
      </c>
      <c r="B540" s="597" t="s">
        <v>889</v>
      </c>
      <c r="C540" s="43" t="s">
        <v>8260</v>
      </c>
      <c r="D540" s="597" t="s">
        <v>1676</v>
      </c>
      <c r="E540" s="593" t="s">
        <v>8261</v>
      </c>
      <c r="F540" s="597" t="s">
        <v>7374</v>
      </c>
      <c r="G540" s="593" t="s">
        <v>8263</v>
      </c>
      <c r="H540" s="598">
        <v>1980</v>
      </c>
      <c r="I540" s="598">
        <v>1</v>
      </c>
      <c r="J540" s="596" t="s">
        <v>8287</v>
      </c>
      <c r="K540" s="599">
        <v>6.53</v>
      </c>
      <c r="L540" s="599">
        <v>11457.09</v>
      </c>
      <c r="M540" s="599">
        <v>11457.09</v>
      </c>
      <c r="N540" s="600">
        <v>39541</v>
      </c>
      <c r="O540" s="632" t="s">
        <v>8264</v>
      </c>
      <c r="P540" s="598"/>
      <c r="Q540" s="600"/>
      <c r="R540" s="600"/>
      <c r="S540" s="598"/>
      <c r="T540" s="632"/>
    </row>
    <row r="541" spans="1:20" ht="105.6" customHeight="1">
      <c r="A541" s="596">
        <v>492</v>
      </c>
      <c r="B541" s="597" t="s">
        <v>889</v>
      </c>
      <c r="C541" s="43" t="s">
        <v>8260</v>
      </c>
      <c r="D541" s="597" t="s">
        <v>1676</v>
      </c>
      <c r="E541" s="593" t="s">
        <v>8261</v>
      </c>
      <c r="F541" s="597" t="s">
        <v>8045</v>
      </c>
      <c r="G541" s="593" t="s">
        <v>8263</v>
      </c>
      <c r="H541" s="598">
        <v>1980</v>
      </c>
      <c r="I541" s="598">
        <v>1</v>
      </c>
      <c r="J541" s="596" t="s">
        <v>8288</v>
      </c>
      <c r="K541" s="599">
        <v>90.94</v>
      </c>
      <c r="L541" s="599">
        <v>169381.64</v>
      </c>
      <c r="M541" s="599">
        <v>169381.64</v>
      </c>
      <c r="N541" s="600">
        <v>39541</v>
      </c>
      <c r="O541" s="632" t="s">
        <v>8264</v>
      </c>
      <c r="P541" s="598"/>
      <c r="Q541" s="600"/>
      <c r="R541" s="600"/>
      <c r="S541" s="598"/>
      <c r="T541" s="632"/>
    </row>
    <row r="542" spans="1:20" ht="105.6" customHeight="1">
      <c r="A542" s="596">
        <v>493</v>
      </c>
      <c r="B542" s="597" t="s">
        <v>889</v>
      </c>
      <c r="C542" s="43" t="s">
        <v>8260</v>
      </c>
      <c r="D542" s="597" t="s">
        <v>1676</v>
      </c>
      <c r="E542" s="593" t="s">
        <v>8261</v>
      </c>
      <c r="F542" s="597" t="s">
        <v>8289</v>
      </c>
      <c r="G542" s="593" t="s">
        <v>8263</v>
      </c>
      <c r="H542" s="598">
        <v>1980</v>
      </c>
      <c r="I542" s="598">
        <v>1</v>
      </c>
      <c r="J542" s="596" t="s">
        <v>8290</v>
      </c>
      <c r="K542" s="599">
        <v>596.07000000000005</v>
      </c>
      <c r="L542" s="599">
        <v>457825.37</v>
      </c>
      <c r="M542" s="599">
        <v>457825.37</v>
      </c>
      <c r="N542" s="600">
        <v>39541</v>
      </c>
      <c r="O542" s="632" t="s">
        <v>8264</v>
      </c>
      <c r="P542" s="598"/>
      <c r="Q542" s="600"/>
      <c r="R542" s="600"/>
      <c r="S542" s="598"/>
      <c r="T542" s="632"/>
    </row>
    <row r="543" spans="1:20" ht="105.6" customHeight="1">
      <c r="A543" s="596">
        <v>494</v>
      </c>
      <c r="B543" s="597" t="s">
        <v>889</v>
      </c>
      <c r="C543" s="43" t="s">
        <v>8260</v>
      </c>
      <c r="D543" s="597" t="s">
        <v>1676</v>
      </c>
      <c r="E543" s="593" t="s">
        <v>8261</v>
      </c>
      <c r="F543" s="597" t="s">
        <v>8291</v>
      </c>
      <c r="G543" s="593" t="s">
        <v>8263</v>
      </c>
      <c r="H543" s="598">
        <v>1980</v>
      </c>
      <c r="I543" s="598">
        <v>1</v>
      </c>
      <c r="J543" s="596" t="s">
        <v>8292</v>
      </c>
      <c r="K543" s="599">
        <v>28.4</v>
      </c>
      <c r="L543" s="599">
        <v>4307.87</v>
      </c>
      <c r="M543" s="599">
        <v>4307.87</v>
      </c>
      <c r="N543" s="600">
        <v>39541</v>
      </c>
      <c r="O543" s="632" t="s">
        <v>8264</v>
      </c>
      <c r="P543" s="598"/>
      <c r="Q543" s="600"/>
      <c r="R543" s="600"/>
      <c r="S543" s="598"/>
      <c r="T543" s="632"/>
    </row>
    <row r="544" spans="1:20" ht="105.6" customHeight="1">
      <c r="A544" s="596">
        <v>495</v>
      </c>
      <c r="B544" s="597" t="s">
        <v>889</v>
      </c>
      <c r="C544" s="43" t="s">
        <v>8260</v>
      </c>
      <c r="D544" s="597" t="s">
        <v>1676</v>
      </c>
      <c r="E544" s="593" t="s">
        <v>8261</v>
      </c>
      <c r="F544" s="597" t="s">
        <v>8293</v>
      </c>
      <c r="G544" s="593" t="s">
        <v>8263</v>
      </c>
      <c r="H544" s="598">
        <v>1980</v>
      </c>
      <c r="I544" s="598">
        <v>1</v>
      </c>
      <c r="J544" s="596" t="s">
        <v>8294</v>
      </c>
      <c r="K544" s="599">
        <v>10.26</v>
      </c>
      <c r="L544" s="599">
        <v>8615.73</v>
      </c>
      <c r="M544" s="599">
        <v>8615.73</v>
      </c>
      <c r="N544" s="600">
        <v>39541</v>
      </c>
      <c r="O544" s="632" t="s">
        <v>8264</v>
      </c>
      <c r="P544" s="598"/>
      <c r="Q544" s="600"/>
      <c r="R544" s="600"/>
      <c r="S544" s="598"/>
      <c r="T544" s="632"/>
    </row>
    <row r="545" spans="1:20" ht="106.15" customHeight="1">
      <c r="A545" s="596">
        <v>496</v>
      </c>
      <c r="B545" s="597" t="s">
        <v>889</v>
      </c>
      <c r="C545" s="43" t="s">
        <v>8260</v>
      </c>
      <c r="D545" s="597" t="s">
        <v>1676</v>
      </c>
      <c r="E545" s="593" t="s">
        <v>8261</v>
      </c>
      <c r="F545" s="597" t="s">
        <v>8295</v>
      </c>
      <c r="G545" s="593" t="s">
        <v>8263</v>
      </c>
      <c r="H545" s="598">
        <v>1980</v>
      </c>
      <c r="I545" s="598">
        <v>1</v>
      </c>
      <c r="J545" s="596" t="s">
        <v>8296</v>
      </c>
      <c r="K545" s="599">
        <v>13.02</v>
      </c>
      <c r="L545" s="599">
        <v>30796.66</v>
      </c>
      <c r="M545" s="599">
        <v>30796.66</v>
      </c>
      <c r="N545" s="600">
        <v>39541</v>
      </c>
      <c r="O545" s="632" t="s">
        <v>8264</v>
      </c>
      <c r="P545" s="598"/>
      <c r="Q545" s="600"/>
      <c r="R545" s="600"/>
      <c r="S545" s="598"/>
      <c r="T545" s="632"/>
    </row>
    <row r="546" spans="1:20" ht="113.45" customHeight="1">
      <c r="A546" s="596">
        <v>497</v>
      </c>
      <c r="B546" s="637" t="s">
        <v>889</v>
      </c>
      <c r="C546" s="638" t="s">
        <v>8297</v>
      </c>
      <c r="D546" s="637" t="s">
        <v>1676</v>
      </c>
      <c r="E546" s="639" t="s">
        <v>8298</v>
      </c>
      <c r="F546" s="637" t="s">
        <v>8299</v>
      </c>
      <c r="G546" s="639" t="s">
        <v>8300</v>
      </c>
      <c r="H546" s="640">
        <v>1971</v>
      </c>
      <c r="I546" s="640">
        <v>4</v>
      </c>
      <c r="J546" s="636" t="s">
        <v>8301</v>
      </c>
      <c r="K546" s="641">
        <v>8051.6</v>
      </c>
      <c r="L546" s="641">
        <v>38116889.170000002</v>
      </c>
      <c r="M546" s="641">
        <v>14663907.57</v>
      </c>
      <c r="N546" s="642">
        <v>39728</v>
      </c>
      <c r="O546" s="640" t="s">
        <v>8302</v>
      </c>
      <c r="P546" s="598" t="s">
        <v>7317</v>
      </c>
      <c r="Q546" s="600">
        <v>42005</v>
      </c>
      <c r="R546" s="600">
        <v>43830</v>
      </c>
      <c r="S546" s="598" t="s">
        <v>7318</v>
      </c>
      <c r="T546" s="598" t="s">
        <v>8303</v>
      </c>
    </row>
    <row r="547" spans="1:20" ht="102">
      <c r="A547" s="596">
        <v>498</v>
      </c>
      <c r="B547" s="597" t="s">
        <v>889</v>
      </c>
      <c r="C547" s="43" t="s">
        <v>7020</v>
      </c>
      <c r="D547" s="597" t="s">
        <v>1676</v>
      </c>
      <c r="E547" s="593" t="s">
        <v>7095</v>
      </c>
      <c r="F547" s="596" t="s">
        <v>8304</v>
      </c>
      <c r="G547" s="602" t="s">
        <v>8305</v>
      </c>
      <c r="H547" s="598">
        <v>1973</v>
      </c>
      <c r="I547" s="598">
        <v>1</v>
      </c>
      <c r="J547" s="596" t="s">
        <v>8306</v>
      </c>
      <c r="K547" s="599">
        <v>118.5</v>
      </c>
      <c r="L547" s="646">
        <v>588342</v>
      </c>
      <c r="M547" s="646">
        <v>270977.59999999998</v>
      </c>
      <c r="N547" s="600">
        <v>39142</v>
      </c>
      <c r="O547" s="598" t="s">
        <v>8307</v>
      </c>
      <c r="P547" s="713"/>
      <c r="Q547" s="713"/>
      <c r="R547" s="713"/>
      <c r="S547" s="713"/>
      <c r="T547" s="713"/>
    </row>
    <row r="548" spans="1:20" ht="96" customHeight="1">
      <c r="A548" s="596">
        <v>499</v>
      </c>
      <c r="B548" s="597" t="s">
        <v>889</v>
      </c>
      <c r="C548" s="597" t="s">
        <v>7427</v>
      </c>
      <c r="D548" s="597" t="s">
        <v>1676</v>
      </c>
      <c r="E548" s="593" t="s">
        <v>7095</v>
      </c>
      <c r="F548" s="597" t="s">
        <v>7076</v>
      </c>
      <c r="G548" s="593" t="s">
        <v>8308</v>
      </c>
      <c r="H548" s="598">
        <v>1973</v>
      </c>
      <c r="I548" s="598">
        <v>1</v>
      </c>
      <c r="J548" s="43" t="s">
        <v>8309</v>
      </c>
      <c r="K548" s="599">
        <v>117.4</v>
      </c>
      <c r="L548" s="599">
        <v>193650.37</v>
      </c>
      <c r="M548" s="599">
        <v>103206.15</v>
      </c>
      <c r="N548" s="600">
        <v>37069</v>
      </c>
      <c r="O548" s="598" t="s">
        <v>8310</v>
      </c>
      <c r="P548" s="597"/>
      <c r="Q548" s="597"/>
      <c r="R548" s="597"/>
      <c r="S548" s="597"/>
      <c r="T548" s="597"/>
    </row>
    <row r="549" spans="1:20" ht="118.9" customHeight="1">
      <c r="A549" s="596">
        <v>500</v>
      </c>
      <c r="B549" s="597" t="s">
        <v>889</v>
      </c>
      <c r="C549" s="43" t="s">
        <v>8297</v>
      </c>
      <c r="D549" s="597" t="s">
        <v>1676</v>
      </c>
      <c r="E549" s="593" t="s">
        <v>8311</v>
      </c>
      <c r="F549" s="597" t="s">
        <v>8312</v>
      </c>
      <c r="G549" s="593" t="s">
        <v>8313</v>
      </c>
      <c r="H549" s="598">
        <v>1972</v>
      </c>
      <c r="I549" s="597" t="s">
        <v>7301</v>
      </c>
      <c r="J549" s="596" t="s">
        <v>8314</v>
      </c>
      <c r="K549" s="599">
        <v>965.6</v>
      </c>
      <c r="L549" s="599">
        <v>3829389.26</v>
      </c>
      <c r="M549" s="599">
        <v>2910787.92</v>
      </c>
      <c r="N549" s="600">
        <v>41027</v>
      </c>
      <c r="O549" s="632" t="s">
        <v>8315</v>
      </c>
      <c r="P549" s="596" t="s">
        <v>7365</v>
      </c>
      <c r="Q549" s="597" t="s">
        <v>8316</v>
      </c>
      <c r="R549" s="597" t="s">
        <v>7407</v>
      </c>
      <c r="S549" s="597" t="s">
        <v>7315</v>
      </c>
      <c r="T549" s="597" t="s">
        <v>8317</v>
      </c>
    </row>
    <row r="550" spans="1:20" ht="106.15" customHeight="1">
      <c r="A550" s="596">
        <v>501</v>
      </c>
      <c r="B550" s="597" t="s">
        <v>889</v>
      </c>
      <c r="C550" s="43" t="s">
        <v>8318</v>
      </c>
      <c r="D550" s="597" t="s">
        <v>5559</v>
      </c>
      <c r="E550" s="593" t="s">
        <v>8319</v>
      </c>
      <c r="F550" s="597" t="s">
        <v>8320</v>
      </c>
      <c r="G550" s="593" t="s">
        <v>8321</v>
      </c>
      <c r="H550" s="598">
        <v>1979</v>
      </c>
      <c r="I550" s="598">
        <v>2</v>
      </c>
      <c r="J550" s="596" t="s">
        <v>7619</v>
      </c>
      <c r="K550" s="599">
        <v>2140.15</v>
      </c>
      <c r="L550" s="599">
        <v>9159244.4700000007</v>
      </c>
      <c r="M550" s="599">
        <v>4602506.87</v>
      </c>
      <c r="N550" s="600">
        <v>39566</v>
      </c>
      <c r="O550" s="598" t="s">
        <v>8322</v>
      </c>
      <c r="P550" s="632" t="s">
        <v>7122</v>
      </c>
      <c r="Q550" s="600">
        <v>43501</v>
      </c>
      <c r="R550" s="600">
        <v>44196</v>
      </c>
      <c r="S550" s="598" t="s">
        <v>7123</v>
      </c>
      <c r="T550" s="598">
        <v>69.290000000000006</v>
      </c>
    </row>
    <row r="551" spans="1:20" ht="105.6" customHeight="1">
      <c r="A551" s="596">
        <v>502</v>
      </c>
      <c r="B551" s="597" t="s">
        <v>889</v>
      </c>
      <c r="C551" s="43" t="s">
        <v>8318</v>
      </c>
      <c r="D551" s="597" t="s">
        <v>5559</v>
      </c>
      <c r="E551" s="593" t="s">
        <v>8319</v>
      </c>
      <c r="F551" s="597" t="s">
        <v>7889</v>
      </c>
      <c r="G551" s="593" t="s">
        <v>8321</v>
      </c>
      <c r="H551" s="598">
        <v>1979</v>
      </c>
      <c r="I551" s="598">
        <v>1</v>
      </c>
      <c r="J551" s="596" t="s">
        <v>8323</v>
      </c>
      <c r="K551" s="599">
        <v>26.6</v>
      </c>
      <c r="L551" s="599">
        <v>8403.59</v>
      </c>
      <c r="M551" s="599">
        <v>8403.59</v>
      </c>
      <c r="N551" s="600">
        <v>39566</v>
      </c>
      <c r="O551" s="598" t="s">
        <v>8322</v>
      </c>
      <c r="P551" s="598"/>
      <c r="Q551" s="600"/>
      <c r="R551" s="600"/>
      <c r="S551" s="598"/>
      <c r="T551" s="598"/>
    </row>
    <row r="552" spans="1:20" ht="105.6" customHeight="1">
      <c r="A552" s="596">
        <v>503</v>
      </c>
      <c r="B552" s="597" t="s">
        <v>889</v>
      </c>
      <c r="C552" s="43" t="s">
        <v>8318</v>
      </c>
      <c r="D552" s="597" t="s">
        <v>5559</v>
      </c>
      <c r="E552" s="593" t="s">
        <v>8319</v>
      </c>
      <c r="F552" s="597" t="s">
        <v>7554</v>
      </c>
      <c r="G552" s="593" t="s">
        <v>8321</v>
      </c>
      <c r="H552" s="598">
        <v>1979</v>
      </c>
      <c r="I552" s="598"/>
      <c r="J552" s="596" t="s">
        <v>8324</v>
      </c>
      <c r="K552" s="599">
        <v>27.2</v>
      </c>
      <c r="L552" s="599">
        <v>8599.0300000000007</v>
      </c>
      <c r="M552" s="599">
        <v>8599.0300000000007</v>
      </c>
      <c r="N552" s="600">
        <v>39566</v>
      </c>
      <c r="O552" s="598" t="s">
        <v>8322</v>
      </c>
      <c r="P552" s="598"/>
      <c r="Q552" s="600"/>
      <c r="R552" s="600"/>
      <c r="S552" s="598"/>
      <c r="T552" s="598"/>
    </row>
    <row r="553" spans="1:20" ht="105.6" customHeight="1">
      <c r="A553" s="596">
        <v>504</v>
      </c>
      <c r="B553" s="597" t="s">
        <v>889</v>
      </c>
      <c r="C553" s="43" t="s">
        <v>8318</v>
      </c>
      <c r="D553" s="597" t="s">
        <v>5559</v>
      </c>
      <c r="E553" s="593" t="s">
        <v>8319</v>
      </c>
      <c r="F553" s="597" t="s">
        <v>7556</v>
      </c>
      <c r="G553" s="593" t="s">
        <v>8321</v>
      </c>
      <c r="H553" s="598">
        <v>1979</v>
      </c>
      <c r="I553" s="598"/>
      <c r="J553" s="596" t="s">
        <v>8325</v>
      </c>
      <c r="K553" s="599">
        <v>55.79</v>
      </c>
      <c r="L553" s="599">
        <v>55209.67</v>
      </c>
      <c r="M553" s="599">
        <v>55209.67</v>
      </c>
      <c r="N553" s="600">
        <v>39566</v>
      </c>
      <c r="O553" s="598" t="s">
        <v>8322</v>
      </c>
      <c r="P553" s="598"/>
      <c r="Q553" s="600"/>
      <c r="R553" s="600"/>
      <c r="S553" s="598"/>
      <c r="T553" s="598"/>
    </row>
    <row r="554" spans="1:20" ht="105.6" customHeight="1">
      <c r="A554" s="596">
        <v>505</v>
      </c>
      <c r="B554" s="597" t="s">
        <v>889</v>
      </c>
      <c r="C554" s="43" t="s">
        <v>8318</v>
      </c>
      <c r="D554" s="597" t="s">
        <v>5559</v>
      </c>
      <c r="E554" s="593" t="s">
        <v>8319</v>
      </c>
      <c r="F554" s="597" t="s">
        <v>7692</v>
      </c>
      <c r="G554" s="593" t="s">
        <v>8321</v>
      </c>
      <c r="H554" s="598">
        <v>1979</v>
      </c>
      <c r="I554" s="598"/>
      <c r="J554" s="596" t="s">
        <v>8326</v>
      </c>
      <c r="K554" s="599">
        <v>56.7</v>
      </c>
      <c r="L554" s="599">
        <v>56089.11</v>
      </c>
      <c r="M554" s="599">
        <v>56089.11</v>
      </c>
      <c r="N554" s="600">
        <v>39566</v>
      </c>
      <c r="O554" s="598" t="s">
        <v>8322</v>
      </c>
      <c r="P554" s="598"/>
      <c r="Q554" s="600"/>
      <c r="R554" s="600"/>
      <c r="S554" s="598"/>
      <c r="T554" s="598"/>
    </row>
    <row r="555" spans="1:20" ht="105.6" customHeight="1">
      <c r="A555" s="596">
        <v>506</v>
      </c>
      <c r="B555" s="597" t="s">
        <v>889</v>
      </c>
      <c r="C555" s="43" t="s">
        <v>8318</v>
      </c>
      <c r="D555" s="597" t="s">
        <v>5559</v>
      </c>
      <c r="E555" s="593" t="s">
        <v>8319</v>
      </c>
      <c r="F555" s="597" t="s">
        <v>7623</v>
      </c>
      <c r="G555" s="593" t="s">
        <v>8321</v>
      </c>
      <c r="H555" s="598">
        <v>1979</v>
      </c>
      <c r="I555" s="598"/>
      <c r="J555" s="596" t="s">
        <v>8327</v>
      </c>
      <c r="K555" s="599">
        <v>53.16</v>
      </c>
      <c r="L555" s="599">
        <v>52571.32</v>
      </c>
      <c r="M555" s="599">
        <v>52571.32</v>
      </c>
      <c r="N555" s="600">
        <v>39566</v>
      </c>
      <c r="O555" s="598" t="s">
        <v>8322</v>
      </c>
      <c r="P555" s="598"/>
      <c r="Q555" s="600"/>
      <c r="R555" s="600"/>
      <c r="S555" s="598"/>
      <c r="T555" s="598"/>
    </row>
    <row r="556" spans="1:20" ht="105.6" customHeight="1">
      <c r="A556" s="596">
        <v>507</v>
      </c>
      <c r="B556" s="597" t="s">
        <v>889</v>
      </c>
      <c r="C556" s="43" t="s">
        <v>8318</v>
      </c>
      <c r="D556" s="597" t="s">
        <v>5559</v>
      </c>
      <c r="E556" s="593" t="s">
        <v>8319</v>
      </c>
      <c r="F556" s="597" t="s">
        <v>7696</v>
      </c>
      <c r="G556" s="593" t="s">
        <v>8321</v>
      </c>
      <c r="H556" s="598">
        <v>1979</v>
      </c>
      <c r="I556" s="598"/>
      <c r="J556" s="596" t="s">
        <v>8328</v>
      </c>
      <c r="K556" s="599">
        <v>25.77</v>
      </c>
      <c r="L556" s="599">
        <v>8110.44</v>
      </c>
      <c r="M556" s="599">
        <v>8110.44</v>
      </c>
      <c r="N556" s="600">
        <v>39566</v>
      </c>
      <c r="O556" s="598" t="s">
        <v>8322</v>
      </c>
      <c r="P556" s="598"/>
      <c r="Q556" s="600"/>
      <c r="R556" s="600"/>
      <c r="S556" s="598"/>
      <c r="T556" s="598"/>
    </row>
    <row r="557" spans="1:20" ht="105.6" customHeight="1">
      <c r="A557" s="596">
        <v>508</v>
      </c>
      <c r="B557" s="597" t="s">
        <v>889</v>
      </c>
      <c r="C557" s="43" t="s">
        <v>8318</v>
      </c>
      <c r="D557" s="597" t="s">
        <v>5559</v>
      </c>
      <c r="E557" s="593" t="s">
        <v>8319</v>
      </c>
      <c r="F557" s="597" t="s">
        <v>7626</v>
      </c>
      <c r="G557" s="593" t="s">
        <v>8321</v>
      </c>
      <c r="H557" s="598">
        <v>1979</v>
      </c>
      <c r="I557" s="598"/>
      <c r="J557" s="596" t="s">
        <v>8329</v>
      </c>
      <c r="K557" s="599">
        <v>27.79</v>
      </c>
      <c r="L557" s="599">
        <v>8794.4599999999991</v>
      </c>
      <c r="M557" s="599">
        <v>8794.4599999999991</v>
      </c>
      <c r="N557" s="600">
        <v>39566</v>
      </c>
      <c r="O557" s="598" t="s">
        <v>8322</v>
      </c>
      <c r="P557" s="598"/>
      <c r="Q557" s="600"/>
      <c r="R557" s="600"/>
      <c r="S557" s="598"/>
      <c r="T557" s="598"/>
    </row>
    <row r="558" spans="1:20" ht="105.6" customHeight="1">
      <c r="A558" s="596">
        <v>509</v>
      </c>
      <c r="B558" s="597" t="s">
        <v>889</v>
      </c>
      <c r="C558" s="43" t="s">
        <v>8318</v>
      </c>
      <c r="D558" s="597" t="s">
        <v>5559</v>
      </c>
      <c r="E558" s="593" t="s">
        <v>8319</v>
      </c>
      <c r="F558" s="597" t="s">
        <v>7560</v>
      </c>
      <c r="G558" s="593" t="s">
        <v>8321</v>
      </c>
      <c r="H558" s="598">
        <v>1979</v>
      </c>
      <c r="I558" s="598"/>
      <c r="J558" s="596" t="s">
        <v>8330</v>
      </c>
      <c r="K558" s="599" t="s">
        <v>8331</v>
      </c>
      <c r="L558" s="599">
        <v>5472.11</v>
      </c>
      <c r="M558" s="599">
        <v>5472.11</v>
      </c>
      <c r="N558" s="600">
        <v>39566</v>
      </c>
      <c r="O558" s="598" t="s">
        <v>8322</v>
      </c>
      <c r="P558" s="598"/>
      <c r="Q558" s="600"/>
      <c r="R558" s="600"/>
      <c r="S558" s="598"/>
      <c r="T558" s="598"/>
    </row>
    <row r="559" spans="1:20" ht="105.6" customHeight="1">
      <c r="A559" s="596">
        <v>510</v>
      </c>
      <c r="B559" s="597" t="s">
        <v>889</v>
      </c>
      <c r="C559" s="43" t="s">
        <v>8318</v>
      </c>
      <c r="D559" s="597" t="s">
        <v>5559</v>
      </c>
      <c r="E559" s="593" t="s">
        <v>8319</v>
      </c>
      <c r="F559" s="597" t="s">
        <v>8332</v>
      </c>
      <c r="G559" s="593" t="s">
        <v>8321</v>
      </c>
      <c r="H559" s="598">
        <v>1979</v>
      </c>
      <c r="I559" s="598"/>
      <c r="J559" s="596" t="s">
        <v>8333</v>
      </c>
      <c r="K559" s="599" t="s">
        <v>8334</v>
      </c>
      <c r="L559" s="599">
        <v>20457.939999999999</v>
      </c>
      <c r="M559" s="599">
        <v>20457.939999999999</v>
      </c>
      <c r="N559" s="600">
        <v>39566</v>
      </c>
      <c r="O559" s="598" t="s">
        <v>8322</v>
      </c>
      <c r="P559" s="598"/>
      <c r="Q559" s="600"/>
      <c r="R559" s="600"/>
      <c r="S559" s="598"/>
      <c r="T559" s="598"/>
    </row>
    <row r="560" spans="1:20" ht="105.6" customHeight="1">
      <c r="A560" s="596">
        <v>511</v>
      </c>
      <c r="B560" s="597" t="s">
        <v>889</v>
      </c>
      <c r="C560" s="43" t="s">
        <v>8318</v>
      </c>
      <c r="D560" s="597" t="s">
        <v>5559</v>
      </c>
      <c r="E560" s="593" t="s">
        <v>8319</v>
      </c>
      <c r="F560" s="597" t="s">
        <v>8335</v>
      </c>
      <c r="G560" s="593" t="s">
        <v>8321</v>
      </c>
      <c r="H560" s="598">
        <v>1979</v>
      </c>
      <c r="I560" s="598"/>
      <c r="J560" s="596" t="s">
        <v>8336</v>
      </c>
      <c r="K560" s="599" t="s">
        <v>8337</v>
      </c>
      <c r="L560" s="599">
        <v>1465.74</v>
      </c>
      <c r="M560" s="599">
        <v>1465.74</v>
      </c>
      <c r="N560" s="600">
        <v>39566</v>
      </c>
      <c r="O560" s="598" t="s">
        <v>8322</v>
      </c>
      <c r="P560" s="598"/>
      <c r="Q560" s="600"/>
      <c r="R560" s="600"/>
      <c r="S560" s="598"/>
      <c r="T560" s="598"/>
    </row>
    <row r="561" spans="1:21" ht="105.6" customHeight="1">
      <c r="A561" s="596">
        <v>512</v>
      </c>
      <c r="B561" s="597" t="s">
        <v>889</v>
      </c>
      <c r="C561" s="43" t="s">
        <v>8318</v>
      </c>
      <c r="D561" s="597" t="s">
        <v>5559</v>
      </c>
      <c r="E561" s="593" t="s">
        <v>8319</v>
      </c>
      <c r="F561" s="597" t="s">
        <v>8338</v>
      </c>
      <c r="G561" s="593" t="s">
        <v>8321</v>
      </c>
      <c r="H561" s="598">
        <v>1979</v>
      </c>
      <c r="I561" s="598"/>
      <c r="J561" s="596" t="s">
        <v>8339</v>
      </c>
      <c r="K561" s="599">
        <v>1.24</v>
      </c>
      <c r="L561" s="599">
        <v>1465.74</v>
      </c>
      <c r="M561" s="599">
        <v>1465.74</v>
      </c>
      <c r="N561" s="600">
        <v>39566</v>
      </c>
      <c r="O561" s="598" t="s">
        <v>8322</v>
      </c>
      <c r="P561" s="598"/>
      <c r="Q561" s="600"/>
      <c r="R561" s="600"/>
      <c r="S561" s="598"/>
      <c r="T561" s="598"/>
    </row>
    <row r="562" spans="1:21" ht="105.6" customHeight="1">
      <c r="A562" s="596">
        <v>513</v>
      </c>
      <c r="B562" s="597" t="s">
        <v>889</v>
      </c>
      <c r="C562" s="43" t="s">
        <v>8318</v>
      </c>
      <c r="D562" s="597" t="s">
        <v>5559</v>
      </c>
      <c r="E562" s="593" t="s">
        <v>8319</v>
      </c>
      <c r="F562" s="597" t="s">
        <v>7631</v>
      </c>
      <c r="G562" s="593" t="s">
        <v>8321</v>
      </c>
      <c r="H562" s="598">
        <v>1979</v>
      </c>
      <c r="I562" s="598"/>
      <c r="J562" s="596" t="s">
        <v>8340</v>
      </c>
      <c r="K562" s="599">
        <v>4.05</v>
      </c>
      <c r="L562" s="599">
        <v>5178.96</v>
      </c>
      <c r="M562" s="599">
        <v>5178.96</v>
      </c>
      <c r="N562" s="600">
        <v>39566</v>
      </c>
      <c r="O562" s="598" t="s">
        <v>8322</v>
      </c>
      <c r="P562" s="598"/>
      <c r="Q562" s="600"/>
      <c r="R562" s="600"/>
      <c r="S562" s="598"/>
      <c r="T562" s="598"/>
    </row>
    <row r="563" spans="1:21" ht="105.6" customHeight="1">
      <c r="A563" s="596">
        <v>514</v>
      </c>
      <c r="B563" s="597" t="s">
        <v>889</v>
      </c>
      <c r="C563" s="43" t="s">
        <v>8318</v>
      </c>
      <c r="D563" s="597" t="s">
        <v>5559</v>
      </c>
      <c r="E563" s="593" t="s">
        <v>8319</v>
      </c>
      <c r="F563" s="597" t="s">
        <v>8341</v>
      </c>
      <c r="G563" s="593" t="s">
        <v>8321</v>
      </c>
      <c r="H563" s="598">
        <v>1979</v>
      </c>
      <c r="I563" s="598"/>
      <c r="J563" s="596" t="s">
        <v>8210</v>
      </c>
      <c r="K563" s="599">
        <v>4.88</v>
      </c>
      <c r="L563" s="599">
        <v>5862.97</v>
      </c>
      <c r="M563" s="599">
        <v>5862.97</v>
      </c>
      <c r="N563" s="600">
        <v>39566</v>
      </c>
      <c r="O563" s="598" t="s">
        <v>8322</v>
      </c>
      <c r="P563" s="598"/>
      <c r="Q563" s="600"/>
      <c r="R563" s="600"/>
      <c r="S563" s="598"/>
      <c r="T563" s="598"/>
    </row>
    <row r="564" spans="1:21" ht="105.6" customHeight="1">
      <c r="A564" s="596">
        <v>515</v>
      </c>
      <c r="B564" s="597" t="s">
        <v>889</v>
      </c>
      <c r="C564" s="43" t="s">
        <v>8318</v>
      </c>
      <c r="D564" s="597" t="s">
        <v>5559</v>
      </c>
      <c r="E564" s="593" t="s">
        <v>8319</v>
      </c>
      <c r="F564" s="597" t="s">
        <v>8342</v>
      </c>
      <c r="G564" s="593" t="s">
        <v>8321</v>
      </c>
      <c r="H564" s="598">
        <v>1979</v>
      </c>
      <c r="I564" s="598"/>
      <c r="J564" s="596" t="s">
        <v>8219</v>
      </c>
      <c r="K564" s="599">
        <v>9.1999999999999993</v>
      </c>
      <c r="L564" s="599">
        <v>11139.65</v>
      </c>
      <c r="M564" s="599">
        <v>11139.65</v>
      </c>
      <c r="N564" s="600">
        <v>39566</v>
      </c>
      <c r="O564" s="598" t="s">
        <v>8322</v>
      </c>
      <c r="P564" s="598"/>
      <c r="Q564" s="600"/>
      <c r="R564" s="600"/>
      <c r="S564" s="598"/>
      <c r="T564" s="598"/>
    </row>
    <row r="565" spans="1:21" ht="105.6" customHeight="1">
      <c r="A565" s="596">
        <v>516</v>
      </c>
      <c r="B565" s="597" t="s">
        <v>889</v>
      </c>
      <c r="C565" s="43" t="s">
        <v>8318</v>
      </c>
      <c r="D565" s="597" t="s">
        <v>5559</v>
      </c>
      <c r="E565" s="593" t="s">
        <v>8319</v>
      </c>
      <c r="F565" s="597" t="s">
        <v>8343</v>
      </c>
      <c r="G565" s="593" t="s">
        <v>8321</v>
      </c>
      <c r="H565" s="598">
        <v>1979</v>
      </c>
      <c r="I565" s="598"/>
      <c r="J565" s="596" t="s">
        <v>8221</v>
      </c>
      <c r="K565" s="599">
        <v>7.51</v>
      </c>
      <c r="L565" s="599">
        <v>9087.61</v>
      </c>
      <c r="M565" s="599">
        <v>9087.61</v>
      </c>
      <c r="N565" s="600">
        <v>39566</v>
      </c>
      <c r="O565" s="598" t="s">
        <v>8322</v>
      </c>
      <c r="P565" s="598"/>
      <c r="Q565" s="600"/>
      <c r="R565" s="600"/>
      <c r="S565" s="598"/>
      <c r="T565" s="598"/>
    </row>
    <row r="566" spans="1:21" ht="105.6" customHeight="1">
      <c r="A566" s="596">
        <v>517</v>
      </c>
      <c r="B566" s="597" t="s">
        <v>889</v>
      </c>
      <c r="C566" s="43" t="s">
        <v>8318</v>
      </c>
      <c r="D566" s="597" t="s">
        <v>5559</v>
      </c>
      <c r="E566" s="593" t="s">
        <v>8319</v>
      </c>
      <c r="F566" s="597" t="s">
        <v>8344</v>
      </c>
      <c r="G566" s="593" t="s">
        <v>8321</v>
      </c>
      <c r="H566" s="598">
        <v>1979</v>
      </c>
      <c r="I566" s="598"/>
      <c r="J566" s="596" t="s">
        <v>8223</v>
      </c>
      <c r="K566" s="599">
        <v>8.76</v>
      </c>
      <c r="L566" s="599">
        <v>11139.65</v>
      </c>
      <c r="M566" s="599">
        <v>11139.65</v>
      </c>
      <c r="N566" s="600">
        <v>39566</v>
      </c>
      <c r="O566" s="598" t="s">
        <v>8322</v>
      </c>
      <c r="P566" s="598"/>
      <c r="Q566" s="600"/>
      <c r="R566" s="600"/>
      <c r="S566" s="598"/>
      <c r="T566" s="598"/>
    </row>
    <row r="567" spans="1:21" ht="105.6" customHeight="1">
      <c r="A567" s="596">
        <v>518</v>
      </c>
      <c r="B567" s="597" t="s">
        <v>889</v>
      </c>
      <c r="C567" s="43" t="s">
        <v>8318</v>
      </c>
      <c r="D567" s="597" t="s">
        <v>5559</v>
      </c>
      <c r="E567" s="593" t="s">
        <v>8319</v>
      </c>
      <c r="F567" s="597" t="s">
        <v>7634</v>
      </c>
      <c r="G567" s="593" t="s">
        <v>8321</v>
      </c>
      <c r="H567" s="598">
        <v>1979</v>
      </c>
      <c r="I567" s="598"/>
      <c r="J567" s="596" t="s">
        <v>8225</v>
      </c>
      <c r="K567" s="599">
        <v>3.76</v>
      </c>
      <c r="L567" s="599">
        <v>4592.66</v>
      </c>
      <c r="M567" s="599">
        <v>4592.66</v>
      </c>
      <c r="N567" s="600">
        <v>39566</v>
      </c>
      <c r="O567" s="598" t="s">
        <v>8322</v>
      </c>
      <c r="P567" s="598"/>
      <c r="Q567" s="600"/>
      <c r="R567" s="600"/>
      <c r="S567" s="598"/>
      <c r="T567" s="598"/>
    </row>
    <row r="568" spans="1:21" ht="105.6" customHeight="1">
      <c r="A568" s="596">
        <v>519</v>
      </c>
      <c r="B568" s="597" t="s">
        <v>889</v>
      </c>
      <c r="C568" s="43" t="s">
        <v>8318</v>
      </c>
      <c r="D568" s="597" t="s">
        <v>5559</v>
      </c>
      <c r="E568" s="593" t="s">
        <v>8319</v>
      </c>
      <c r="F568" s="597" t="s">
        <v>7779</v>
      </c>
      <c r="G568" s="593" t="s">
        <v>8321</v>
      </c>
      <c r="H568" s="598">
        <v>1979</v>
      </c>
      <c r="I568" s="598"/>
      <c r="J568" s="596" t="s">
        <v>8226</v>
      </c>
      <c r="K568" s="599">
        <v>4.33</v>
      </c>
      <c r="L568" s="599">
        <v>5178.96</v>
      </c>
      <c r="M568" s="599">
        <v>5178.96</v>
      </c>
      <c r="N568" s="600">
        <v>39566</v>
      </c>
      <c r="O568" s="598" t="s">
        <v>8322</v>
      </c>
      <c r="P568" s="598"/>
      <c r="Q568" s="600"/>
      <c r="R568" s="600"/>
      <c r="S568" s="598"/>
      <c r="T568" s="598"/>
    </row>
    <row r="569" spans="1:21" ht="105.6" customHeight="1">
      <c r="A569" s="596">
        <v>520</v>
      </c>
      <c r="B569" s="597" t="s">
        <v>889</v>
      </c>
      <c r="C569" s="43" t="s">
        <v>8318</v>
      </c>
      <c r="D569" s="597" t="s">
        <v>5559</v>
      </c>
      <c r="E569" s="593" t="s">
        <v>8319</v>
      </c>
      <c r="F569" s="597" t="s">
        <v>8345</v>
      </c>
      <c r="G569" s="593" t="s">
        <v>8321</v>
      </c>
      <c r="H569" s="598">
        <v>1979</v>
      </c>
      <c r="I569" s="598"/>
      <c r="J569" s="596" t="s">
        <v>8346</v>
      </c>
      <c r="K569" s="599"/>
      <c r="L569" s="599">
        <v>148051</v>
      </c>
      <c r="M569" s="599">
        <v>148051</v>
      </c>
      <c r="N569" s="600">
        <v>39566</v>
      </c>
      <c r="O569" s="598" t="s">
        <v>8322</v>
      </c>
      <c r="P569" s="598"/>
      <c r="Q569" s="600"/>
      <c r="R569" s="600"/>
      <c r="S569" s="598"/>
      <c r="T569" s="598"/>
    </row>
    <row r="570" spans="1:21" ht="105.6" customHeight="1">
      <c r="A570" s="596">
        <v>521</v>
      </c>
      <c r="B570" s="597" t="s">
        <v>889</v>
      </c>
      <c r="C570" s="43" t="s">
        <v>8318</v>
      </c>
      <c r="D570" s="597" t="s">
        <v>5559</v>
      </c>
      <c r="E570" s="593" t="s">
        <v>8319</v>
      </c>
      <c r="F570" s="597" t="s">
        <v>8347</v>
      </c>
      <c r="G570" s="593" t="s">
        <v>8321</v>
      </c>
      <c r="H570" s="598">
        <v>1979</v>
      </c>
      <c r="I570" s="598"/>
      <c r="J570" s="596" t="s">
        <v>8348</v>
      </c>
      <c r="K570" s="599">
        <v>51.79</v>
      </c>
      <c r="L570" s="599">
        <v>333558</v>
      </c>
      <c r="M570" s="599">
        <v>333558</v>
      </c>
      <c r="N570" s="600">
        <v>39566</v>
      </c>
      <c r="O570" s="598" t="s">
        <v>8322</v>
      </c>
      <c r="P570" s="598"/>
      <c r="Q570" s="600"/>
      <c r="R570" s="600"/>
      <c r="S570" s="598"/>
      <c r="T570" s="598"/>
    </row>
    <row r="571" spans="1:21" s="682" customFormat="1" ht="95.45" customHeight="1">
      <c r="A571" s="636">
        <v>522</v>
      </c>
      <c r="B571" s="639" t="s">
        <v>889</v>
      </c>
      <c r="C571" s="639" t="s">
        <v>7070</v>
      </c>
      <c r="D571" s="639" t="s">
        <v>8349</v>
      </c>
      <c r="E571" s="639" t="s">
        <v>1782</v>
      </c>
      <c r="F571" s="639" t="s">
        <v>7076</v>
      </c>
      <c r="G571" s="639" t="s">
        <v>8350</v>
      </c>
      <c r="H571" s="640">
        <v>1917</v>
      </c>
      <c r="I571" s="639" t="s">
        <v>1769</v>
      </c>
      <c r="J571" s="714" t="s">
        <v>8351</v>
      </c>
      <c r="K571" s="715">
        <v>350.75</v>
      </c>
      <c r="L571" s="716">
        <v>1279306.3999999999</v>
      </c>
      <c r="M571" s="716">
        <v>1279306.3999999999</v>
      </c>
      <c r="N571" s="642">
        <v>38063</v>
      </c>
      <c r="O571" s="717" t="s">
        <v>8352</v>
      </c>
      <c r="P571" s="640" t="s">
        <v>8353</v>
      </c>
      <c r="Q571" s="718">
        <v>43709</v>
      </c>
      <c r="R571" s="718" t="s">
        <v>8354</v>
      </c>
      <c r="S571" s="640" t="s">
        <v>8355</v>
      </c>
      <c r="T571" s="719">
        <v>15.34</v>
      </c>
    </row>
    <row r="572" spans="1:21" ht="102">
      <c r="A572" s="596">
        <v>523</v>
      </c>
      <c r="B572" s="597" t="s">
        <v>889</v>
      </c>
      <c r="C572" s="43" t="s">
        <v>7605</v>
      </c>
      <c r="D572" s="597" t="s">
        <v>5932</v>
      </c>
      <c r="E572" s="593" t="s">
        <v>2978</v>
      </c>
      <c r="F572" s="597" t="s">
        <v>8356</v>
      </c>
      <c r="G572" s="593" t="s">
        <v>8357</v>
      </c>
      <c r="H572" s="598">
        <v>1984</v>
      </c>
      <c r="I572" s="598">
        <v>3</v>
      </c>
      <c r="J572" s="596" t="s">
        <v>8358</v>
      </c>
      <c r="K572" s="599">
        <v>6626.45</v>
      </c>
      <c r="L572" s="646">
        <v>41725867.880000003</v>
      </c>
      <c r="M572" s="646">
        <v>17393650.43</v>
      </c>
      <c r="N572" s="600">
        <v>40988</v>
      </c>
      <c r="O572" s="598" t="s">
        <v>8359</v>
      </c>
      <c r="P572" s="598" t="s">
        <v>7317</v>
      </c>
      <c r="Q572" s="600">
        <v>42005</v>
      </c>
      <c r="R572" s="600">
        <v>43830</v>
      </c>
      <c r="S572" s="598" t="s">
        <v>7318</v>
      </c>
      <c r="T572" s="598" t="s">
        <v>8360</v>
      </c>
    </row>
    <row r="573" spans="1:21" ht="102">
      <c r="A573" s="596">
        <v>524</v>
      </c>
      <c r="B573" s="597" t="s">
        <v>889</v>
      </c>
      <c r="C573" s="43" t="s">
        <v>7025</v>
      </c>
      <c r="D573" s="597" t="s">
        <v>5932</v>
      </c>
      <c r="E573" s="593" t="s">
        <v>1772</v>
      </c>
      <c r="F573" s="597" t="s">
        <v>7304</v>
      </c>
      <c r="G573" s="593" t="s">
        <v>8361</v>
      </c>
      <c r="H573" s="598">
        <v>1979</v>
      </c>
      <c r="I573" s="598">
        <v>1</v>
      </c>
      <c r="J573" s="596" t="s">
        <v>8362</v>
      </c>
      <c r="K573" s="599">
        <v>61.6</v>
      </c>
      <c r="L573" s="599">
        <v>304803.99</v>
      </c>
      <c r="M573" s="599">
        <v>203202.77</v>
      </c>
      <c r="N573" s="600">
        <v>39860</v>
      </c>
      <c r="O573" s="598" t="s">
        <v>8363</v>
      </c>
      <c r="P573" s="602" t="s">
        <v>7031</v>
      </c>
      <c r="Q573" s="600">
        <v>43101</v>
      </c>
      <c r="R573" s="600">
        <v>44196</v>
      </c>
      <c r="S573" s="602" t="s">
        <v>7032</v>
      </c>
      <c r="T573" s="596">
        <v>24.07</v>
      </c>
      <c r="U573" s="603"/>
    </row>
    <row r="574" spans="1:21" ht="106.15" customHeight="1">
      <c r="A574" s="596">
        <v>525</v>
      </c>
      <c r="B574" s="597" t="s">
        <v>889</v>
      </c>
      <c r="C574" s="43" t="s">
        <v>8364</v>
      </c>
      <c r="D574" s="597" t="s">
        <v>5932</v>
      </c>
      <c r="E574" s="593" t="s">
        <v>8365</v>
      </c>
      <c r="F574" s="597" t="s">
        <v>8366</v>
      </c>
      <c r="G574" s="593" t="s">
        <v>8367</v>
      </c>
      <c r="H574" s="598">
        <v>1965</v>
      </c>
      <c r="I574" s="598">
        <v>2</v>
      </c>
      <c r="J574" s="596" t="s">
        <v>8368</v>
      </c>
      <c r="K574" s="599">
        <v>824.5</v>
      </c>
      <c r="L574" s="599">
        <v>4341769.6399999997</v>
      </c>
      <c r="M574" s="599">
        <v>2348254.31</v>
      </c>
      <c r="N574" s="600">
        <v>39700</v>
      </c>
      <c r="O574" s="598" t="s">
        <v>8369</v>
      </c>
      <c r="P574" s="598" t="s">
        <v>7122</v>
      </c>
      <c r="Q574" s="600">
        <v>43494</v>
      </c>
      <c r="R574" s="600">
        <v>44196</v>
      </c>
      <c r="S574" s="598" t="s">
        <v>7123</v>
      </c>
      <c r="T574" s="598"/>
    </row>
    <row r="575" spans="1:21" ht="105.6" customHeight="1">
      <c r="A575" s="596">
        <v>526</v>
      </c>
      <c r="B575" s="597" t="s">
        <v>889</v>
      </c>
      <c r="C575" s="43" t="s">
        <v>8364</v>
      </c>
      <c r="D575" s="597" t="s">
        <v>5932</v>
      </c>
      <c r="E575" s="593" t="s">
        <v>8365</v>
      </c>
      <c r="F575" s="597" t="s">
        <v>7214</v>
      </c>
      <c r="G575" s="593" t="s">
        <v>8367</v>
      </c>
      <c r="H575" s="598">
        <v>1965</v>
      </c>
      <c r="I575" s="598">
        <v>1</v>
      </c>
      <c r="J575" s="596" t="s">
        <v>8370</v>
      </c>
      <c r="K575" s="599">
        <v>25.6</v>
      </c>
      <c r="L575" s="599">
        <v>15572.23</v>
      </c>
      <c r="M575" s="599">
        <v>15572.23</v>
      </c>
      <c r="N575" s="600">
        <v>39700</v>
      </c>
      <c r="O575" s="598" t="s">
        <v>8369</v>
      </c>
      <c r="P575" s="597"/>
      <c r="Q575" s="597"/>
      <c r="R575" s="597"/>
      <c r="S575" s="597"/>
      <c r="T575" s="597"/>
    </row>
    <row r="576" spans="1:21" ht="105.6" customHeight="1">
      <c r="A576" s="596">
        <v>527</v>
      </c>
      <c r="B576" s="597" t="s">
        <v>889</v>
      </c>
      <c r="C576" s="43" t="s">
        <v>8364</v>
      </c>
      <c r="D576" s="597" t="s">
        <v>5932</v>
      </c>
      <c r="E576" s="593" t="s">
        <v>8365</v>
      </c>
      <c r="F576" s="597" t="s">
        <v>7216</v>
      </c>
      <c r="G576" s="593" t="s">
        <v>8367</v>
      </c>
      <c r="H576" s="598">
        <v>1965</v>
      </c>
      <c r="I576" s="598">
        <v>1</v>
      </c>
      <c r="J576" s="596" t="s">
        <v>8371</v>
      </c>
      <c r="K576" s="599">
        <v>30.61</v>
      </c>
      <c r="L576" s="599">
        <v>18619.919999999998</v>
      </c>
      <c r="M576" s="599">
        <v>18619.919999999998</v>
      </c>
      <c r="N576" s="600">
        <v>39700</v>
      </c>
      <c r="O576" s="598" t="s">
        <v>8369</v>
      </c>
      <c r="P576" s="598"/>
      <c r="Q576" s="598"/>
      <c r="R576" s="598"/>
      <c r="S576" s="598"/>
      <c r="T576" s="598"/>
    </row>
    <row r="577" spans="1:20" ht="105.6" customHeight="1">
      <c r="A577" s="596">
        <v>528</v>
      </c>
      <c r="B577" s="597" t="s">
        <v>889</v>
      </c>
      <c r="C577" s="43" t="s">
        <v>8364</v>
      </c>
      <c r="D577" s="597" t="s">
        <v>5932</v>
      </c>
      <c r="E577" s="593" t="s">
        <v>8365</v>
      </c>
      <c r="F577" s="597" t="s">
        <v>7218</v>
      </c>
      <c r="G577" s="593" t="s">
        <v>8367</v>
      </c>
      <c r="H577" s="598">
        <v>1965</v>
      </c>
      <c r="I577" s="598">
        <v>1</v>
      </c>
      <c r="J577" s="596" t="s">
        <v>8372</v>
      </c>
      <c r="K577" s="599">
        <v>30.99</v>
      </c>
      <c r="L577" s="599">
        <v>18850.849999999999</v>
      </c>
      <c r="M577" s="599">
        <v>18850.849999999999</v>
      </c>
      <c r="N577" s="600">
        <v>39700</v>
      </c>
      <c r="O577" s="598" t="s">
        <v>8369</v>
      </c>
      <c r="P577" s="598"/>
      <c r="Q577" s="598"/>
      <c r="R577" s="598"/>
      <c r="S577" s="598"/>
      <c r="T577" s="598"/>
    </row>
    <row r="578" spans="1:20" ht="105.6" customHeight="1">
      <c r="A578" s="596">
        <v>529</v>
      </c>
      <c r="B578" s="597" t="s">
        <v>889</v>
      </c>
      <c r="C578" s="43" t="s">
        <v>8364</v>
      </c>
      <c r="D578" s="597" t="s">
        <v>5932</v>
      </c>
      <c r="E578" s="593" t="s">
        <v>8365</v>
      </c>
      <c r="F578" s="597" t="s">
        <v>7220</v>
      </c>
      <c r="G578" s="593" t="s">
        <v>8367</v>
      </c>
      <c r="H578" s="598">
        <v>1965</v>
      </c>
      <c r="I578" s="598">
        <v>1</v>
      </c>
      <c r="J578" s="596" t="s">
        <v>8373</v>
      </c>
      <c r="K578" s="599">
        <v>26.95</v>
      </c>
      <c r="L578" s="599">
        <v>16393.099999999999</v>
      </c>
      <c r="M578" s="599">
        <v>16393.099999999999</v>
      </c>
      <c r="N578" s="600">
        <v>39700</v>
      </c>
      <c r="O578" s="598" t="s">
        <v>8369</v>
      </c>
      <c r="P578" s="598"/>
      <c r="Q578" s="598"/>
      <c r="R578" s="598"/>
      <c r="S578" s="598"/>
      <c r="T578" s="598"/>
    </row>
    <row r="579" spans="1:20" ht="105.6" customHeight="1">
      <c r="A579" s="596">
        <v>530</v>
      </c>
      <c r="B579" s="597" t="s">
        <v>889</v>
      </c>
      <c r="C579" s="43" t="s">
        <v>8364</v>
      </c>
      <c r="D579" s="597" t="s">
        <v>5932</v>
      </c>
      <c r="E579" s="593" t="s">
        <v>8365</v>
      </c>
      <c r="F579" s="597" t="s">
        <v>7222</v>
      </c>
      <c r="G579" s="593" t="s">
        <v>8367</v>
      </c>
      <c r="H579" s="598">
        <v>1965</v>
      </c>
      <c r="I579" s="598">
        <v>1</v>
      </c>
      <c r="J579" s="596" t="s">
        <v>8374</v>
      </c>
      <c r="K579" s="599">
        <v>26.95</v>
      </c>
      <c r="L579" s="599">
        <v>16393.099999999999</v>
      </c>
      <c r="M579" s="599">
        <v>16393.099999999999</v>
      </c>
      <c r="N579" s="600">
        <v>39700</v>
      </c>
      <c r="O579" s="598" t="s">
        <v>8369</v>
      </c>
      <c r="P579" s="598"/>
      <c r="Q579" s="598"/>
      <c r="R579" s="598"/>
      <c r="S579" s="598"/>
      <c r="T579" s="598"/>
    </row>
    <row r="580" spans="1:20" ht="105.6" customHeight="1">
      <c r="A580" s="596">
        <v>531</v>
      </c>
      <c r="B580" s="597" t="s">
        <v>889</v>
      </c>
      <c r="C580" s="43" t="s">
        <v>8364</v>
      </c>
      <c r="D580" s="597" t="s">
        <v>5932</v>
      </c>
      <c r="E580" s="593" t="s">
        <v>8365</v>
      </c>
      <c r="F580" s="597" t="s">
        <v>7224</v>
      </c>
      <c r="G580" s="593" t="s">
        <v>8367</v>
      </c>
      <c r="H580" s="598">
        <v>1965</v>
      </c>
      <c r="I580" s="598">
        <v>1</v>
      </c>
      <c r="J580" s="596" t="s">
        <v>8375</v>
      </c>
      <c r="K580" s="599" t="s">
        <v>8376</v>
      </c>
      <c r="L580" s="599">
        <v>15572.23</v>
      </c>
      <c r="M580" s="599">
        <v>15572.23</v>
      </c>
      <c r="N580" s="600">
        <v>39700</v>
      </c>
      <c r="O580" s="598" t="s">
        <v>8369</v>
      </c>
      <c r="P580" s="598"/>
      <c r="Q580" s="598"/>
      <c r="R580" s="598"/>
      <c r="S580" s="598"/>
      <c r="T580" s="598"/>
    </row>
    <row r="581" spans="1:20" ht="105.6" customHeight="1">
      <c r="A581" s="596">
        <v>532</v>
      </c>
      <c r="B581" s="597" t="s">
        <v>889</v>
      </c>
      <c r="C581" s="43" t="s">
        <v>8364</v>
      </c>
      <c r="D581" s="597" t="s">
        <v>5932</v>
      </c>
      <c r="E581" s="593" t="s">
        <v>8365</v>
      </c>
      <c r="F581" s="597" t="s">
        <v>7591</v>
      </c>
      <c r="G581" s="593" t="s">
        <v>8367</v>
      </c>
      <c r="H581" s="598">
        <v>1965</v>
      </c>
      <c r="I581" s="598"/>
      <c r="J581" s="596" t="s">
        <v>8377</v>
      </c>
      <c r="K581" s="599">
        <v>460.02</v>
      </c>
      <c r="L581" s="599">
        <v>604629.27</v>
      </c>
      <c r="M581" s="599">
        <v>604629.27</v>
      </c>
      <c r="N581" s="600">
        <v>39700</v>
      </c>
      <c r="O581" s="598" t="s">
        <v>8369</v>
      </c>
      <c r="P581" s="598"/>
      <c r="Q581" s="598"/>
      <c r="R581" s="598"/>
      <c r="S581" s="598"/>
      <c r="T581" s="598"/>
    </row>
    <row r="582" spans="1:20" ht="105.6" customHeight="1">
      <c r="A582" s="596">
        <v>533</v>
      </c>
      <c r="B582" s="597" t="s">
        <v>889</v>
      </c>
      <c r="C582" s="43" t="s">
        <v>8364</v>
      </c>
      <c r="D582" s="597" t="s">
        <v>5932</v>
      </c>
      <c r="E582" s="593" t="s">
        <v>8365</v>
      </c>
      <c r="F582" s="597" t="s">
        <v>8378</v>
      </c>
      <c r="G582" s="593" t="s">
        <v>8367</v>
      </c>
      <c r="H582" s="598">
        <v>1965</v>
      </c>
      <c r="I582" s="598">
        <v>1</v>
      </c>
      <c r="J582" s="596" t="s">
        <v>8379</v>
      </c>
      <c r="K582" s="599">
        <v>36.81</v>
      </c>
      <c r="L582" s="599">
        <v>185291.54</v>
      </c>
      <c r="M582" s="599">
        <v>168901.64</v>
      </c>
      <c r="N582" s="600">
        <v>39700</v>
      </c>
      <c r="O582" s="598" t="s">
        <v>8369</v>
      </c>
      <c r="P582" s="598"/>
      <c r="Q582" s="598"/>
      <c r="R582" s="598"/>
      <c r="S582" s="598"/>
      <c r="T582" s="598"/>
    </row>
    <row r="583" spans="1:20" ht="105.6" customHeight="1">
      <c r="A583" s="596">
        <v>534</v>
      </c>
      <c r="B583" s="597" t="s">
        <v>889</v>
      </c>
      <c r="C583" s="43" t="s">
        <v>8364</v>
      </c>
      <c r="D583" s="597" t="s">
        <v>5932</v>
      </c>
      <c r="E583" s="593" t="s">
        <v>8365</v>
      </c>
      <c r="F583" s="597" t="s">
        <v>8380</v>
      </c>
      <c r="G583" s="593" t="s">
        <v>8367</v>
      </c>
      <c r="H583" s="598">
        <v>1965</v>
      </c>
      <c r="I583" s="598">
        <v>1</v>
      </c>
      <c r="J583" s="596" t="s">
        <v>8381</v>
      </c>
      <c r="K583" s="599">
        <v>90.05</v>
      </c>
      <c r="L583" s="599">
        <v>479695.33</v>
      </c>
      <c r="M583" s="599">
        <v>479695.33</v>
      </c>
      <c r="N583" s="600">
        <v>39700</v>
      </c>
      <c r="O583" s="598" t="s">
        <v>8369</v>
      </c>
      <c r="P583" s="598"/>
      <c r="Q583" s="598"/>
      <c r="R583" s="598"/>
      <c r="S583" s="598"/>
      <c r="T583" s="598"/>
    </row>
    <row r="584" spans="1:20" ht="105.6" customHeight="1">
      <c r="A584" s="596">
        <v>535</v>
      </c>
      <c r="B584" s="597" t="s">
        <v>889</v>
      </c>
      <c r="C584" s="43" t="s">
        <v>8364</v>
      </c>
      <c r="D584" s="597" t="s">
        <v>5932</v>
      </c>
      <c r="E584" s="593" t="s">
        <v>8365</v>
      </c>
      <c r="F584" s="597" t="s">
        <v>8382</v>
      </c>
      <c r="G584" s="593" t="s">
        <v>8367</v>
      </c>
      <c r="H584" s="598">
        <v>1965</v>
      </c>
      <c r="I584" s="598">
        <v>1</v>
      </c>
      <c r="J584" s="596" t="s">
        <v>8383</v>
      </c>
      <c r="K584" s="599">
        <v>85.16</v>
      </c>
      <c r="L584" s="599">
        <v>484553.59</v>
      </c>
      <c r="M584" s="599">
        <v>484553.59</v>
      </c>
      <c r="N584" s="600">
        <v>39700</v>
      </c>
      <c r="O584" s="598" t="s">
        <v>8369</v>
      </c>
      <c r="P584" s="598"/>
      <c r="Q584" s="598"/>
      <c r="R584" s="598"/>
      <c r="S584" s="598"/>
      <c r="T584" s="598"/>
    </row>
    <row r="585" spans="1:20" ht="105.6" customHeight="1">
      <c r="A585" s="596">
        <v>536</v>
      </c>
      <c r="B585" s="597" t="s">
        <v>889</v>
      </c>
      <c r="C585" s="43" t="s">
        <v>8364</v>
      </c>
      <c r="D585" s="597" t="s">
        <v>5932</v>
      </c>
      <c r="E585" s="593" t="s">
        <v>8365</v>
      </c>
      <c r="F585" s="597" t="s">
        <v>8384</v>
      </c>
      <c r="G585" s="593" t="s">
        <v>8367</v>
      </c>
      <c r="H585" s="598">
        <v>1965</v>
      </c>
      <c r="I585" s="598">
        <v>1</v>
      </c>
      <c r="J585" s="596" t="s">
        <v>8385</v>
      </c>
      <c r="K585" s="599">
        <v>67.94</v>
      </c>
      <c r="L585" s="599">
        <v>321275</v>
      </c>
      <c r="M585" s="599">
        <v>321275</v>
      </c>
      <c r="N585" s="600">
        <v>39700</v>
      </c>
      <c r="O585" s="598" t="s">
        <v>8369</v>
      </c>
      <c r="P585" s="598"/>
      <c r="Q585" s="598"/>
      <c r="R585" s="598"/>
      <c r="S585" s="598"/>
      <c r="T585" s="598"/>
    </row>
    <row r="586" spans="1:20" ht="105.6" customHeight="1">
      <c r="A586" s="596">
        <v>537</v>
      </c>
      <c r="B586" s="597" t="s">
        <v>889</v>
      </c>
      <c r="C586" s="43" t="s">
        <v>8364</v>
      </c>
      <c r="D586" s="597" t="s">
        <v>5932</v>
      </c>
      <c r="E586" s="593" t="s">
        <v>8365</v>
      </c>
      <c r="F586" s="597" t="s">
        <v>7598</v>
      </c>
      <c r="G586" s="593" t="s">
        <v>8367</v>
      </c>
      <c r="H586" s="598">
        <v>1965</v>
      </c>
      <c r="I586" s="598">
        <v>1</v>
      </c>
      <c r="J586" s="596" t="s">
        <v>8386</v>
      </c>
      <c r="K586" s="599">
        <v>1.86</v>
      </c>
      <c r="L586" s="599">
        <v>4379.8999999999996</v>
      </c>
      <c r="M586" s="599">
        <v>4379.8999999999996</v>
      </c>
      <c r="N586" s="600">
        <v>39700</v>
      </c>
      <c r="O586" s="598" t="s">
        <v>8369</v>
      </c>
      <c r="P586" s="598"/>
      <c r="Q586" s="598"/>
      <c r="R586" s="598"/>
      <c r="S586" s="598"/>
      <c r="T586" s="598"/>
    </row>
    <row r="587" spans="1:20" ht="105.6" customHeight="1">
      <c r="A587" s="596">
        <v>538</v>
      </c>
      <c r="B587" s="597" t="s">
        <v>889</v>
      </c>
      <c r="C587" s="43" t="s">
        <v>8364</v>
      </c>
      <c r="D587" s="597" t="s">
        <v>5932</v>
      </c>
      <c r="E587" s="593" t="s">
        <v>8365</v>
      </c>
      <c r="F587" s="597" t="s">
        <v>8387</v>
      </c>
      <c r="G587" s="593" t="s">
        <v>8367</v>
      </c>
      <c r="H587" s="598">
        <v>1965</v>
      </c>
      <c r="I587" s="598">
        <v>1</v>
      </c>
      <c r="J587" s="596" t="s">
        <v>8388</v>
      </c>
      <c r="K587" s="599">
        <v>1.86</v>
      </c>
      <c r="L587" s="599">
        <v>4379.8999999999996</v>
      </c>
      <c r="M587" s="599">
        <v>4379.8999999999996</v>
      </c>
      <c r="N587" s="600">
        <v>39700</v>
      </c>
      <c r="O587" s="598" t="s">
        <v>8369</v>
      </c>
      <c r="P587" s="598"/>
      <c r="Q587" s="598"/>
      <c r="R587" s="598"/>
      <c r="S587" s="598"/>
      <c r="T587" s="598"/>
    </row>
    <row r="588" spans="1:20" ht="105.6" customHeight="1">
      <c r="A588" s="596">
        <v>539</v>
      </c>
      <c r="B588" s="597" t="s">
        <v>889</v>
      </c>
      <c r="C588" s="43" t="s">
        <v>8364</v>
      </c>
      <c r="D588" s="597" t="s">
        <v>5932</v>
      </c>
      <c r="E588" s="593" t="s">
        <v>8365</v>
      </c>
      <c r="F588" s="597" t="s">
        <v>8389</v>
      </c>
      <c r="G588" s="593"/>
      <c r="H588" s="598">
        <v>1965</v>
      </c>
      <c r="I588" s="598"/>
      <c r="J588" s="596" t="s">
        <v>8390</v>
      </c>
      <c r="K588" s="599"/>
      <c r="L588" s="599">
        <v>67240</v>
      </c>
      <c r="M588" s="599">
        <v>14120.19</v>
      </c>
      <c r="N588" s="600">
        <v>39700</v>
      </c>
      <c r="O588" s="598" t="s">
        <v>8369</v>
      </c>
      <c r="P588" s="598"/>
      <c r="Q588" s="598"/>
      <c r="R588" s="598"/>
      <c r="S588" s="598"/>
      <c r="T588" s="598"/>
    </row>
    <row r="589" spans="1:20" ht="102">
      <c r="A589" s="596">
        <v>540</v>
      </c>
      <c r="B589" s="597" t="s">
        <v>889</v>
      </c>
      <c r="C589" s="43" t="s">
        <v>8391</v>
      </c>
      <c r="D589" s="597" t="s">
        <v>6169</v>
      </c>
      <c r="E589" s="593" t="s">
        <v>8392</v>
      </c>
      <c r="F589" s="597" t="s">
        <v>8393</v>
      </c>
      <c r="G589" s="593" t="s">
        <v>8394</v>
      </c>
      <c r="H589" s="598">
        <v>1917</v>
      </c>
      <c r="I589" s="598">
        <v>2</v>
      </c>
      <c r="J589" s="596" t="s">
        <v>8395</v>
      </c>
      <c r="K589" s="599">
        <v>882.64</v>
      </c>
      <c r="L589" s="599">
        <v>1540630.42</v>
      </c>
      <c r="M589" s="599">
        <v>1540630.42</v>
      </c>
      <c r="N589" s="600">
        <v>39160</v>
      </c>
      <c r="O589" s="598" t="s">
        <v>8396</v>
      </c>
      <c r="P589" s="598"/>
      <c r="Q589" s="598"/>
      <c r="R589" s="598"/>
      <c r="S589" s="598"/>
      <c r="T589" s="598"/>
    </row>
    <row r="590" spans="1:20" ht="102">
      <c r="A590" s="596">
        <v>541</v>
      </c>
      <c r="B590" s="597" t="s">
        <v>889</v>
      </c>
      <c r="C590" s="43" t="s">
        <v>8391</v>
      </c>
      <c r="D590" s="597" t="s">
        <v>6169</v>
      </c>
      <c r="E590" s="593" t="s">
        <v>8392</v>
      </c>
      <c r="F590" s="597" t="s">
        <v>8397</v>
      </c>
      <c r="G590" s="593"/>
      <c r="H590" s="598">
        <v>1981</v>
      </c>
      <c r="I590" s="598"/>
      <c r="J590" s="596" t="s">
        <v>8398</v>
      </c>
      <c r="K590" s="599">
        <v>38.15</v>
      </c>
      <c r="L590" s="599">
        <v>26250</v>
      </c>
      <c r="M590" s="599">
        <v>23047.119999999999</v>
      </c>
      <c r="N590" s="600">
        <v>39160</v>
      </c>
      <c r="O590" s="598" t="s">
        <v>8396</v>
      </c>
      <c r="P590" s="598"/>
      <c r="Q590" s="598"/>
      <c r="R590" s="598"/>
      <c r="S590" s="598"/>
      <c r="T590" s="598"/>
    </row>
    <row r="591" spans="1:20" ht="96" customHeight="1">
      <c r="A591" s="596">
        <v>542</v>
      </c>
      <c r="B591" s="597" t="s">
        <v>889</v>
      </c>
      <c r="C591" s="596" t="s">
        <v>8399</v>
      </c>
      <c r="D591" s="597" t="s">
        <v>6323</v>
      </c>
      <c r="E591" s="593" t="s">
        <v>8400</v>
      </c>
      <c r="F591" s="597" t="s">
        <v>7076</v>
      </c>
      <c r="G591" s="593" t="s">
        <v>8401</v>
      </c>
      <c r="H591" s="598">
        <v>2008</v>
      </c>
      <c r="I591" s="598">
        <v>1.2</v>
      </c>
      <c r="J591" s="597" t="s">
        <v>8402</v>
      </c>
      <c r="K591" s="632">
        <v>198.61</v>
      </c>
      <c r="L591" s="646">
        <v>592162.04</v>
      </c>
      <c r="M591" s="646">
        <v>473384.62</v>
      </c>
      <c r="N591" s="600">
        <v>38068</v>
      </c>
      <c r="O591" s="598" t="s">
        <v>8403</v>
      </c>
      <c r="P591" s="598"/>
      <c r="Q591" s="598"/>
      <c r="R591" s="598"/>
      <c r="S591" s="598"/>
      <c r="T591" s="598"/>
    </row>
    <row r="592" spans="1:20" ht="66.599999999999994" customHeight="1">
      <c r="A592" s="596">
        <v>543</v>
      </c>
      <c r="B592" s="597" t="s">
        <v>889</v>
      </c>
      <c r="C592" s="597" t="s">
        <v>7094</v>
      </c>
      <c r="D592" s="597" t="s">
        <v>6323</v>
      </c>
      <c r="E592" s="593" t="s">
        <v>8400</v>
      </c>
      <c r="F592" s="597" t="s">
        <v>7076</v>
      </c>
      <c r="G592" s="593" t="s">
        <v>8401</v>
      </c>
      <c r="H592" s="598">
        <v>2008</v>
      </c>
      <c r="I592" s="598">
        <v>2</v>
      </c>
      <c r="J592" s="43" t="s">
        <v>8404</v>
      </c>
      <c r="K592" s="632">
        <v>127.8</v>
      </c>
      <c r="L592" s="599">
        <v>381039.77</v>
      </c>
      <c r="M592" s="646">
        <v>209129.89</v>
      </c>
      <c r="N592" s="120">
        <v>38068</v>
      </c>
      <c r="O592" s="598" t="s">
        <v>8405</v>
      </c>
      <c r="P592" s="598"/>
      <c r="Q592" s="598"/>
      <c r="R592" s="598"/>
      <c r="S592" s="598"/>
      <c r="T592" s="598"/>
    </row>
    <row r="593" spans="1:20" ht="112.9" customHeight="1">
      <c r="A593" s="596">
        <v>544</v>
      </c>
      <c r="B593" s="597" t="s">
        <v>889</v>
      </c>
      <c r="C593" s="596" t="s">
        <v>7074</v>
      </c>
      <c r="D593" s="597" t="s">
        <v>6323</v>
      </c>
      <c r="E593" s="593" t="s">
        <v>8406</v>
      </c>
      <c r="F593" s="597" t="s">
        <v>7076</v>
      </c>
      <c r="G593" s="593" t="s">
        <v>8407</v>
      </c>
      <c r="H593" s="598">
        <v>1996</v>
      </c>
      <c r="I593" s="598" t="s">
        <v>8408</v>
      </c>
      <c r="J593" s="596" t="s">
        <v>8409</v>
      </c>
      <c r="K593" s="599">
        <v>1282.81</v>
      </c>
      <c r="L593" s="599">
        <v>4976499.82</v>
      </c>
      <c r="M593" s="599">
        <v>4976499.82</v>
      </c>
      <c r="N593" s="600">
        <v>39035</v>
      </c>
      <c r="O593" s="598" t="s">
        <v>8410</v>
      </c>
      <c r="P593" s="596" t="s">
        <v>8411</v>
      </c>
      <c r="Q593" s="600">
        <v>43101</v>
      </c>
      <c r="R593" s="600">
        <v>44926</v>
      </c>
      <c r="S593" s="598" t="s">
        <v>8412</v>
      </c>
      <c r="T593" s="598">
        <v>1267.08</v>
      </c>
    </row>
    <row r="594" spans="1:20" ht="79.150000000000006" customHeight="1">
      <c r="A594" s="596">
        <v>551</v>
      </c>
      <c r="B594" s="597" t="s">
        <v>889</v>
      </c>
      <c r="C594" s="596" t="s">
        <v>7074</v>
      </c>
      <c r="D594" s="597" t="s">
        <v>6323</v>
      </c>
      <c r="E594" s="593" t="s">
        <v>8406</v>
      </c>
      <c r="F594" s="597" t="s">
        <v>7076</v>
      </c>
      <c r="G594" s="593" t="s">
        <v>8407</v>
      </c>
      <c r="H594" s="598">
        <v>1917</v>
      </c>
      <c r="I594" s="598">
        <v>2</v>
      </c>
      <c r="J594" s="596" t="s">
        <v>8413</v>
      </c>
      <c r="K594" s="599">
        <v>50.59</v>
      </c>
      <c r="L594" s="599">
        <v>47052.98</v>
      </c>
      <c r="M594" s="599">
        <v>47052.98</v>
      </c>
      <c r="N594" s="600">
        <v>39035</v>
      </c>
      <c r="O594" s="632" t="s">
        <v>8414</v>
      </c>
      <c r="P594" s="597"/>
      <c r="Q594" s="597"/>
      <c r="R594" s="597"/>
      <c r="S594" s="597"/>
      <c r="T594" s="597"/>
    </row>
    <row r="595" spans="1:20" ht="72" customHeight="1">
      <c r="A595" s="596">
        <v>545</v>
      </c>
      <c r="B595" s="597" t="s">
        <v>889</v>
      </c>
      <c r="C595" s="596" t="s">
        <v>7074</v>
      </c>
      <c r="D595" s="597" t="s">
        <v>6323</v>
      </c>
      <c r="E595" s="593" t="s">
        <v>8406</v>
      </c>
      <c r="F595" s="597" t="s">
        <v>8415</v>
      </c>
      <c r="G595" s="593" t="s">
        <v>8407</v>
      </c>
      <c r="H595" s="598">
        <v>1917</v>
      </c>
      <c r="I595" s="598"/>
      <c r="J595" s="596" t="s">
        <v>8416</v>
      </c>
      <c r="K595" s="599">
        <v>9.9</v>
      </c>
      <c r="L595" s="599">
        <v>2309.65</v>
      </c>
      <c r="M595" s="599">
        <v>0</v>
      </c>
      <c r="N595" s="600">
        <v>39035</v>
      </c>
      <c r="O595" s="597" t="s">
        <v>8417</v>
      </c>
      <c r="P595" s="597"/>
      <c r="Q595" s="597"/>
      <c r="R595" s="597"/>
      <c r="S595" s="596"/>
      <c r="T595" s="597"/>
    </row>
    <row r="596" spans="1:20" ht="72" customHeight="1">
      <c r="A596" s="596">
        <v>546</v>
      </c>
      <c r="B596" s="597" t="s">
        <v>889</v>
      </c>
      <c r="C596" s="596" t="s">
        <v>7074</v>
      </c>
      <c r="D596" s="597" t="s">
        <v>6323</v>
      </c>
      <c r="E596" s="593" t="s">
        <v>8406</v>
      </c>
      <c r="F596" s="597" t="s">
        <v>8418</v>
      </c>
      <c r="G596" s="593" t="s">
        <v>8407</v>
      </c>
      <c r="H596" s="598">
        <v>1996</v>
      </c>
      <c r="I596" s="598"/>
      <c r="J596" s="596" t="s">
        <v>8419</v>
      </c>
      <c r="K596" s="599">
        <v>7.8</v>
      </c>
      <c r="L596" s="599">
        <v>12085.1</v>
      </c>
      <c r="M596" s="599">
        <v>0</v>
      </c>
      <c r="N596" s="600">
        <v>39035</v>
      </c>
      <c r="O596" s="597" t="s">
        <v>8417</v>
      </c>
      <c r="P596" s="597"/>
      <c r="Q596" s="597"/>
      <c r="R596" s="597"/>
      <c r="S596" s="597"/>
      <c r="T596" s="597"/>
    </row>
    <row r="597" spans="1:20" ht="70.150000000000006" customHeight="1">
      <c r="A597" s="596">
        <v>547</v>
      </c>
      <c r="B597" s="597" t="s">
        <v>889</v>
      </c>
      <c r="C597" s="596" t="s">
        <v>7074</v>
      </c>
      <c r="D597" s="597" t="s">
        <v>6323</v>
      </c>
      <c r="E597" s="593" t="s">
        <v>8406</v>
      </c>
      <c r="F597" s="597" t="s">
        <v>8420</v>
      </c>
      <c r="G597" s="593" t="s">
        <v>8407</v>
      </c>
      <c r="H597" s="598">
        <v>1996</v>
      </c>
      <c r="I597" s="598"/>
      <c r="J597" s="596" t="s">
        <v>8421</v>
      </c>
      <c r="K597" s="599">
        <v>10.92</v>
      </c>
      <c r="L597" s="599">
        <v>11594.9</v>
      </c>
      <c r="M597" s="599">
        <v>0</v>
      </c>
      <c r="N597" s="600">
        <v>39035</v>
      </c>
      <c r="O597" s="597" t="s">
        <v>8417</v>
      </c>
      <c r="P597" s="597"/>
      <c r="Q597" s="597"/>
      <c r="R597" s="597"/>
      <c r="S597" s="597"/>
      <c r="T597" s="597"/>
    </row>
    <row r="598" spans="1:20" ht="54" customHeight="1">
      <c r="A598" s="596">
        <v>548</v>
      </c>
      <c r="B598" s="597" t="s">
        <v>889</v>
      </c>
      <c r="C598" s="596" t="s">
        <v>7074</v>
      </c>
      <c r="D598" s="597" t="s">
        <v>6323</v>
      </c>
      <c r="E598" s="593" t="s">
        <v>8406</v>
      </c>
      <c r="F598" s="597" t="s">
        <v>8422</v>
      </c>
      <c r="G598" s="593" t="s">
        <v>8407</v>
      </c>
      <c r="H598" s="598">
        <v>1996</v>
      </c>
      <c r="I598" s="598"/>
      <c r="J598" s="596" t="s">
        <v>8423</v>
      </c>
      <c r="K598" s="599">
        <v>91.92</v>
      </c>
      <c r="L598" s="599">
        <v>3632.36</v>
      </c>
      <c r="M598" s="599">
        <v>0</v>
      </c>
      <c r="N598" s="600">
        <v>39035</v>
      </c>
      <c r="O598" s="597" t="s">
        <v>8417</v>
      </c>
      <c r="P598" s="597"/>
      <c r="Q598" s="597"/>
      <c r="R598" s="597"/>
      <c r="S598" s="597"/>
      <c r="T598" s="597"/>
    </row>
    <row r="599" spans="1:20" ht="60.6" customHeight="1">
      <c r="A599" s="596">
        <v>549</v>
      </c>
      <c r="B599" s="597" t="s">
        <v>889</v>
      </c>
      <c r="C599" s="596" t="s">
        <v>7074</v>
      </c>
      <c r="D599" s="597" t="s">
        <v>6323</v>
      </c>
      <c r="E599" s="593" t="s">
        <v>8406</v>
      </c>
      <c r="F599" s="597" t="s">
        <v>7212</v>
      </c>
      <c r="G599" s="593" t="s">
        <v>8407</v>
      </c>
      <c r="H599" s="598">
        <v>1996</v>
      </c>
      <c r="I599" s="598"/>
      <c r="J599" s="596" t="s">
        <v>8424</v>
      </c>
      <c r="K599" s="599">
        <v>28.78</v>
      </c>
      <c r="L599" s="599">
        <v>6688.93</v>
      </c>
      <c r="M599" s="599">
        <v>0</v>
      </c>
      <c r="N599" s="600">
        <v>39035</v>
      </c>
      <c r="O599" s="597" t="s">
        <v>8417</v>
      </c>
      <c r="P599" s="597"/>
      <c r="Q599" s="597"/>
      <c r="R599" s="597"/>
      <c r="S599" s="597"/>
      <c r="T599" s="597"/>
    </row>
    <row r="600" spans="1:20" ht="58.15" customHeight="1">
      <c r="A600" s="596">
        <v>550</v>
      </c>
      <c r="B600" s="597" t="s">
        <v>889</v>
      </c>
      <c r="C600" s="596" t="s">
        <v>7074</v>
      </c>
      <c r="D600" s="597" t="s">
        <v>6323</v>
      </c>
      <c r="E600" s="593" t="s">
        <v>8406</v>
      </c>
      <c r="F600" s="597" t="s">
        <v>8425</v>
      </c>
      <c r="G600" s="593" t="s">
        <v>8407</v>
      </c>
      <c r="H600" s="598">
        <v>1966</v>
      </c>
      <c r="I600" s="598"/>
      <c r="J600" s="596" t="s">
        <v>8426</v>
      </c>
      <c r="K600" s="599">
        <v>37.049999999999997</v>
      </c>
      <c r="L600" s="599">
        <v>11481.31</v>
      </c>
      <c r="M600" s="599">
        <v>0</v>
      </c>
      <c r="N600" s="600">
        <v>39035</v>
      </c>
      <c r="O600" s="597" t="s">
        <v>8417</v>
      </c>
      <c r="P600" s="597"/>
      <c r="Q600" s="597"/>
      <c r="R600" s="597"/>
      <c r="S600" s="597"/>
      <c r="T600" s="597"/>
    </row>
    <row r="601" spans="1:20" ht="88.15" customHeight="1">
      <c r="A601" s="596">
        <v>552</v>
      </c>
      <c r="B601" s="597" t="s">
        <v>889</v>
      </c>
      <c r="C601" s="43" t="s">
        <v>8427</v>
      </c>
      <c r="D601" s="597" t="s">
        <v>6323</v>
      </c>
      <c r="E601" s="593" t="s">
        <v>8406</v>
      </c>
      <c r="F601" s="597" t="s">
        <v>7076</v>
      </c>
      <c r="G601" s="593" t="s">
        <v>8407</v>
      </c>
      <c r="H601" s="598">
        <v>1917</v>
      </c>
      <c r="I601" s="598">
        <v>2</v>
      </c>
      <c r="J601" s="596" t="s">
        <v>8428</v>
      </c>
      <c r="K601" s="599">
        <v>365.09</v>
      </c>
      <c r="L601" s="599">
        <v>1607381.45</v>
      </c>
      <c r="M601" s="599">
        <v>1607381.45</v>
      </c>
      <c r="N601" s="600">
        <v>39035</v>
      </c>
      <c r="O601" s="632" t="s">
        <v>8429</v>
      </c>
      <c r="P601" s="597"/>
      <c r="Q601" s="597"/>
      <c r="R601" s="597"/>
      <c r="S601" s="597"/>
      <c r="T601" s="597"/>
    </row>
    <row r="602" spans="1:20" ht="102">
      <c r="A602" s="669">
        <v>553</v>
      </c>
      <c r="B602" s="608" t="s">
        <v>889</v>
      </c>
      <c r="C602" s="652" t="s">
        <v>7664</v>
      </c>
      <c r="D602" s="590" t="s">
        <v>8430</v>
      </c>
      <c r="E602" s="586" t="s">
        <v>1769</v>
      </c>
      <c r="F602" s="590" t="s">
        <v>8431</v>
      </c>
      <c r="G602" s="586" t="s">
        <v>8432</v>
      </c>
      <c r="H602" s="628">
        <v>1963</v>
      </c>
      <c r="I602" s="628">
        <v>3</v>
      </c>
      <c r="J602" s="584" t="s">
        <v>8433</v>
      </c>
      <c r="K602" s="629">
        <v>2021.97</v>
      </c>
      <c r="L602" s="629">
        <v>6379652.3399999999</v>
      </c>
      <c r="M602" s="629">
        <v>6134854.5</v>
      </c>
      <c r="N602" s="630">
        <v>39777</v>
      </c>
      <c r="O602" s="628" t="s">
        <v>8434</v>
      </c>
      <c r="P602" s="596" t="s">
        <v>7365</v>
      </c>
      <c r="Q602" s="597" t="s">
        <v>8316</v>
      </c>
      <c r="R602" s="597" t="s">
        <v>7407</v>
      </c>
      <c r="S602" s="597" t="s">
        <v>7315</v>
      </c>
      <c r="T602" s="597" t="s">
        <v>8435</v>
      </c>
    </row>
    <row r="603" spans="1:20" ht="102">
      <c r="A603" s="675"/>
      <c r="B603" s="618"/>
      <c r="C603" s="659"/>
      <c r="D603" s="590"/>
      <c r="E603" s="586"/>
      <c r="F603" s="590"/>
      <c r="G603" s="586"/>
      <c r="H603" s="628"/>
      <c r="I603" s="628"/>
      <c r="J603" s="584"/>
      <c r="K603" s="629"/>
      <c r="L603" s="629"/>
      <c r="M603" s="629"/>
      <c r="N603" s="630"/>
      <c r="O603" s="628"/>
      <c r="P603" s="596" t="s">
        <v>8436</v>
      </c>
      <c r="Q603" s="600">
        <v>43252</v>
      </c>
      <c r="R603" s="600">
        <v>45291</v>
      </c>
      <c r="S603" s="43" t="s">
        <v>7020</v>
      </c>
      <c r="T603" s="598">
        <v>28.04</v>
      </c>
    </row>
    <row r="604" spans="1:20" ht="78" customHeight="1">
      <c r="A604" s="596">
        <v>554</v>
      </c>
      <c r="B604" s="597" t="s">
        <v>889</v>
      </c>
      <c r="C604" s="43" t="s">
        <v>7664</v>
      </c>
      <c r="D604" s="597" t="s">
        <v>8430</v>
      </c>
      <c r="E604" s="593" t="s">
        <v>1769</v>
      </c>
      <c r="F604" s="597" t="s">
        <v>8437</v>
      </c>
      <c r="G604" s="593" t="s">
        <v>8432</v>
      </c>
      <c r="H604" s="598">
        <v>1963</v>
      </c>
      <c r="I604" s="598">
        <v>3</v>
      </c>
      <c r="J604" s="596" t="s">
        <v>8438</v>
      </c>
      <c r="K604" s="599">
        <v>740.54</v>
      </c>
      <c r="L604" s="599">
        <v>1713003.1</v>
      </c>
      <c r="M604" s="599">
        <v>1663659.38</v>
      </c>
      <c r="N604" s="600">
        <v>39777</v>
      </c>
      <c r="O604" s="598" t="s">
        <v>8434</v>
      </c>
      <c r="P604" s="598"/>
      <c r="Q604" s="598"/>
      <c r="R604" s="598"/>
      <c r="S604" s="598"/>
      <c r="T604" s="598"/>
    </row>
    <row r="605" spans="1:20" ht="73.150000000000006" customHeight="1">
      <c r="A605" s="596">
        <v>555</v>
      </c>
      <c r="B605" s="597" t="s">
        <v>889</v>
      </c>
      <c r="C605" s="43" t="s">
        <v>7664</v>
      </c>
      <c r="D605" s="597" t="s">
        <v>8430</v>
      </c>
      <c r="E605" s="593" t="s">
        <v>1769</v>
      </c>
      <c r="F605" s="597" t="s">
        <v>8439</v>
      </c>
      <c r="G605" s="593" t="s">
        <v>8432</v>
      </c>
      <c r="H605" s="598">
        <v>1963</v>
      </c>
      <c r="I605" s="598">
        <v>1</v>
      </c>
      <c r="J605" s="596" t="s">
        <v>8438</v>
      </c>
      <c r="K605" s="599">
        <v>48.57</v>
      </c>
      <c r="L605" s="599">
        <v>159410.62</v>
      </c>
      <c r="M605" s="599">
        <v>159410.62</v>
      </c>
      <c r="N605" s="600">
        <v>39777</v>
      </c>
      <c r="O605" s="598" t="s">
        <v>8434</v>
      </c>
      <c r="P605" s="598"/>
      <c r="Q605" s="598"/>
      <c r="R605" s="598"/>
      <c r="S605" s="598"/>
      <c r="T605" s="598"/>
    </row>
    <row r="606" spans="1:20" ht="72.599999999999994" customHeight="1">
      <c r="A606" s="596">
        <v>556</v>
      </c>
      <c r="B606" s="597" t="s">
        <v>889</v>
      </c>
      <c r="C606" s="43" t="s">
        <v>7664</v>
      </c>
      <c r="D606" s="597" t="s">
        <v>8430</v>
      </c>
      <c r="E606" s="593" t="s">
        <v>1769</v>
      </c>
      <c r="F606" s="597" t="s">
        <v>8440</v>
      </c>
      <c r="G606" s="593" t="s">
        <v>8432</v>
      </c>
      <c r="H606" s="598">
        <v>1963</v>
      </c>
      <c r="I606" s="598"/>
      <c r="J606" s="596" t="s">
        <v>7668</v>
      </c>
      <c r="K606" s="599">
        <v>621.54</v>
      </c>
      <c r="L606" s="599">
        <v>125442.68</v>
      </c>
      <c r="M606" s="599">
        <v>125442.68</v>
      </c>
      <c r="N606" s="600">
        <v>39777</v>
      </c>
      <c r="O606" s="598" t="s">
        <v>8434</v>
      </c>
      <c r="P606" s="598"/>
      <c r="Q606" s="598"/>
      <c r="R606" s="598"/>
      <c r="S606" s="598"/>
      <c r="T606" s="598"/>
    </row>
    <row r="607" spans="1:20" ht="76.150000000000006" customHeight="1">
      <c r="A607" s="596">
        <v>557</v>
      </c>
      <c r="B607" s="597" t="s">
        <v>889</v>
      </c>
      <c r="C607" s="43" t="s">
        <v>7664</v>
      </c>
      <c r="D607" s="597" t="s">
        <v>8430</v>
      </c>
      <c r="E607" s="593" t="s">
        <v>1769</v>
      </c>
      <c r="F607" s="597" t="s">
        <v>8441</v>
      </c>
      <c r="G607" s="593" t="s">
        <v>8432</v>
      </c>
      <c r="H607" s="598">
        <v>1963</v>
      </c>
      <c r="I607" s="598"/>
      <c r="J607" s="596" t="s">
        <v>8442</v>
      </c>
      <c r="K607" s="599">
        <v>8.19</v>
      </c>
      <c r="L607" s="599">
        <v>5663.6</v>
      </c>
      <c r="M607" s="599">
        <v>5663.6</v>
      </c>
      <c r="N607" s="600">
        <v>39777</v>
      </c>
      <c r="O607" s="598" t="s">
        <v>8434</v>
      </c>
      <c r="P607" s="598"/>
      <c r="Q607" s="598"/>
      <c r="R607" s="598"/>
      <c r="S607" s="598"/>
      <c r="T607" s="598"/>
    </row>
    <row r="608" spans="1:20" ht="75" customHeight="1">
      <c r="A608" s="596">
        <v>558</v>
      </c>
      <c r="B608" s="597" t="s">
        <v>889</v>
      </c>
      <c r="C608" s="43" t="s">
        <v>7664</v>
      </c>
      <c r="D608" s="597" t="s">
        <v>8430</v>
      </c>
      <c r="E608" s="593" t="s">
        <v>1769</v>
      </c>
      <c r="F608" s="597" t="s">
        <v>8443</v>
      </c>
      <c r="G608" s="593" t="s">
        <v>8432</v>
      </c>
      <c r="H608" s="598">
        <v>1963</v>
      </c>
      <c r="I608" s="598"/>
      <c r="J608" s="596" t="s">
        <v>8444</v>
      </c>
      <c r="K608" s="599">
        <v>8.43</v>
      </c>
      <c r="L608" s="599">
        <v>5829.82</v>
      </c>
      <c r="M608" s="599">
        <v>5829.82</v>
      </c>
      <c r="N608" s="600">
        <v>39777</v>
      </c>
      <c r="O608" s="598" t="s">
        <v>8434</v>
      </c>
      <c r="P608" s="598"/>
      <c r="Q608" s="598"/>
      <c r="R608" s="598"/>
      <c r="S608" s="598"/>
      <c r="T608" s="598"/>
    </row>
    <row r="609" spans="1:20" ht="71.45" customHeight="1">
      <c r="A609" s="596">
        <v>559</v>
      </c>
      <c r="B609" s="597" t="s">
        <v>889</v>
      </c>
      <c r="C609" s="43" t="s">
        <v>7664</v>
      </c>
      <c r="D609" s="597" t="s">
        <v>8430</v>
      </c>
      <c r="E609" s="593" t="s">
        <v>1769</v>
      </c>
      <c r="F609" s="597" t="s">
        <v>8445</v>
      </c>
      <c r="G609" s="593" t="s">
        <v>8432</v>
      </c>
      <c r="H609" s="598">
        <v>1963</v>
      </c>
      <c r="I609" s="598">
        <v>1</v>
      </c>
      <c r="J609" s="596" t="s">
        <v>7675</v>
      </c>
      <c r="K609" s="599">
        <v>19.43</v>
      </c>
      <c r="L609" s="599">
        <v>19371.64</v>
      </c>
      <c r="M609" s="599">
        <v>19371.64</v>
      </c>
      <c r="N609" s="600">
        <v>39777</v>
      </c>
      <c r="O609" s="598" t="s">
        <v>8434</v>
      </c>
      <c r="P609" s="598"/>
      <c r="Q609" s="598"/>
      <c r="R609" s="598"/>
      <c r="S609" s="598"/>
      <c r="T609" s="598"/>
    </row>
    <row r="610" spans="1:20" ht="89.25">
      <c r="A610" s="596">
        <v>560</v>
      </c>
      <c r="B610" s="597" t="s">
        <v>889</v>
      </c>
      <c r="C610" s="43" t="s">
        <v>7020</v>
      </c>
      <c r="D610" s="597" t="s">
        <v>1688</v>
      </c>
      <c r="E610" s="593" t="s">
        <v>1768</v>
      </c>
      <c r="F610" s="597" t="s">
        <v>8446</v>
      </c>
      <c r="G610" s="593" t="s">
        <v>8447</v>
      </c>
      <c r="H610" s="598">
        <v>1979</v>
      </c>
      <c r="I610" s="598"/>
      <c r="J610" s="596" t="s">
        <v>8448</v>
      </c>
      <c r="K610" s="599">
        <v>75.59</v>
      </c>
      <c r="L610" s="646">
        <v>312910</v>
      </c>
      <c r="M610" s="646">
        <v>159977.65</v>
      </c>
      <c r="N610" s="600">
        <v>39874</v>
      </c>
      <c r="O610" s="598" t="s">
        <v>8449</v>
      </c>
      <c r="P610" s="598"/>
      <c r="Q610" s="598"/>
      <c r="R610" s="598"/>
      <c r="S610" s="598"/>
      <c r="T610" s="598"/>
    </row>
    <row r="611" spans="1:20" s="682" customFormat="1" ht="102.6" customHeight="1">
      <c r="A611" s="720">
        <v>562</v>
      </c>
      <c r="B611" s="609" t="s">
        <v>889</v>
      </c>
      <c r="C611" s="721" t="s">
        <v>8207</v>
      </c>
      <c r="D611" s="609" t="s">
        <v>6584</v>
      </c>
      <c r="E611" s="609" t="s">
        <v>8450</v>
      </c>
      <c r="F611" s="609" t="s">
        <v>8451</v>
      </c>
      <c r="G611" s="609" t="s">
        <v>8452</v>
      </c>
      <c r="H611" s="681">
        <v>1994</v>
      </c>
      <c r="I611" s="609" t="s">
        <v>8453</v>
      </c>
      <c r="J611" s="703" t="s">
        <v>8454</v>
      </c>
      <c r="K611" s="664">
        <v>10115.299999999999</v>
      </c>
      <c r="L611" s="664">
        <v>31747393.649999999</v>
      </c>
      <c r="M611" s="664">
        <v>8196474.0199999996</v>
      </c>
      <c r="N611" s="722">
        <v>41004</v>
      </c>
      <c r="O611" s="704" t="s">
        <v>8455</v>
      </c>
      <c r="P611" s="598" t="s">
        <v>7670</v>
      </c>
      <c r="Q611" s="600">
        <v>42217</v>
      </c>
      <c r="R611" s="600">
        <v>43997</v>
      </c>
      <c r="S611" s="598" t="s">
        <v>7315</v>
      </c>
      <c r="T611" s="598">
        <v>204.69</v>
      </c>
    </row>
    <row r="612" spans="1:20" s="682" customFormat="1" ht="96.6" customHeight="1">
      <c r="A612" s="723"/>
      <c r="B612" s="673"/>
      <c r="C612" s="724"/>
      <c r="D612" s="673"/>
      <c r="E612" s="673"/>
      <c r="F612" s="673"/>
      <c r="G612" s="673"/>
      <c r="H612" s="683"/>
      <c r="I612" s="673"/>
      <c r="J612" s="725"/>
      <c r="K612" s="666"/>
      <c r="L612" s="666"/>
      <c r="M612" s="666"/>
      <c r="N612" s="726"/>
      <c r="O612" s="727"/>
      <c r="P612" s="598" t="s">
        <v>7317</v>
      </c>
      <c r="Q612" s="600">
        <v>42005</v>
      </c>
      <c r="R612" s="600">
        <v>43830</v>
      </c>
      <c r="S612" s="598" t="s">
        <v>7318</v>
      </c>
      <c r="T612" s="598" t="s">
        <v>8456</v>
      </c>
    </row>
    <row r="613" spans="1:20" ht="49.15" customHeight="1">
      <c r="A613" s="607">
        <v>563</v>
      </c>
      <c r="B613" s="608" t="s">
        <v>889</v>
      </c>
      <c r="C613" s="652" t="s">
        <v>7834</v>
      </c>
      <c r="D613" s="608" t="s">
        <v>6601</v>
      </c>
      <c r="E613" s="609" t="s">
        <v>2243</v>
      </c>
      <c r="F613" s="608" t="s">
        <v>8457</v>
      </c>
      <c r="G613" s="609" t="s">
        <v>8458</v>
      </c>
      <c r="H613" s="612">
        <v>2015</v>
      </c>
      <c r="I613" s="608" t="s">
        <v>7748</v>
      </c>
      <c r="J613" s="669" t="s">
        <v>8459</v>
      </c>
      <c r="K613" s="664">
        <v>2801</v>
      </c>
      <c r="L613" s="664">
        <v>98930469.700000003</v>
      </c>
      <c r="M613" s="664">
        <v>13576329.26</v>
      </c>
      <c r="N613" s="615">
        <v>42384</v>
      </c>
      <c r="O613" s="612" t="s">
        <v>8460</v>
      </c>
      <c r="P613" s="600" t="s">
        <v>8461</v>
      </c>
      <c r="Q613" s="600">
        <v>42948</v>
      </c>
      <c r="R613" s="600">
        <v>44774</v>
      </c>
      <c r="S613" s="598" t="s">
        <v>8462</v>
      </c>
      <c r="T613" s="598">
        <v>1</v>
      </c>
    </row>
    <row r="614" spans="1:20" ht="48" customHeight="1">
      <c r="A614" s="728"/>
      <c r="B614" s="671"/>
      <c r="C614" s="672"/>
      <c r="D614" s="671"/>
      <c r="E614" s="673"/>
      <c r="F614" s="671"/>
      <c r="G614" s="673"/>
      <c r="H614" s="674"/>
      <c r="I614" s="671"/>
      <c r="J614" s="670"/>
      <c r="K614" s="666"/>
      <c r="L614" s="666"/>
      <c r="M614" s="666"/>
      <c r="N614" s="667"/>
      <c r="O614" s="674"/>
      <c r="P614" s="600" t="s">
        <v>8463</v>
      </c>
      <c r="Q614" s="600">
        <v>43739</v>
      </c>
      <c r="R614" s="600">
        <v>44104</v>
      </c>
      <c r="S614" s="598" t="s">
        <v>8464</v>
      </c>
      <c r="T614" s="598"/>
    </row>
    <row r="615" spans="1:20" ht="45" customHeight="1">
      <c r="A615" s="728"/>
      <c r="B615" s="671"/>
      <c r="C615" s="672"/>
      <c r="D615" s="671"/>
      <c r="E615" s="673"/>
      <c r="F615" s="671"/>
      <c r="G615" s="673"/>
      <c r="H615" s="674"/>
      <c r="I615" s="671"/>
      <c r="J615" s="670"/>
      <c r="K615" s="666"/>
      <c r="L615" s="666"/>
      <c r="M615" s="666"/>
      <c r="N615" s="667"/>
      <c r="O615" s="674"/>
      <c r="P615" s="600" t="s">
        <v>8465</v>
      </c>
      <c r="Q615" s="600">
        <v>43617</v>
      </c>
      <c r="R615" s="600">
        <v>43951</v>
      </c>
      <c r="S615" s="598" t="s">
        <v>8466</v>
      </c>
      <c r="T615" s="598">
        <v>18</v>
      </c>
    </row>
    <row r="616" spans="1:20" ht="52.15" customHeight="1">
      <c r="A616" s="728"/>
      <c r="B616" s="671"/>
      <c r="C616" s="672"/>
      <c r="D616" s="671"/>
      <c r="E616" s="673"/>
      <c r="F616" s="671"/>
      <c r="G616" s="673"/>
      <c r="H616" s="674"/>
      <c r="I616" s="671"/>
      <c r="J616" s="670"/>
      <c r="K616" s="666"/>
      <c r="L616" s="666"/>
      <c r="M616" s="666"/>
      <c r="N616" s="667"/>
      <c r="O616" s="674"/>
      <c r="P616" s="600" t="s">
        <v>8467</v>
      </c>
      <c r="Q616" s="600">
        <v>43617</v>
      </c>
      <c r="R616" s="600">
        <v>43951</v>
      </c>
      <c r="S616" s="598" t="s">
        <v>8468</v>
      </c>
      <c r="T616" s="598">
        <v>17</v>
      </c>
    </row>
    <row r="617" spans="1:20" ht="50.45" customHeight="1">
      <c r="A617" s="728"/>
      <c r="B617" s="671"/>
      <c r="C617" s="672"/>
      <c r="D617" s="671"/>
      <c r="E617" s="673"/>
      <c r="F617" s="671"/>
      <c r="G617" s="673"/>
      <c r="H617" s="674"/>
      <c r="I617" s="671"/>
      <c r="J617" s="670"/>
      <c r="K617" s="666"/>
      <c r="L617" s="666"/>
      <c r="M617" s="666"/>
      <c r="N617" s="667"/>
      <c r="O617" s="674"/>
      <c r="P617" s="600" t="s">
        <v>8469</v>
      </c>
      <c r="Q617" s="600">
        <v>43556</v>
      </c>
      <c r="R617" s="600">
        <v>43889</v>
      </c>
      <c r="S617" s="598" t="s">
        <v>8470</v>
      </c>
      <c r="T617" s="598"/>
    </row>
    <row r="618" spans="1:20" ht="46.9" customHeight="1">
      <c r="A618" s="617"/>
      <c r="B618" s="618"/>
      <c r="C618" s="659"/>
      <c r="D618" s="618"/>
      <c r="E618" s="619"/>
      <c r="F618" s="618"/>
      <c r="G618" s="619"/>
      <c r="H618" s="622"/>
      <c r="I618" s="618"/>
      <c r="J618" s="675"/>
      <c r="K618" s="676"/>
      <c r="L618" s="676"/>
      <c r="M618" s="676"/>
      <c r="N618" s="625"/>
      <c r="O618" s="622"/>
      <c r="P618" s="600" t="s">
        <v>8471</v>
      </c>
      <c r="Q618" s="600">
        <v>43617</v>
      </c>
      <c r="R618" s="600">
        <v>43951</v>
      </c>
      <c r="S618" s="598" t="s">
        <v>8472</v>
      </c>
      <c r="T618" s="598">
        <v>17.600000000000001</v>
      </c>
    </row>
    <row r="619" spans="1:20" ht="95.25" customHeight="1">
      <c r="A619" s="18">
        <v>564</v>
      </c>
      <c r="B619" s="597" t="s">
        <v>889</v>
      </c>
      <c r="C619" s="43" t="s">
        <v>8473</v>
      </c>
      <c r="D619" s="597" t="s">
        <v>6601</v>
      </c>
      <c r="E619" s="593" t="s">
        <v>8474</v>
      </c>
      <c r="F619" s="597" t="s">
        <v>741</v>
      </c>
      <c r="G619" s="593" t="s">
        <v>8475</v>
      </c>
      <c r="H619" s="598">
        <v>1997</v>
      </c>
      <c r="I619" s="598">
        <v>1</v>
      </c>
      <c r="J619" s="596" t="s">
        <v>8476</v>
      </c>
      <c r="K619" s="599">
        <v>260.89999999999998</v>
      </c>
      <c r="L619" s="599">
        <v>123540</v>
      </c>
      <c r="M619" s="599">
        <v>93002.73</v>
      </c>
      <c r="N619" s="600">
        <v>39237</v>
      </c>
      <c r="O619" s="598" t="s">
        <v>8477</v>
      </c>
      <c r="P619" s="729"/>
      <c r="Q619" s="730"/>
      <c r="R619" s="730"/>
      <c r="S619" s="730"/>
      <c r="T619" s="731"/>
    </row>
    <row r="620" spans="1:20" ht="102">
      <c r="A620" s="596">
        <v>565</v>
      </c>
      <c r="B620" s="597" t="s">
        <v>889</v>
      </c>
      <c r="C620" s="43" t="s">
        <v>8473</v>
      </c>
      <c r="D620" s="597" t="s">
        <v>6601</v>
      </c>
      <c r="E620" s="593" t="s">
        <v>1781</v>
      </c>
      <c r="F620" s="597" t="s">
        <v>8478</v>
      </c>
      <c r="G620" s="593" t="s">
        <v>8479</v>
      </c>
      <c r="H620" s="598">
        <v>1958</v>
      </c>
      <c r="I620" s="598">
        <v>2</v>
      </c>
      <c r="J620" s="596" t="s">
        <v>7850</v>
      </c>
      <c r="K620" s="599">
        <v>1634.59</v>
      </c>
      <c r="L620" s="599">
        <v>3342446.01</v>
      </c>
      <c r="M620" s="599">
        <v>2594547.75</v>
      </c>
      <c r="N620" s="600">
        <v>40464</v>
      </c>
      <c r="O620" s="598" t="s">
        <v>8480</v>
      </c>
      <c r="P620" s="598" t="s">
        <v>7670</v>
      </c>
      <c r="Q620" s="600">
        <v>42217</v>
      </c>
      <c r="R620" s="600">
        <v>43997</v>
      </c>
      <c r="S620" s="598" t="s">
        <v>7315</v>
      </c>
      <c r="T620" s="598">
        <v>36</v>
      </c>
    </row>
    <row r="621" spans="1:20" ht="89.25">
      <c r="A621" s="18">
        <v>566</v>
      </c>
      <c r="B621" s="597" t="s">
        <v>889</v>
      </c>
      <c r="C621" s="43" t="s">
        <v>8473</v>
      </c>
      <c r="D621" s="597" t="s">
        <v>6601</v>
      </c>
      <c r="E621" s="593" t="s">
        <v>1781</v>
      </c>
      <c r="F621" s="597" t="s">
        <v>8090</v>
      </c>
      <c r="G621" s="593" t="s">
        <v>8479</v>
      </c>
      <c r="H621" s="598">
        <v>1958</v>
      </c>
      <c r="I621" s="598"/>
      <c r="J621" s="596" t="s">
        <v>7852</v>
      </c>
      <c r="K621" s="599">
        <v>495.92</v>
      </c>
      <c r="L621" s="599">
        <v>5850.4</v>
      </c>
      <c r="M621" s="599">
        <v>5850.4</v>
      </c>
      <c r="N621" s="600">
        <v>40464</v>
      </c>
      <c r="O621" s="598" t="s">
        <v>8480</v>
      </c>
      <c r="P621" s="598"/>
      <c r="Q621" s="598"/>
      <c r="R621" s="598"/>
      <c r="S621" s="598"/>
      <c r="T621" s="598"/>
    </row>
    <row r="622" spans="1:20" ht="89.25">
      <c r="A622" s="596">
        <v>567</v>
      </c>
      <c r="B622" s="597" t="s">
        <v>889</v>
      </c>
      <c r="C622" s="43" t="s">
        <v>8473</v>
      </c>
      <c r="D622" s="597" t="s">
        <v>6601</v>
      </c>
      <c r="E622" s="593" t="s">
        <v>1781</v>
      </c>
      <c r="F622" s="597" t="s">
        <v>8252</v>
      </c>
      <c r="G622" s="593" t="s">
        <v>8479</v>
      </c>
      <c r="H622" s="598">
        <v>1958</v>
      </c>
      <c r="I622" s="598"/>
      <c r="J622" s="596" t="s">
        <v>8481</v>
      </c>
      <c r="K622" s="599">
        <v>63.35</v>
      </c>
      <c r="L622" s="599">
        <v>61770</v>
      </c>
      <c r="M622" s="599">
        <v>61770</v>
      </c>
      <c r="N622" s="600">
        <v>40464</v>
      </c>
      <c r="O622" s="598" t="s">
        <v>8480</v>
      </c>
      <c r="P622" s="598"/>
      <c r="Q622" s="598"/>
      <c r="R622" s="598"/>
      <c r="S622" s="598"/>
      <c r="T622" s="598"/>
    </row>
    <row r="623" spans="1:20" ht="89.25">
      <c r="A623" s="18">
        <v>568</v>
      </c>
      <c r="B623" s="597" t="s">
        <v>889</v>
      </c>
      <c r="C623" s="43" t="s">
        <v>8473</v>
      </c>
      <c r="D623" s="597" t="s">
        <v>6601</v>
      </c>
      <c r="E623" s="593" t="s">
        <v>1781</v>
      </c>
      <c r="F623" s="597" t="s">
        <v>8482</v>
      </c>
      <c r="G623" s="593" t="s">
        <v>8479</v>
      </c>
      <c r="H623" s="598">
        <v>1958</v>
      </c>
      <c r="I623" s="598">
        <v>1</v>
      </c>
      <c r="J623" s="596" t="s">
        <v>8483</v>
      </c>
      <c r="K623" s="599">
        <v>4.45</v>
      </c>
      <c r="L623" s="599">
        <v>49416</v>
      </c>
      <c r="M623" s="599">
        <v>49416</v>
      </c>
      <c r="N623" s="600">
        <v>40464</v>
      </c>
      <c r="O623" s="598" t="s">
        <v>8480</v>
      </c>
      <c r="P623" s="598"/>
      <c r="Q623" s="598"/>
      <c r="R623" s="598"/>
      <c r="S623" s="598"/>
      <c r="T623" s="598"/>
    </row>
    <row r="624" spans="1:20" ht="82.15" customHeight="1">
      <c r="A624" s="596">
        <v>569</v>
      </c>
      <c r="B624" s="597" t="s">
        <v>889</v>
      </c>
      <c r="C624" s="43" t="s">
        <v>8473</v>
      </c>
      <c r="D624" s="597" t="s">
        <v>6601</v>
      </c>
      <c r="E624" s="593" t="s">
        <v>1781</v>
      </c>
      <c r="F624" s="597" t="s">
        <v>7953</v>
      </c>
      <c r="G624" s="593"/>
      <c r="H624" s="598"/>
      <c r="I624" s="598">
        <v>1</v>
      </c>
      <c r="J624" s="596" t="s">
        <v>8484</v>
      </c>
      <c r="K624" s="599">
        <v>60</v>
      </c>
      <c r="L624" s="599">
        <v>122354.3</v>
      </c>
      <c r="M624" s="599">
        <v>122354.3</v>
      </c>
      <c r="N624" s="600">
        <v>39596</v>
      </c>
      <c r="O624" s="598" t="s">
        <v>8485</v>
      </c>
      <c r="P624" s="598"/>
      <c r="Q624" s="598"/>
      <c r="R624" s="598"/>
      <c r="S624" s="598"/>
      <c r="T624" s="598"/>
    </row>
    <row r="625" spans="1:20" ht="99.6" customHeight="1">
      <c r="A625" s="18">
        <v>570</v>
      </c>
      <c r="B625" s="597" t="s">
        <v>889</v>
      </c>
      <c r="C625" s="43" t="s">
        <v>8486</v>
      </c>
      <c r="D625" s="597" t="s">
        <v>6601</v>
      </c>
      <c r="E625" s="593" t="s">
        <v>1787</v>
      </c>
      <c r="F625" s="597" t="s">
        <v>8487</v>
      </c>
      <c r="G625" s="593" t="s">
        <v>8488</v>
      </c>
      <c r="H625" s="598">
        <v>1987</v>
      </c>
      <c r="I625" s="598">
        <v>2</v>
      </c>
      <c r="J625" s="596" t="s">
        <v>8489</v>
      </c>
      <c r="K625" s="599">
        <v>2730.58</v>
      </c>
      <c r="L625" s="599">
        <v>18503231.260000002</v>
      </c>
      <c r="M625" s="599">
        <v>6009238.4199999999</v>
      </c>
      <c r="N625" s="600">
        <v>39769</v>
      </c>
      <c r="O625" s="598" t="s">
        <v>8490</v>
      </c>
      <c r="P625" s="598" t="s">
        <v>7122</v>
      </c>
      <c r="Q625" s="600">
        <v>43500</v>
      </c>
      <c r="R625" s="600">
        <v>44196</v>
      </c>
      <c r="S625" s="598" t="s">
        <v>7123</v>
      </c>
      <c r="T625" s="598">
        <v>126.05</v>
      </c>
    </row>
    <row r="626" spans="1:20" ht="100.9" customHeight="1">
      <c r="A626" s="596">
        <v>571</v>
      </c>
      <c r="B626" s="597" t="s">
        <v>889</v>
      </c>
      <c r="C626" s="43" t="s">
        <v>8486</v>
      </c>
      <c r="D626" s="597" t="s">
        <v>6601</v>
      </c>
      <c r="E626" s="593" t="s">
        <v>1787</v>
      </c>
      <c r="F626" s="597" t="s">
        <v>7768</v>
      </c>
      <c r="G626" s="593" t="s">
        <v>8488</v>
      </c>
      <c r="H626" s="598">
        <v>1987</v>
      </c>
      <c r="I626" s="598"/>
      <c r="J626" s="596" t="s">
        <v>8491</v>
      </c>
      <c r="K626" s="599">
        <v>631.29</v>
      </c>
      <c r="L626" s="599">
        <v>278718.46999999997</v>
      </c>
      <c r="M626" s="599">
        <v>278718.46999999997</v>
      </c>
      <c r="N626" s="600">
        <v>39769</v>
      </c>
      <c r="O626" s="598" t="s">
        <v>8490</v>
      </c>
      <c r="P626" s="598"/>
      <c r="Q626" s="600"/>
      <c r="R626" s="600"/>
      <c r="S626" s="598"/>
      <c r="T626" s="598"/>
    </row>
    <row r="627" spans="1:20" ht="99" customHeight="1">
      <c r="A627" s="18">
        <v>572</v>
      </c>
      <c r="B627" s="597" t="s">
        <v>889</v>
      </c>
      <c r="C627" s="43" t="s">
        <v>8486</v>
      </c>
      <c r="D627" s="597" t="s">
        <v>6601</v>
      </c>
      <c r="E627" s="593" t="s">
        <v>1787</v>
      </c>
      <c r="F627" s="597" t="s">
        <v>7139</v>
      </c>
      <c r="G627" s="593" t="s">
        <v>8488</v>
      </c>
      <c r="H627" s="598">
        <v>1987</v>
      </c>
      <c r="I627" s="598">
        <v>1</v>
      </c>
      <c r="J627" s="596" t="s">
        <v>8492</v>
      </c>
      <c r="K627" s="599">
        <v>32.76</v>
      </c>
      <c r="L627" s="599">
        <v>23873.91</v>
      </c>
      <c r="M627" s="599">
        <v>23873.91</v>
      </c>
      <c r="N627" s="600">
        <v>39769</v>
      </c>
      <c r="O627" s="598" t="s">
        <v>8490</v>
      </c>
      <c r="P627" s="598"/>
      <c r="Q627" s="600"/>
      <c r="R627" s="600"/>
      <c r="S627" s="598"/>
      <c r="T627" s="598"/>
    </row>
    <row r="628" spans="1:20" ht="96.6" customHeight="1">
      <c r="A628" s="596">
        <v>573</v>
      </c>
      <c r="B628" s="597" t="s">
        <v>889</v>
      </c>
      <c r="C628" s="43" t="s">
        <v>8486</v>
      </c>
      <c r="D628" s="597" t="s">
        <v>6601</v>
      </c>
      <c r="E628" s="593" t="s">
        <v>1787</v>
      </c>
      <c r="F628" s="597" t="s">
        <v>7141</v>
      </c>
      <c r="G628" s="593" t="s">
        <v>8488</v>
      </c>
      <c r="H628" s="598">
        <v>1987</v>
      </c>
      <c r="I628" s="598">
        <v>1</v>
      </c>
      <c r="J628" s="596" t="s">
        <v>8493</v>
      </c>
      <c r="K628" s="599">
        <v>31.4</v>
      </c>
      <c r="L628" s="599">
        <v>22926.54</v>
      </c>
      <c r="M628" s="599">
        <v>22926.54</v>
      </c>
      <c r="N628" s="600">
        <v>39769</v>
      </c>
      <c r="O628" s="598" t="s">
        <v>8490</v>
      </c>
      <c r="P628" s="598"/>
      <c r="Q628" s="600"/>
      <c r="R628" s="600"/>
      <c r="S628" s="598"/>
      <c r="T628" s="598"/>
    </row>
    <row r="629" spans="1:20" ht="99" customHeight="1">
      <c r="A629" s="18">
        <v>574</v>
      </c>
      <c r="B629" s="597" t="s">
        <v>889</v>
      </c>
      <c r="C629" s="43" t="s">
        <v>8486</v>
      </c>
      <c r="D629" s="597" t="s">
        <v>6601</v>
      </c>
      <c r="E629" s="593" t="s">
        <v>1787</v>
      </c>
      <c r="F629" s="597" t="s">
        <v>7143</v>
      </c>
      <c r="G629" s="593" t="s">
        <v>8488</v>
      </c>
      <c r="H629" s="598">
        <v>1987</v>
      </c>
      <c r="I629" s="598">
        <v>1</v>
      </c>
      <c r="J629" s="596" t="s">
        <v>8494</v>
      </c>
      <c r="K629" s="599">
        <v>31.95</v>
      </c>
      <c r="L629" s="599">
        <v>23305.49</v>
      </c>
      <c r="M629" s="599">
        <v>23305.49</v>
      </c>
      <c r="N629" s="600">
        <v>39769</v>
      </c>
      <c r="O629" s="598" t="s">
        <v>8490</v>
      </c>
      <c r="P629" s="598"/>
      <c r="Q629" s="600"/>
      <c r="R629" s="600"/>
      <c r="S629" s="598"/>
      <c r="T629" s="598"/>
    </row>
    <row r="630" spans="1:20" ht="99" customHeight="1">
      <c r="A630" s="596">
        <v>575</v>
      </c>
      <c r="B630" s="597" t="s">
        <v>889</v>
      </c>
      <c r="C630" s="43" t="s">
        <v>8486</v>
      </c>
      <c r="D630" s="597" t="s">
        <v>6601</v>
      </c>
      <c r="E630" s="593" t="s">
        <v>1787</v>
      </c>
      <c r="F630" s="597" t="s">
        <v>7145</v>
      </c>
      <c r="G630" s="593" t="s">
        <v>8488</v>
      </c>
      <c r="H630" s="598">
        <v>1987</v>
      </c>
      <c r="I630" s="598">
        <v>1</v>
      </c>
      <c r="J630" s="596" t="s">
        <v>8495</v>
      </c>
      <c r="K630" s="599">
        <v>32.76</v>
      </c>
      <c r="L630" s="599">
        <v>23873.91</v>
      </c>
      <c r="M630" s="599">
        <v>23873.91</v>
      </c>
      <c r="N630" s="600">
        <v>39769</v>
      </c>
      <c r="O630" s="598" t="s">
        <v>8490</v>
      </c>
      <c r="P630" s="598"/>
      <c r="Q630" s="600"/>
      <c r="R630" s="600"/>
      <c r="S630" s="598"/>
      <c r="T630" s="598"/>
    </row>
    <row r="631" spans="1:20" ht="97.9" customHeight="1">
      <c r="A631" s="18">
        <v>576</v>
      </c>
      <c r="B631" s="597" t="s">
        <v>889</v>
      </c>
      <c r="C631" s="43" t="s">
        <v>8486</v>
      </c>
      <c r="D631" s="597" t="s">
        <v>6601</v>
      </c>
      <c r="E631" s="593" t="s">
        <v>1787</v>
      </c>
      <c r="F631" s="597" t="s">
        <v>7147</v>
      </c>
      <c r="G631" s="593" t="s">
        <v>8488</v>
      </c>
      <c r="H631" s="598">
        <v>1987</v>
      </c>
      <c r="I631" s="598">
        <v>1</v>
      </c>
      <c r="J631" s="596" t="s">
        <v>8496</v>
      </c>
      <c r="K631" s="599">
        <v>32.31</v>
      </c>
      <c r="L631" s="599">
        <v>23494.959999999999</v>
      </c>
      <c r="M631" s="599">
        <v>23494.959999999999</v>
      </c>
      <c r="N631" s="600">
        <v>39769</v>
      </c>
      <c r="O631" s="598" t="s">
        <v>8490</v>
      </c>
      <c r="P631" s="598"/>
      <c r="Q631" s="600"/>
      <c r="R631" s="600"/>
      <c r="S631" s="598"/>
      <c r="T631" s="598"/>
    </row>
    <row r="632" spans="1:20" ht="97.9" customHeight="1">
      <c r="A632" s="596">
        <v>577</v>
      </c>
      <c r="B632" s="597" t="s">
        <v>889</v>
      </c>
      <c r="C632" s="43" t="s">
        <v>8486</v>
      </c>
      <c r="D632" s="597" t="s">
        <v>6601</v>
      </c>
      <c r="E632" s="593" t="s">
        <v>1787</v>
      </c>
      <c r="F632" s="597" t="s">
        <v>8497</v>
      </c>
      <c r="G632" s="593" t="s">
        <v>8488</v>
      </c>
      <c r="H632" s="598">
        <v>1987</v>
      </c>
      <c r="I632" s="598">
        <v>1</v>
      </c>
      <c r="J632" s="596" t="s">
        <v>8498</v>
      </c>
      <c r="K632" s="599">
        <v>32.200000000000003</v>
      </c>
      <c r="L632" s="599">
        <v>23494.959999999999</v>
      </c>
      <c r="M632" s="599">
        <v>23494.959999999999</v>
      </c>
      <c r="N632" s="600">
        <v>39769</v>
      </c>
      <c r="O632" s="598" t="s">
        <v>8490</v>
      </c>
      <c r="P632" s="598"/>
      <c r="Q632" s="600"/>
      <c r="R632" s="600"/>
      <c r="S632" s="598"/>
      <c r="T632" s="598"/>
    </row>
    <row r="633" spans="1:20" ht="103.15" customHeight="1">
      <c r="A633" s="18">
        <v>578</v>
      </c>
      <c r="B633" s="597" t="s">
        <v>889</v>
      </c>
      <c r="C633" s="43" t="s">
        <v>8486</v>
      </c>
      <c r="D633" s="597" t="s">
        <v>6601</v>
      </c>
      <c r="E633" s="593" t="s">
        <v>1787</v>
      </c>
      <c r="F633" s="597" t="s">
        <v>8499</v>
      </c>
      <c r="G633" s="593" t="s">
        <v>8488</v>
      </c>
      <c r="H633" s="598">
        <v>1987</v>
      </c>
      <c r="I633" s="598">
        <v>1</v>
      </c>
      <c r="J633" s="596" t="s">
        <v>8500</v>
      </c>
      <c r="K633" s="599">
        <v>33.840000000000003</v>
      </c>
      <c r="L633" s="599">
        <v>24631.82</v>
      </c>
      <c r="M633" s="599">
        <v>24631.82</v>
      </c>
      <c r="N633" s="600">
        <v>39769</v>
      </c>
      <c r="O633" s="598" t="s">
        <v>8490</v>
      </c>
      <c r="P633" s="598"/>
      <c r="Q633" s="600"/>
      <c r="R633" s="600"/>
      <c r="S633" s="598"/>
      <c r="T633" s="598"/>
    </row>
    <row r="634" spans="1:20" ht="102">
      <c r="A634" s="596">
        <v>579</v>
      </c>
      <c r="B634" s="597" t="s">
        <v>889</v>
      </c>
      <c r="C634" s="43" t="s">
        <v>8501</v>
      </c>
      <c r="D634" s="597" t="s">
        <v>6663</v>
      </c>
      <c r="E634" s="593" t="s">
        <v>1769</v>
      </c>
      <c r="F634" s="597" t="s">
        <v>8502</v>
      </c>
      <c r="G634" s="593" t="s">
        <v>8503</v>
      </c>
      <c r="H634" s="598">
        <v>1966</v>
      </c>
      <c r="I634" s="598">
        <v>3</v>
      </c>
      <c r="J634" s="596" t="s">
        <v>8483</v>
      </c>
      <c r="K634" s="599">
        <v>5760</v>
      </c>
      <c r="L634" s="599">
        <v>12250250.539999999</v>
      </c>
      <c r="M634" s="599">
        <v>6481582.7400000002</v>
      </c>
      <c r="N634" s="600">
        <v>39797</v>
      </c>
      <c r="O634" s="598" t="s">
        <v>8504</v>
      </c>
      <c r="P634" s="598" t="s">
        <v>7317</v>
      </c>
      <c r="Q634" s="600">
        <v>42005</v>
      </c>
      <c r="R634" s="600">
        <v>43830</v>
      </c>
      <c r="S634" s="598" t="s">
        <v>7318</v>
      </c>
      <c r="T634" s="598" t="s">
        <v>8505</v>
      </c>
    </row>
    <row r="635" spans="1:20" ht="89.25">
      <c r="A635" s="18">
        <v>580</v>
      </c>
      <c r="B635" s="597" t="s">
        <v>889</v>
      </c>
      <c r="C635" s="43" t="s">
        <v>8501</v>
      </c>
      <c r="D635" s="597" t="s">
        <v>6663</v>
      </c>
      <c r="E635" s="593" t="s">
        <v>1769</v>
      </c>
      <c r="F635" s="597" t="s">
        <v>8506</v>
      </c>
      <c r="G635" s="593" t="s">
        <v>8503</v>
      </c>
      <c r="H635" s="598">
        <v>1966</v>
      </c>
      <c r="I635" s="598"/>
      <c r="J635" s="596" t="s">
        <v>8314</v>
      </c>
      <c r="K635" s="599">
        <v>525.29999999999995</v>
      </c>
      <c r="L635" s="599">
        <v>98832</v>
      </c>
      <c r="M635" s="599">
        <v>98832</v>
      </c>
      <c r="N635" s="600">
        <v>39797</v>
      </c>
      <c r="O635" s="598" t="s">
        <v>8504</v>
      </c>
      <c r="P635" s="598"/>
      <c r="Q635" s="598"/>
      <c r="R635" s="598"/>
      <c r="S635" s="598"/>
      <c r="T635" s="598"/>
    </row>
    <row r="636" spans="1:20" ht="106.15" customHeight="1">
      <c r="A636" s="596">
        <v>581</v>
      </c>
      <c r="B636" s="597" t="s">
        <v>889</v>
      </c>
      <c r="C636" s="43" t="s">
        <v>8507</v>
      </c>
      <c r="D636" s="597" t="s">
        <v>6663</v>
      </c>
      <c r="E636" s="593" t="s">
        <v>8508</v>
      </c>
      <c r="F636" s="597" t="s">
        <v>8509</v>
      </c>
      <c r="G636" s="593" t="s">
        <v>8510</v>
      </c>
      <c r="H636" s="598">
        <v>1964</v>
      </c>
      <c r="I636" s="597" t="s">
        <v>7301</v>
      </c>
      <c r="J636" s="596" t="s">
        <v>8105</v>
      </c>
      <c r="K636" s="599">
        <v>1127.05</v>
      </c>
      <c r="L636" s="599">
        <v>1557570.57</v>
      </c>
      <c r="M636" s="599">
        <v>1039315.51</v>
      </c>
      <c r="N636" s="600">
        <v>39549</v>
      </c>
      <c r="O636" s="598" t="s">
        <v>8511</v>
      </c>
      <c r="P636" s="598" t="s">
        <v>7122</v>
      </c>
      <c r="Q636" s="600">
        <v>43494</v>
      </c>
      <c r="R636" s="600">
        <v>44196</v>
      </c>
      <c r="S636" s="598" t="s">
        <v>7123</v>
      </c>
      <c r="T636" s="598">
        <v>54.82</v>
      </c>
    </row>
    <row r="637" spans="1:20" ht="105.6" customHeight="1">
      <c r="A637" s="18">
        <v>582</v>
      </c>
      <c r="B637" s="597" t="s">
        <v>889</v>
      </c>
      <c r="C637" s="43" t="s">
        <v>8507</v>
      </c>
      <c r="D637" s="597" t="s">
        <v>6663</v>
      </c>
      <c r="E637" s="593" t="s">
        <v>8508</v>
      </c>
      <c r="F637" s="597" t="s">
        <v>8173</v>
      </c>
      <c r="G637" s="593" t="s">
        <v>8510</v>
      </c>
      <c r="H637" s="598">
        <v>1964</v>
      </c>
      <c r="I637" s="597" t="s">
        <v>7748</v>
      </c>
      <c r="J637" s="596" t="s">
        <v>8512</v>
      </c>
      <c r="K637" s="599">
        <v>29.07</v>
      </c>
      <c r="L637" s="599">
        <v>3403.55</v>
      </c>
      <c r="M637" s="599">
        <v>3403.55</v>
      </c>
      <c r="N637" s="600">
        <v>39549</v>
      </c>
      <c r="O637" s="598" t="s">
        <v>8511</v>
      </c>
      <c r="P637" s="598"/>
      <c r="Q637" s="600"/>
      <c r="R637" s="600"/>
      <c r="S637" s="598"/>
      <c r="T637" s="598"/>
    </row>
    <row r="638" spans="1:20" ht="105.6" customHeight="1">
      <c r="A638" s="596">
        <v>583</v>
      </c>
      <c r="B638" s="597" t="s">
        <v>889</v>
      </c>
      <c r="C638" s="43" t="s">
        <v>8507</v>
      </c>
      <c r="D638" s="597" t="s">
        <v>6663</v>
      </c>
      <c r="E638" s="593" t="s">
        <v>8508</v>
      </c>
      <c r="F638" s="597" t="s">
        <v>7284</v>
      </c>
      <c r="G638" s="593" t="s">
        <v>8510</v>
      </c>
      <c r="H638" s="598">
        <v>1964</v>
      </c>
      <c r="I638" s="597" t="s">
        <v>7748</v>
      </c>
      <c r="J638" s="596" t="s">
        <v>7425</v>
      </c>
      <c r="K638" s="599">
        <v>27.9</v>
      </c>
      <c r="L638" s="599">
        <v>3268.08</v>
      </c>
      <c r="M638" s="599">
        <v>3268.08</v>
      </c>
      <c r="N638" s="600">
        <v>39549</v>
      </c>
      <c r="O638" s="598" t="s">
        <v>8511</v>
      </c>
      <c r="P638" s="598"/>
      <c r="Q638" s="600"/>
      <c r="R638" s="600"/>
      <c r="S638" s="598"/>
      <c r="T638" s="598"/>
    </row>
    <row r="639" spans="1:20" ht="105.6" customHeight="1">
      <c r="A639" s="18">
        <v>584</v>
      </c>
      <c r="B639" s="597" t="s">
        <v>889</v>
      </c>
      <c r="C639" s="43" t="s">
        <v>8507</v>
      </c>
      <c r="D639" s="597" t="s">
        <v>6663</v>
      </c>
      <c r="E639" s="593" t="s">
        <v>8508</v>
      </c>
      <c r="F639" s="597" t="s">
        <v>8513</v>
      </c>
      <c r="G639" s="593" t="s">
        <v>8510</v>
      </c>
      <c r="H639" s="598">
        <v>1964</v>
      </c>
      <c r="I639" s="597" t="s">
        <v>7748</v>
      </c>
      <c r="J639" s="596" t="s">
        <v>8514</v>
      </c>
      <c r="K639" s="599">
        <v>28.18</v>
      </c>
      <c r="L639" s="599">
        <v>3301.95</v>
      </c>
      <c r="M639" s="599">
        <v>3301.95</v>
      </c>
      <c r="N639" s="600">
        <v>39549</v>
      </c>
      <c r="O639" s="598" t="s">
        <v>8511</v>
      </c>
      <c r="P639" s="598"/>
      <c r="Q639" s="600"/>
      <c r="R639" s="600"/>
      <c r="S639" s="598"/>
      <c r="T639" s="598"/>
    </row>
    <row r="640" spans="1:20" ht="105.6" customHeight="1">
      <c r="A640" s="596">
        <v>585</v>
      </c>
      <c r="B640" s="597" t="s">
        <v>889</v>
      </c>
      <c r="C640" s="43" t="s">
        <v>8507</v>
      </c>
      <c r="D640" s="597" t="s">
        <v>6663</v>
      </c>
      <c r="E640" s="593" t="s">
        <v>8508</v>
      </c>
      <c r="F640" s="597" t="s">
        <v>7290</v>
      </c>
      <c r="G640" s="593" t="s">
        <v>8510</v>
      </c>
      <c r="H640" s="598">
        <v>1964</v>
      </c>
      <c r="I640" s="597" t="s">
        <v>7748</v>
      </c>
      <c r="J640" s="596" t="s">
        <v>8106</v>
      </c>
      <c r="K640" s="599">
        <v>27.39</v>
      </c>
      <c r="L640" s="599">
        <v>3217.28</v>
      </c>
      <c r="M640" s="599">
        <v>3217.28</v>
      </c>
      <c r="N640" s="600">
        <v>39549</v>
      </c>
      <c r="O640" s="598" t="s">
        <v>8511</v>
      </c>
      <c r="P640" s="598"/>
      <c r="Q640" s="600"/>
      <c r="R640" s="600"/>
      <c r="S640" s="598"/>
      <c r="T640" s="598"/>
    </row>
    <row r="641" spans="1:20" ht="105.6" customHeight="1">
      <c r="A641" s="18">
        <v>586</v>
      </c>
      <c r="B641" s="597" t="s">
        <v>889</v>
      </c>
      <c r="C641" s="43" t="s">
        <v>8507</v>
      </c>
      <c r="D641" s="597" t="s">
        <v>6663</v>
      </c>
      <c r="E641" s="593" t="s">
        <v>8508</v>
      </c>
      <c r="F641" s="597" t="s">
        <v>8515</v>
      </c>
      <c r="G641" s="593" t="s">
        <v>8510</v>
      </c>
      <c r="H641" s="598">
        <v>1964</v>
      </c>
      <c r="I641" s="597" t="s">
        <v>7748</v>
      </c>
      <c r="J641" s="596" t="s">
        <v>8516</v>
      </c>
      <c r="K641" s="599">
        <v>29.76</v>
      </c>
      <c r="L641" s="599">
        <v>3488.21</v>
      </c>
      <c r="M641" s="599">
        <v>3488.21</v>
      </c>
      <c r="N641" s="600">
        <v>39549</v>
      </c>
      <c r="O641" s="598" t="s">
        <v>8511</v>
      </c>
      <c r="P641" s="598"/>
      <c r="Q641" s="600"/>
      <c r="R641" s="600"/>
      <c r="S641" s="598"/>
      <c r="T641" s="598"/>
    </row>
    <row r="642" spans="1:20" ht="105.6" customHeight="1">
      <c r="A642" s="596">
        <v>587</v>
      </c>
      <c r="B642" s="597" t="s">
        <v>889</v>
      </c>
      <c r="C642" s="43" t="s">
        <v>8507</v>
      </c>
      <c r="D642" s="597" t="s">
        <v>6663</v>
      </c>
      <c r="E642" s="593" t="s">
        <v>8508</v>
      </c>
      <c r="F642" s="597" t="s">
        <v>7292</v>
      </c>
      <c r="G642" s="593" t="s">
        <v>8510</v>
      </c>
      <c r="H642" s="598">
        <v>1964</v>
      </c>
      <c r="I642" s="597" t="s">
        <v>7748</v>
      </c>
      <c r="J642" s="596" t="s">
        <v>8107</v>
      </c>
      <c r="K642" s="599">
        <v>27.6</v>
      </c>
      <c r="L642" s="599">
        <v>3234.21</v>
      </c>
      <c r="M642" s="599">
        <v>3234.21</v>
      </c>
      <c r="N642" s="600">
        <v>39549</v>
      </c>
      <c r="O642" s="598" t="s">
        <v>8511</v>
      </c>
      <c r="P642" s="598"/>
      <c r="Q642" s="600"/>
      <c r="R642" s="600"/>
      <c r="S642" s="598"/>
      <c r="T642" s="598"/>
    </row>
    <row r="643" spans="1:20" ht="105.6" customHeight="1">
      <c r="A643" s="18">
        <v>588</v>
      </c>
      <c r="B643" s="597" t="s">
        <v>889</v>
      </c>
      <c r="C643" s="43" t="s">
        <v>8507</v>
      </c>
      <c r="D643" s="597" t="s">
        <v>6663</v>
      </c>
      <c r="E643" s="593" t="s">
        <v>8508</v>
      </c>
      <c r="F643" s="597" t="s">
        <v>8177</v>
      </c>
      <c r="G643" s="593" t="s">
        <v>8510</v>
      </c>
      <c r="H643" s="598">
        <v>1964</v>
      </c>
      <c r="I643" s="597"/>
      <c r="J643" s="596" t="s">
        <v>8517</v>
      </c>
      <c r="K643" s="599">
        <v>9.52</v>
      </c>
      <c r="L643" s="599">
        <v>507.99</v>
      </c>
      <c r="M643" s="599">
        <v>507.99</v>
      </c>
      <c r="N643" s="600">
        <v>39549</v>
      </c>
      <c r="O643" s="598" t="s">
        <v>8511</v>
      </c>
      <c r="P643" s="598"/>
      <c r="Q643" s="600"/>
      <c r="R643" s="600"/>
      <c r="S643" s="598"/>
      <c r="T643" s="598"/>
    </row>
    <row r="644" spans="1:20" ht="105.6" customHeight="1">
      <c r="A644" s="596">
        <v>589</v>
      </c>
      <c r="B644" s="597" t="s">
        <v>889</v>
      </c>
      <c r="C644" s="43" t="s">
        <v>8507</v>
      </c>
      <c r="D644" s="597" t="s">
        <v>6663</v>
      </c>
      <c r="E644" s="593" t="s">
        <v>8508</v>
      </c>
      <c r="F644" s="597" t="s">
        <v>8518</v>
      </c>
      <c r="G644" s="593" t="s">
        <v>8510</v>
      </c>
      <c r="H644" s="598">
        <v>1964</v>
      </c>
      <c r="I644" s="597"/>
      <c r="J644" s="596" t="s">
        <v>8108</v>
      </c>
      <c r="K644" s="599">
        <v>521.1</v>
      </c>
      <c r="L644" s="599">
        <v>37134.199999999997</v>
      </c>
      <c r="M644" s="599">
        <v>37134.199999999997</v>
      </c>
      <c r="N644" s="600">
        <v>39549</v>
      </c>
      <c r="O644" s="598" t="s">
        <v>8511</v>
      </c>
      <c r="P644" s="598"/>
      <c r="Q644" s="600"/>
      <c r="R644" s="600"/>
      <c r="S644" s="598"/>
      <c r="T644" s="598"/>
    </row>
    <row r="645" spans="1:20" ht="105.6" customHeight="1">
      <c r="A645" s="18">
        <v>590</v>
      </c>
      <c r="B645" s="597" t="s">
        <v>889</v>
      </c>
      <c r="C645" s="43" t="s">
        <v>8507</v>
      </c>
      <c r="D645" s="597" t="s">
        <v>6663</v>
      </c>
      <c r="E645" s="593" t="s">
        <v>8508</v>
      </c>
      <c r="F645" s="597" t="s">
        <v>8519</v>
      </c>
      <c r="G645" s="593" t="s">
        <v>8510</v>
      </c>
      <c r="H645" s="598">
        <v>1964</v>
      </c>
      <c r="I645" s="597" t="s">
        <v>7748</v>
      </c>
      <c r="J645" s="596" t="s">
        <v>8520</v>
      </c>
      <c r="K645" s="599">
        <v>18.98</v>
      </c>
      <c r="L645" s="599">
        <v>18355.439999999999</v>
      </c>
      <c r="M645" s="599">
        <v>18355.439999999999</v>
      </c>
      <c r="N645" s="600">
        <v>39549</v>
      </c>
      <c r="O645" s="598" t="s">
        <v>8511</v>
      </c>
      <c r="P645" s="598"/>
      <c r="Q645" s="600"/>
      <c r="R645" s="600"/>
      <c r="S645" s="598"/>
      <c r="T645" s="598"/>
    </row>
    <row r="646" spans="1:20" ht="106.15" customHeight="1">
      <c r="A646" s="596">
        <v>591</v>
      </c>
      <c r="B646" s="597" t="s">
        <v>889</v>
      </c>
      <c r="C646" s="43" t="s">
        <v>8507</v>
      </c>
      <c r="D646" s="597" t="s">
        <v>6663</v>
      </c>
      <c r="E646" s="593" t="s">
        <v>8508</v>
      </c>
      <c r="F646" s="597" t="s">
        <v>8521</v>
      </c>
      <c r="G646" s="593" t="s">
        <v>8510</v>
      </c>
      <c r="H646" s="598">
        <v>1964</v>
      </c>
      <c r="I646" s="597" t="s">
        <v>7748</v>
      </c>
      <c r="J646" s="596" t="s">
        <v>8109</v>
      </c>
      <c r="K646" s="599">
        <v>48.46</v>
      </c>
      <c r="L646" s="599">
        <v>59824.5</v>
      </c>
      <c r="M646" s="599">
        <v>59824.5</v>
      </c>
      <c r="N646" s="600">
        <v>39549</v>
      </c>
      <c r="O646" s="598" t="s">
        <v>8511</v>
      </c>
      <c r="P646" s="598"/>
      <c r="Q646" s="600"/>
      <c r="R646" s="600"/>
      <c r="S646" s="598"/>
      <c r="T646" s="598"/>
    </row>
    <row r="647" spans="1:20" ht="102">
      <c r="A647" s="18">
        <v>592</v>
      </c>
      <c r="B647" s="597" t="s">
        <v>889</v>
      </c>
      <c r="C647" s="43" t="s">
        <v>7548</v>
      </c>
      <c r="D647" s="597" t="s">
        <v>6663</v>
      </c>
      <c r="E647" s="593" t="s">
        <v>8522</v>
      </c>
      <c r="F647" s="597" t="s">
        <v>8523</v>
      </c>
      <c r="G647" s="593" t="s">
        <v>8524</v>
      </c>
      <c r="H647" s="598">
        <v>1962</v>
      </c>
      <c r="I647" s="598">
        <v>2</v>
      </c>
      <c r="J647" s="596" t="s">
        <v>7268</v>
      </c>
      <c r="K647" s="599">
        <v>2670.82</v>
      </c>
      <c r="L647" s="599">
        <v>6477747.4500000002</v>
      </c>
      <c r="M647" s="599">
        <v>3907200.15</v>
      </c>
      <c r="N647" s="600">
        <v>39664</v>
      </c>
      <c r="O647" s="598" t="s">
        <v>8525</v>
      </c>
      <c r="P647" s="598" t="s">
        <v>8031</v>
      </c>
      <c r="Q647" s="600">
        <v>43500</v>
      </c>
      <c r="R647" s="600">
        <v>44196</v>
      </c>
      <c r="S647" s="598" t="s">
        <v>7123</v>
      </c>
      <c r="T647" s="598">
        <v>63.67</v>
      </c>
    </row>
    <row r="648" spans="1:20" ht="102">
      <c r="A648" s="596">
        <v>593</v>
      </c>
      <c r="B648" s="597" t="s">
        <v>889</v>
      </c>
      <c r="C648" s="43" t="s">
        <v>7548</v>
      </c>
      <c r="D648" s="597" t="s">
        <v>6663</v>
      </c>
      <c r="E648" s="593" t="s">
        <v>8522</v>
      </c>
      <c r="F648" s="597" t="s">
        <v>8104</v>
      </c>
      <c r="G648" s="593" t="s">
        <v>8524</v>
      </c>
      <c r="H648" s="598">
        <v>1962</v>
      </c>
      <c r="I648" s="598">
        <v>1</v>
      </c>
      <c r="J648" s="596" t="s">
        <v>7270</v>
      </c>
      <c r="K648" s="599">
        <v>37.33</v>
      </c>
      <c r="L648" s="599">
        <v>8333.98</v>
      </c>
      <c r="M648" s="599">
        <v>8333.98</v>
      </c>
      <c r="N648" s="600">
        <v>39664</v>
      </c>
      <c r="O648" s="598" t="s">
        <v>8525</v>
      </c>
      <c r="P648" s="598"/>
      <c r="Q648" s="600"/>
      <c r="R648" s="600"/>
      <c r="S648" s="598"/>
      <c r="T648" s="598"/>
    </row>
    <row r="649" spans="1:20" ht="102">
      <c r="A649" s="18">
        <v>594</v>
      </c>
      <c r="B649" s="597" t="s">
        <v>889</v>
      </c>
      <c r="C649" s="43" t="s">
        <v>7548</v>
      </c>
      <c r="D649" s="597" t="s">
        <v>6663</v>
      </c>
      <c r="E649" s="593" t="s">
        <v>8522</v>
      </c>
      <c r="F649" s="597" t="s">
        <v>8104</v>
      </c>
      <c r="G649" s="593" t="s">
        <v>8524</v>
      </c>
      <c r="H649" s="598">
        <v>1962</v>
      </c>
      <c r="I649" s="598">
        <v>1</v>
      </c>
      <c r="J649" s="596" t="s">
        <v>7272</v>
      </c>
      <c r="K649" s="599">
        <v>32.99</v>
      </c>
      <c r="L649" s="599">
        <v>8333.98</v>
      </c>
      <c r="M649" s="599">
        <v>8333.98</v>
      </c>
      <c r="N649" s="600">
        <v>39664</v>
      </c>
      <c r="O649" s="598" t="s">
        <v>8525</v>
      </c>
      <c r="P649" s="598"/>
      <c r="Q649" s="600"/>
      <c r="R649" s="600"/>
      <c r="S649" s="598"/>
      <c r="T649" s="598"/>
    </row>
    <row r="650" spans="1:20" ht="102">
      <c r="A650" s="596">
        <v>595</v>
      </c>
      <c r="B650" s="597" t="s">
        <v>889</v>
      </c>
      <c r="C650" s="43" t="s">
        <v>7548</v>
      </c>
      <c r="D650" s="597" t="s">
        <v>6663</v>
      </c>
      <c r="E650" s="593" t="s">
        <v>8522</v>
      </c>
      <c r="F650" s="597" t="s">
        <v>8104</v>
      </c>
      <c r="G650" s="593" t="s">
        <v>8524</v>
      </c>
      <c r="H650" s="598">
        <v>1962</v>
      </c>
      <c r="I650" s="598">
        <v>1</v>
      </c>
      <c r="J650" s="596" t="s">
        <v>7137</v>
      </c>
      <c r="K650" s="599">
        <v>37</v>
      </c>
      <c r="L650" s="599">
        <v>13542.54</v>
      </c>
      <c r="M650" s="599">
        <v>13542.54</v>
      </c>
      <c r="N650" s="600">
        <v>39664</v>
      </c>
      <c r="O650" s="598" t="s">
        <v>8525</v>
      </c>
      <c r="P650" s="598"/>
      <c r="Q650" s="600"/>
      <c r="R650" s="600"/>
      <c r="S650" s="598"/>
      <c r="T650" s="598"/>
    </row>
    <row r="651" spans="1:20" ht="102">
      <c r="A651" s="18">
        <v>596</v>
      </c>
      <c r="B651" s="597" t="s">
        <v>889</v>
      </c>
      <c r="C651" s="43" t="s">
        <v>7548</v>
      </c>
      <c r="D651" s="597" t="s">
        <v>6663</v>
      </c>
      <c r="E651" s="593" t="s">
        <v>8522</v>
      </c>
      <c r="F651" s="597" t="s">
        <v>8104</v>
      </c>
      <c r="G651" s="593" t="s">
        <v>8524</v>
      </c>
      <c r="H651" s="598">
        <v>1962</v>
      </c>
      <c r="I651" s="598">
        <v>1</v>
      </c>
      <c r="J651" s="596" t="s">
        <v>7616</v>
      </c>
      <c r="K651" s="599">
        <v>35.96</v>
      </c>
      <c r="L651" s="599">
        <v>13542.54</v>
      </c>
      <c r="M651" s="599">
        <v>13542.54</v>
      </c>
      <c r="N651" s="600">
        <v>39664</v>
      </c>
      <c r="O651" s="598" t="s">
        <v>8525</v>
      </c>
      <c r="P651" s="598"/>
      <c r="Q651" s="600"/>
      <c r="R651" s="600"/>
      <c r="S651" s="598"/>
      <c r="T651" s="598"/>
    </row>
    <row r="652" spans="1:20" ht="102">
      <c r="A652" s="596">
        <v>597</v>
      </c>
      <c r="B652" s="597" t="s">
        <v>889</v>
      </c>
      <c r="C652" s="43" t="s">
        <v>7548</v>
      </c>
      <c r="D652" s="597" t="s">
        <v>6663</v>
      </c>
      <c r="E652" s="593" t="s">
        <v>8522</v>
      </c>
      <c r="F652" s="597" t="s">
        <v>8104</v>
      </c>
      <c r="G652" s="593" t="s">
        <v>8524</v>
      </c>
      <c r="H652" s="598">
        <v>1962</v>
      </c>
      <c r="I652" s="598">
        <v>1</v>
      </c>
      <c r="J652" s="596" t="s">
        <v>7619</v>
      </c>
      <c r="K652" s="599">
        <v>36.97</v>
      </c>
      <c r="L652" s="599">
        <v>13542.54</v>
      </c>
      <c r="M652" s="599">
        <v>13542.54</v>
      </c>
      <c r="N652" s="600">
        <v>39664</v>
      </c>
      <c r="O652" s="598" t="s">
        <v>8525</v>
      </c>
      <c r="P652" s="598"/>
      <c r="Q652" s="600"/>
      <c r="R652" s="600"/>
      <c r="S652" s="598"/>
      <c r="T652" s="598"/>
    </row>
    <row r="653" spans="1:20" ht="102">
      <c r="A653" s="18">
        <v>598</v>
      </c>
      <c r="B653" s="597" t="s">
        <v>889</v>
      </c>
      <c r="C653" s="43" t="s">
        <v>7548</v>
      </c>
      <c r="D653" s="597" t="s">
        <v>6663</v>
      </c>
      <c r="E653" s="593" t="s">
        <v>8522</v>
      </c>
      <c r="F653" s="597" t="s">
        <v>8104</v>
      </c>
      <c r="G653" s="593" t="s">
        <v>8524</v>
      </c>
      <c r="H653" s="598">
        <v>1962</v>
      </c>
      <c r="I653" s="598">
        <v>1</v>
      </c>
      <c r="J653" s="596" t="s">
        <v>7621</v>
      </c>
      <c r="K653" s="599">
        <v>34.25</v>
      </c>
      <c r="L653" s="599">
        <v>13542.54</v>
      </c>
      <c r="M653" s="599">
        <v>13542.54</v>
      </c>
      <c r="N653" s="600">
        <v>39664</v>
      </c>
      <c r="O653" s="598" t="s">
        <v>8525</v>
      </c>
      <c r="P653" s="598"/>
      <c r="Q653" s="600"/>
      <c r="R653" s="600"/>
      <c r="S653" s="598"/>
      <c r="T653" s="598"/>
    </row>
    <row r="654" spans="1:20" ht="102">
      <c r="A654" s="596">
        <v>599</v>
      </c>
      <c r="B654" s="597" t="s">
        <v>889</v>
      </c>
      <c r="C654" s="43" t="s">
        <v>7548</v>
      </c>
      <c r="D654" s="597" t="s">
        <v>6663</v>
      </c>
      <c r="E654" s="593" t="s">
        <v>8522</v>
      </c>
      <c r="F654" s="597" t="s">
        <v>8104</v>
      </c>
      <c r="G654" s="593" t="s">
        <v>8524</v>
      </c>
      <c r="H654" s="598">
        <v>1962</v>
      </c>
      <c r="I654" s="598">
        <v>1</v>
      </c>
      <c r="J654" s="596" t="s">
        <v>7622</v>
      </c>
      <c r="K654" s="599">
        <v>34.32</v>
      </c>
      <c r="L654" s="599">
        <v>13542.54</v>
      </c>
      <c r="M654" s="599">
        <v>13542.54</v>
      </c>
      <c r="N654" s="600">
        <v>39664</v>
      </c>
      <c r="O654" s="598" t="s">
        <v>8525</v>
      </c>
      <c r="P654" s="598"/>
      <c r="Q654" s="600"/>
      <c r="R654" s="600"/>
      <c r="S654" s="598"/>
      <c r="T654" s="598"/>
    </row>
    <row r="655" spans="1:20" ht="102">
      <c r="A655" s="18">
        <v>600</v>
      </c>
      <c r="B655" s="597" t="s">
        <v>889</v>
      </c>
      <c r="C655" s="43" t="s">
        <v>7548</v>
      </c>
      <c r="D655" s="597" t="s">
        <v>6663</v>
      </c>
      <c r="E655" s="593" t="s">
        <v>8522</v>
      </c>
      <c r="F655" s="597" t="s">
        <v>8104</v>
      </c>
      <c r="G655" s="593" t="s">
        <v>8524</v>
      </c>
      <c r="H655" s="598">
        <v>1962</v>
      </c>
      <c r="I655" s="598">
        <v>1</v>
      </c>
      <c r="J655" s="596" t="s">
        <v>7624</v>
      </c>
      <c r="K655" s="599">
        <v>37.450000000000003</v>
      </c>
      <c r="L655" s="599">
        <v>13542.54</v>
      </c>
      <c r="M655" s="599">
        <v>13542.54</v>
      </c>
      <c r="N655" s="600">
        <v>39664</v>
      </c>
      <c r="O655" s="598" t="s">
        <v>8525</v>
      </c>
      <c r="P655" s="598"/>
      <c r="Q655" s="600"/>
      <c r="R655" s="600"/>
      <c r="S655" s="598"/>
      <c r="T655" s="598"/>
    </row>
    <row r="656" spans="1:20" ht="102">
      <c r="A656" s="596">
        <v>601</v>
      </c>
      <c r="B656" s="597" t="s">
        <v>889</v>
      </c>
      <c r="C656" s="43" t="s">
        <v>7548</v>
      </c>
      <c r="D656" s="597" t="s">
        <v>6663</v>
      </c>
      <c r="E656" s="593" t="s">
        <v>8522</v>
      </c>
      <c r="F656" s="597" t="s">
        <v>8104</v>
      </c>
      <c r="G656" s="593" t="s">
        <v>8524</v>
      </c>
      <c r="H656" s="598">
        <v>1962</v>
      </c>
      <c r="I656" s="598">
        <v>1</v>
      </c>
      <c r="J656" s="596" t="s">
        <v>7276</v>
      </c>
      <c r="K656" s="599">
        <v>39.270000000000003</v>
      </c>
      <c r="L656" s="599">
        <v>13542.54</v>
      </c>
      <c r="M656" s="599">
        <v>13542.54</v>
      </c>
      <c r="N656" s="600">
        <v>39664</v>
      </c>
      <c r="O656" s="598" t="s">
        <v>8525</v>
      </c>
      <c r="P656" s="598"/>
      <c r="Q656" s="600"/>
      <c r="R656" s="600"/>
      <c r="S656" s="598"/>
      <c r="T656" s="598"/>
    </row>
    <row r="657" spans="1:20" ht="102">
      <c r="A657" s="18">
        <v>602</v>
      </c>
      <c r="B657" s="597" t="s">
        <v>889</v>
      </c>
      <c r="C657" s="43" t="s">
        <v>7548</v>
      </c>
      <c r="D657" s="597" t="s">
        <v>6663</v>
      </c>
      <c r="E657" s="593" t="s">
        <v>8522</v>
      </c>
      <c r="F657" s="597" t="s">
        <v>7374</v>
      </c>
      <c r="G657" s="593" t="s">
        <v>8524</v>
      </c>
      <c r="H657" s="598">
        <v>1962</v>
      </c>
      <c r="I657" s="598"/>
      <c r="J657" s="596" t="s">
        <v>7279</v>
      </c>
      <c r="K657" s="599">
        <v>8</v>
      </c>
      <c r="L657" s="599">
        <v>1322.05</v>
      </c>
      <c r="M657" s="599">
        <v>1322.05</v>
      </c>
      <c r="N657" s="600">
        <v>39664</v>
      </c>
      <c r="O657" s="598" t="s">
        <v>8525</v>
      </c>
      <c r="P657" s="598"/>
      <c r="Q657" s="600"/>
      <c r="R657" s="600"/>
      <c r="S657" s="598"/>
      <c r="T657" s="598"/>
    </row>
    <row r="658" spans="1:20" ht="102">
      <c r="A658" s="596">
        <v>603</v>
      </c>
      <c r="B658" s="597" t="s">
        <v>889</v>
      </c>
      <c r="C658" s="43" t="s">
        <v>7548</v>
      </c>
      <c r="D658" s="597" t="s">
        <v>6663</v>
      </c>
      <c r="E658" s="593" t="s">
        <v>8522</v>
      </c>
      <c r="F658" s="597" t="s">
        <v>7269</v>
      </c>
      <c r="G658" s="593" t="s">
        <v>8524</v>
      </c>
      <c r="H658" s="598">
        <v>1962</v>
      </c>
      <c r="I658" s="598"/>
      <c r="J658" s="596" t="s">
        <v>7281</v>
      </c>
      <c r="K658" s="599">
        <v>682.93</v>
      </c>
      <c r="L658" s="599">
        <v>5208.5600000000004</v>
      </c>
      <c r="M658" s="599">
        <v>5208.5600000000004</v>
      </c>
      <c r="N658" s="600">
        <v>39664</v>
      </c>
      <c r="O658" s="598" t="s">
        <v>8525</v>
      </c>
      <c r="P658" s="598"/>
      <c r="Q658" s="600"/>
      <c r="R658" s="600"/>
      <c r="S658" s="598"/>
      <c r="T658" s="598"/>
    </row>
    <row r="659" spans="1:20" ht="102">
      <c r="A659" s="18">
        <v>604</v>
      </c>
      <c r="B659" s="597" t="s">
        <v>889</v>
      </c>
      <c r="C659" s="43" t="s">
        <v>7548</v>
      </c>
      <c r="D659" s="597" t="s">
        <v>6663</v>
      </c>
      <c r="E659" s="593" t="s">
        <v>8522</v>
      </c>
      <c r="F659" s="597" t="s">
        <v>8526</v>
      </c>
      <c r="G659" s="593" t="s">
        <v>8524</v>
      </c>
      <c r="H659" s="598">
        <v>1962</v>
      </c>
      <c r="I659" s="598">
        <v>1</v>
      </c>
      <c r="J659" s="596" t="s">
        <v>7283</v>
      </c>
      <c r="K659" s="599">
        <v>37.07</v>
      </c>
      <c r="L659" s="599">
        <v>10417.120000000001</v>
      </c>
      <c r="M659" s="599">
        <v>10417.120000000001</v>
      </c>
      <c r="N659" s="600">
        <v>39664</v>
      </c>
      <c r="O659" s="598" t="s">
        <v>8525</v>
      </c>
      <c r="P659" s="598"/>
      <c r="Q659" s="600"/>
      <c r="R659" s="600"/>
      <c r="S659" s="598"/>
      <c r="T659" s="598"/>
    </row>
    <row r="660" spans="1:20" ht="51">
      <c r="A660" s="596">
        <v>605</v>
      </c>
      <c r="B660" s="597" t="s">
        <v>889</v>
      </c>
      <c r="C660" s="596" t="s">
        <v>7074</v>
      </c>
      <c r="D660" s="597" t="s">
        <v>6751</v>
      </c>
      <c r="E660" s="593" t="s">
        <v>8527</v>
      </c>
      <c r="F660" s="597" t="s">
        <v>7076</v>
      </c>
      <c r="G660" s="593" t="s">
        <v>8528</v>
      </c>
      <c r="H660" s="598">
        <v>1975</v>
      </c>
      <c r="I660" s="597" t="s">
        <v>8529</v>
      </c>
      <c r="J660" s="596" t="s">
        <v>8530</v>
      </c>
      <c r="K660" s="599">
        <v>75.66</v>
      </c>
      <c r="L660" s="599">
        <v>248898.14</v>
      </c>
      <c r="M660" s="599">
        <v>149317.82</v>
      </c>
      <c r="N660" s="597" t="s">
        <v>8531</v>
      </c>
      <c r="O660" s="598" t="s">
        <v>8532</v>
      </c>
      <c r="P660" s="597"/>
      <c r="Q660" s="597"/>
      <c r="R660" s="597"/>
      <c r="S660" s="597"/>
      <c r="T660" s="597"/>
    </row>
    <row r="661" spans="1:20" ht="105.75" customHeight="1">
      <c r="A661" s="584">
        <v>606</v>
      </c>
      <c r="B661" s="590" t="s">
        <v>889</v>
      </c>
      <c r="C661" s="584" t="s">
        <v>7074</v>
      </c>
      <c r="D661" s="590" t="s">
        <v>6751</v>
      </c>
      <c r="E661" s="586" t="s">
        <v>8533</v>
      </c>
      <c r="F661" s="608" t="s">
        <v>7076</v>
      </c>
      <c r="G661" s="586" t="s">
        <v>8528</v>
      </c>
      <c r="H661" s="628">
        <v>1975</v>
      </c>
      <c r="I661" s="590" t="s">
        <v>8534</v>
      </c>
      <c r="J661" s="590" t="s">
        <v>8535</v>
      </c>
      <c r="K661" s="629">
        <v>3095.85</v>
      </c>
      <c r="L661" s="629">
        <v>10184723.76</v>
      </c>
      <c r="M661" s="664">
        <v>6772047.6200000001</v>
      </c>
      <c r="N661" s="590" t="s">
        <v>8531</v>
      </c>
      <c r="O661" s="628" t="s">
        <v>8536</v>
      </c>
      <c r="P661" s="596" t="s">
        <v>7081</v>
      </c>
      <c r="Q661" s="600">
        <v>43101</v>
      </c>
      <c r="R661" s="600">
        <v>44926</v>
      </c>
      <c r="S661" s="597" t="s">
        <v>7082</v>
      </c>
      <c r="T661" s="597" t="s">
        <v>8537</v>
      </c>
    </row>
    <row r="662" spans="1:20" ht="105.75" customHeight="1">
      <c r="A662" s="584"/>
      <c r="B662" s="590"/>
      <c r="C662" s="584"/>
      <c r="D662" s="590"/>
      <c r="E662" s="586"/>
      <c r="F662" s="671"/>
      <c r="G662" s="586"/>
      <c r="H662" s="628"/>
      <c r="I662" s="590"/>
      <c r="J662" s="590"/>
      <c r="K662" s="629"/>
      <c r="L662" s="629"/>
      <c r="M662" s="666"/>
      <c r="N662" s="590"/>
      <c r="O662" s="628"/>
      <c r="P662" s="596" t="s">
        <v>7081</v>
      </c>
      <c r="Q662" s="600">
        <v>43101</v>
      </c>
      <c r="R662" s="600">
        <v>44926</v>
      </c>
      <c r="S662" s="597" t="s">
        <v>8538</v>
      </c>
      <c r="T662" s="597" t="s">
        <v>8539</v>
      </c>
    </row>
    <row r="663" spans="1:20" ht="106.5" customHeight="1">
      <c r="A663" s="584"/>
      <c r="B663" s="590"/>
      <c r="C663" s="584"/>
      <c r="D663" s="590"/>
      <c r="E663" s="586"/>
      <c r="F663" s="671"/>
      <c r="G663" s="586"/>
      <c r="H663" s="628"/>
      <c r="I663" s="590"/>
      <c r="J663" s="590"/>
      <c r="K663" s="629"/>
      <c r="L663" s="629"/>
      <c r="M663" s="666"/>
      <c r="N663" s="590"/>
      <c r="O663" s="628"/>
      <c r="P663" s="596" t="s">
        <v>7081</v>
      </c>
      <c r="Q663" s="600">
        <v>43191</v>
      </c>
      <c r="R663" s="600">
        <v>44926</v>
      </c>
      <c r="S663" s="598" t="s">
        <v>8540</v>
      </c>
      <c r="T663" s="598">
        <v>49.44</v>
      </c>
    </row>
    <row r="664" spans="1:20" ht="106.5" customHeight="1">
      <c r="A664" s="584"/>
      <c r="B664" s="590"/>
      <c r="C664" s="584"/>
      <c r="D664" s="590"/>
      <c r="E664" s="586"/>
      <c r="F664" s="671"/>
      <c r="G664" s="586"/>
      <c r="H664" s="628"/>
      <c r="I664" s="590"/>
      <c r="J664" s="590"/>
      <c r="K664" s="629"/>
      <c r="L664" s="629"/>
      <c r="M664" s="666"/>
      <c r="N664" s="590"/>
      <c r="O664" s="628"/>
      <c r="P664" s="596" t="s">
        <v>7081</v>
      </c>
      <c r="Q664" s="600">
        <v>43101</v>
      </c>
      <c r="R664" s="600">
        <v>44926</v>
      </c>
      <c r="S664" s="598" t="s">
        <v>8541</v>
      </c>
      <c r="T664" s="598">
        <v>126.93</v>
      </c>
    </row>
    <row r="665" spans="1:20" ht="109.5" customHeight="1">
      <c r="A665" s="584"/>
      <c r="B665" s="590"/>
      <c r="C665" s="584"/>
      <c r="D665" s="590"/>
      <c r="E665" s="586"/>
      <c r="F665" s="618"/>
      <c r="G665" s="586"/>
      <c r="H665" s="628"/>
      <c r="I665" s="590"/>
      <c r="J665" s="590"/>
      <c r="K665" s="629"/>
      <c r="L665" s="629"/>
      <c r="M665" s="676"/>
      <c r="N665" s="590"/>
      <c r="O665" s="628"/>
      <c r="P665" s="596" t="s">
        <v>7081</v>
      </c>
      <c r="Q665" s="600">
        <v>43101</v>
      </c>
      <c r="R665" s="600">
        <v>44926</v>
      </c>
      <c r="S665" s="598" t="s">
        <v>7739</v>
      </c>
      <c r="T665" s="598">
        <v>68.69</v>
      </c>
    </row>
    <row r="666" spans="1:20" ht="105.75" customHeight="1" thickBot="1">
      <c r="A666" s="596">
        <v>618</v>
      </c>
      <c r="B666" s="597" t="s">
        <v>889</v>
      </c>
      <c r="C666" s="596" t="s">
        <v>7074</v>
      </c>
      <c r="D666" s="597" t="s">
        <v>6751</v>
      </c>
      <c r="E666" s="597" t="s">
        <v>8527</v>
      </c>
      <c r="F666" s="597" t="s">
        <v>7076</v>
      </c>
      <c r="G666" s="597" t="s">
        <v>8528</v>
      </c>
      <c r="H666" s="598">
        <v>1975</v>
      </c>
      <c r="I666" s="598"/>
      <c r="J666" s="596" t="s">
        <v>626</v>
      </c>
      <c r="K666" s="599">
        <v>163.5</v>
      </c>
      <c r="L666" s="599">
        <v>537864.74</v>
      </c>
      <c r="M666" s="599">
        <v>294723.87</v>
      </c>
      <c r="N666" s="600">
        <v>37869</v>
      </c>
      <c r="O666" s="598" t="s">
        <v>8542</v>
      </c>
      <c r="P666" s="732"/>
      <c r="Q666" s="733"/>
      <c r="R666" s="733"/>
      <c r="S666" s="734"/>
      <c r="T666" s="735"/>
    </row>
    <row r="667" spans="1:20" ht="97.5" customHeight="1">
      <c r="A667" s="596">
        <v>607</v>
      </c>
      <c r="B667" s="597" t="s">
        <v>889</v>
      </c>
      <c r="C667" s="597" t="s">
        <v>7074</v>
      </c>
      <c r="D667" s="597" t="s">
        <v>6751</v>
      </c>
      <c r="E667" s="593" t="s">
        <v>8543</v>
      </c>
      <c r="F667" s="597" t="s">
        <v>7076</v>
      </c>
      <c r="G667" s="593" t="s">
        <v>8544</v>
      </c>
      <c r="H667" s="598">
        <v>1917</v>
      </c>
      <c r="I667" s="598">
        <v>2</v>
      </c>
      <c r="J667" s="596" t="s">
        <v>8545</v>
      </c>
      <c r="K667" s="599">
        <v>135.68</v>
      </c>
      <c r="L667" s="599">
        <v>517284.34</v>
      </c>
      <c r="M667" s="599">
        <v>297649.05</v>
      </c>
      <c r="N667" s="600">
        <v>37116</v>
      </c>
      <c r="O667" s="598" t="s">
        <v>8546</v>
      </c>
      <c r="P667" s="598"/>
      <c r="Q667" s="598"/>
      <c r="R667" s="598"/>
      <c r="S667" s="598"/>
      <c r="T667" s="598"/>
    </row>
    <row r="668" spans="1:20" ht="78.599999999999994" customHeight="1">
      <c r="A668" s="596">
        <v>608</v>
      </c>
      <c r="B668" s="597" t="s">
        <v>889</v>
      </c>
      <c r="C668" s="597" t="s">
        <v>7094</v>
      </c>
      <c r="D668" s="597" t="s">
        <v>6751</v>
      </c>
      <c r="E668" s="593" t="s">
        <v>8543</v>
      </c>
      <c r="F668" s="597" t="s">
        <v>7076</v>
      </c>
      <c r="G668" s="593" t="s">
        <v>8544</v>
      </c>
      <c r="H668" s="598">
        <v>1917</v>
      </c>
      <c r="I668" s="598">
        <v>1</v>
      </c>
      <c r="J668" s="43" t="s">
        <v>8547</v>
      </c>
      <c r="K668" s="599">
        <v>4.17</v>
      </c>
      <c r="L668" s="599">
        <v>15324.66</v>
      </c>
      <c r="M668" s="599">
        <v>15324.66</v>
      </c>
      <c r="N668" s="600">
        <v>37116</v>
      </c>
      <c r="O668" s="598" t="s">
        <v>8548</v>
      </c>
      <c r="P668" s="598"/>
      <c r="Q668" s="598"/>
      <c r="R668" s="598"/>
      <c r="S668" s="598"/>
      <c r="T668" s="598"/>
    </row>
    <row r="669" spans="1:20" ht="70.900000000000006" customHeight="1">
      <c r="A669" s="596">
        <v>609</v>
      </c>
      <c r="B669" s="597" t="s">
        <v>889</v>
      </c>
      <c r="C669" s="597" t="s">
        <v>8549</v>
      </c>
      <c r="D669" s="597" t="s">
        <v>6751</v>
      </c>
      <c r="E669" s="593" t="s">
        <v>8543</v>
      </c>
      <c r="F669" s="597" t="s">
        <v>7076</v>
      </c>
      <c r="G669" s="593" t="s">
        <v>8544</v>
      </c>
      <c r="H669" s="598">
        <v>1917</v>
      </c>
      <c r="I669" s="598">
        <v>2</v>
      </c>
      <c r="J669" s="43" t="s">
        <v>8550</v>
      </c>
      <c r="K669" s="599">
        <v>139.69999999999999</v>
      </c>
      <c r="L669" s="599">
        <v>539891.13</v>
      </c>
      <c r="M669" s="599">
        <v>375157.98</v>
      </c>
      <c r="N669" s="600">
        <v>37116</v>
      </c>
      <c r="O669" s="598" t="s">
        <v>8551</v>
      </c>
      <c r="P669" s="598"/>
      <c r="Q669" s="598"/>
      <c r="R669" s="598"/>
      <c r="S669" s="598"/>
      <c r="T669" s="598"/>
    </row>
    <row r="670" spans="1:20" ht="125.25" customHeight="1">
      <c r="A670" s="596">
        <v>610</v>
      </c>
      <c r="B670" s="597" t="s">
        <v>889</v>
      </c>
      <c r="C670" s="596" t="s">
        <v>7074</v>
      </c>
      <c r="D670" s="597" t="s">
        <v>6751</v>
      </c>
      <c r="E670" s="593" t="s">
        <v>8543</v>
      </c>
      <c r="F670" s="597" t="s">
        <v>7076</v>
      </c>
      <c r="G670" s="593" t="s">
        <v>8544</v>
      </c>
      <c r="H670" s="598">
        <v>1917</v>
      </c>
      <c r="I670" s="598">
        <v>1.2</v>
      </c>
      <c r="J670" s="43" t="s">
        <v>8552</v>
      </c>
      <c r="K670" s="599">
        <v>210.41</v>
      </c>
      <c r="L670" s="599">
        <v>813146.02</v>
      </c>
      <c r="M670" s="599">
        <v>447963.74</v>
      </c>
      <c r="N670" s="600">
        <v>37116</v>
      </c>
      <c r="O670" s="598" t="s">
        <v>8553</v>
      </c>
      <c r="P670" s="736" t="s">
        <v>7081</v>
      </c>
      <c r="Q670" s="737">
        <v>43101</v>
      </c>
      <c r="R670" s="737">
        <v>44926</v>
      </c>
      <c r="S670" s="738" t="s">
        <v>7741</v>
      </c>
      <c r="T670" s="739">
        <v>210.41</v>
      </c>
    </row>
    <row r="671" spans="1:20" ht="65.45" customHeight="1">
      <c r="A671" s="596"/>
      <c r="B671" s="597" t="s">
        <v>889</v>
      </c>
      <c r="C671" s="596" t="s">
        <v>7074</v>
      </c>
      <c r="D671" s="597" t="s">
        <v>6751</v>
      </c>
      <c r="E671" s="593" t="s">
        <v>8543</v>
      </c>
      <c r="F671" s="597" t="s">
        <v>7076</v>
      </c>
      <c r="G671" s="593" t="s">
        <v>8544</v>
      </c>
      <c r="H671" s="598">
        <v>1917</v>
      </c>
      <c r="I671" s="598">
        <v>2</v>
      </c>
      <c r="J671" s="43" t="s">
        <v>8554</v>
      </c>
      <c r="K671" s="599">
        <v>26.25</v>
      </c>
      <c r="L671" s="599">
        <v>44623.35</v>
      </c>
      <c r="M671" s="599">
        <v>44623.35</v>
      </c>
      <c r="N671" s="600">
        <v>37116</v>
      </c>
      <c r="O671" s="15" t="s">
        <v>8555</v>
      </c>
      <c r="P671" s="596"/>
      <c r="Q671" s="600"/>
      <c r="R671" s="600"/>
      <c r="S671" s="43"/>
      <c r="T671" s="598"/>
    </row>
    <row r="672" spans="1:20" ht="60" customHeight="1">
      <c r="A672" s="596">
        <v>611</v>
      </c>
      <c r="B672" s="597" t="s">
        <v>889</v>
      </c>
      <c r="C672" s="597" t="s">
        <v>8549</v>
      </c>
      <c r="D672" s="597" t="s">
        <v>6751</v>
      </c>
      <c r="E672" s="593" t="s">
        <v>8543</v>
      </c>
      <c r="F672" s="597" t="s">
        <v>7076</v>
      </c>
      <c r="G672" s="593" t="s">
        <v>8544</v>
      </c>
      <c r="H672" s="598">
        <v>1917</v>
      </c>
      <c r="I672" s="598">
        <v>1</v>
      </c>
      <c r="J672" s="596" t="s">
        <v>8556</v>
      </c>
      <c r="K672" s="599">
        <v>10.62</v>
      </c>
      <c r="L672" s="599">
        <v>15921.95</v>
      </c>
      <c r="M672" s="599">
        <v>15921.95</v>
      </c>
      <c r="N672" s="120">
        <v>37116</v>
      </c>
      <c r="O672" s="15" t="s">
        <v>8557</v>
      </c>
      <c r="P672" s="596"/>
      <c r="Q672" s="600"/>
      <c r="R672" s="600"/>
      <c r="S672" s="43"/>
      <c r="T672" s="598"/>
    </row>
    <row r="673" spans="1:21" ht="89.25">
      <c r="A673" s="596">
        <v>612</v>
      </c>
      <c r="B673" s="597" t="s">
        <v>889</v>
      </c>
      <c r="C673" s="597" t="s">
        <v>8549</v>
      </c>
      <c r="D673" s="597" t="s">
        <v>6751</v>
      </c>
      <c r="E673" s="593" t="s">
        <v>8543</v>
      </c>
      <c r="F673" s="597" t="s">
        <v>7076</v>
      </c>
      <c r="G673" s="593" t="s">
        <v>8544</v>
      </c>
      <c r="H673" s="598">
        <v>1917</v>
      </c>
      <c r="I673" s="598">
        <v>1</v>
      </c>
      <c r="J673" s="596" t="s">
        <v>8558</v>
      </c>
      <c r="K673" s="599">
        <v>52.45</v>
      </c>
      <c r="L673" s="599">
        <v>192752.73</v>
      </c>
      <c r="M673" s="599">
        <v>43904.44</v>
      </c>
      <c r="N673" s="600">
        <v>37116</v>
      </c>
      <c r="O673" s="598" t="s">
        <v>8559</v>
      </c>
      <c r="P673" s="596"/>
      <c r="Q673" s="600"/>
      <c r="R673" s="600"/>
      <c r="S673" s="598"/>
      <c r="T673" s="598"/>
    </row>
    <row r="674" spans="1:21" ht="164.45" customHeight="1">
      <c r="A674" s="596">
        <v>613</v>
      </c>
      <c r="B674" s="597" t="s">
        <v>889</v>
      </c>
      <c r="C674" s="597" t="s">
        <v>8549</v>
      </c>
      <c r="D674" s="597" t="s">
        <v>6751</v>
      </c>
      <c r="E674" s="593" t="s">
        <v>8543</v>
      </c>
      <c r="F674" s="597" t="s">
        <v>7076</v>
      </c>
      <c r="G674" s="593" t="s">
        <v>8544</v>
      </c>
      <c r="H674" s="598">
        <v>1917</v>
      </c>
      <c r="I674" s="598">
        <v>1</v>
      </c>
      <c r="J674" s="43" t="s">
        <v>8560</v>
      </c>
      <c r="K674" s="117">
        <v>25.85</v>
      </c>
      <c r="L674" s="599">
        <v>94998.24</v>
      </c>
      <c r="M674" s="301">
        <v>65856.12</v>
      </c>
      <c r="N674" s="120">
        <v>37116</v>
      </c>
      <c r="O674" s="598" t="s">
        <v>8561</v>
      </c>
      <c r="P674" s="736" t="s">
        <v>8562</v>
      </c>
      <c r="Q674" s="737">
        <v>43345</v>
      </c>
      <c r="R674" s="737">
        <v>45170</v>
      </c>
      <c r="S674" s="740" t="s">
        <v>8563</v>
      </c>
      <c r="T674" s="739">
        <v>25.85</v>
      </c>
    </row>
    <row r="675" spans="1:21" ht="130.5" customHeight="1">
      <c r="A675" s="596">
        <v>614</v>
      </c>
      <c r="B675" s="597" t="s">
        <v>889</v>
      </c>
      <c r="C675" s="43" t="s">
        <v>7240</v>
      </c>
      <c r="D675" s="597" t="s">
        <v>6751</v>
      </c>
      <c r="E675" s="593" t="s">
        <v>8564</v>
      </c>
      <c r="F675" s="597" t="s">
        <v>7989</v>
      </c>
      <c r="G675" s="593" t="s">
        <v>8565</v>
      </c>
      <c r="H675" s="598">
        <v>1968</v>
      </c>
      <c r="I675" s="598">
        <v>1</v>
      </c>
      <c r="J675" s="596" t="s">
        <v>8566</v>
      </c>
      <c r="K675" s="678">
        <v>151.69999999999999</v>
      </c>
      <c r="L675" s="599">
        <v>241572</v>
      </c>
      <c r="M675" s="599">
        <v>181564.12</v>
      </c>
      <c r="N675" s="600">
        <v>40522</v>
      </c>
      <c r="O675" s="598" t="s">
        <v>8567</v>
      </c>
      <c r="P675" s="597"/>
      <c r="Q675" s="597"/>
      <c r="R675" s="597"/>
      <c r="S675" s="597"/>
      <c r="T675" s="598"/>
    </row>
    <row r="676" spans="1:21" ht="102">
      <c r="A676" s="596">
        <v>615</v>
      </c>
      <c r="B676" s="597" t="s">
        <v>889</v>
      </c>
      <c r="C676" s="43" t="s">
        <v>7240</v>
      </c>
      <c r="D676" s="597" t="s">
        <v>6751</v>
      </c>
      <c r="E676" s="593" t="s">
        <v>8564</v>
      </c>
      <c r="F676" s="597" t="s">
        <v>7989</v>
      </c>
      <c r="G676" s="593" t="s">
        <v>8568</v>
      </c>
      <c r="H676" s="598">
        <v>1968</v>
      </c>
      <c r="I676" s="598">
        <v>1</v>
      </c>
      <c r="J676" s="43" t="s">
        <v>8569</v>
      </c>
      <c r="K676" s="599">
        <v>43.5</v>
      </c>
      <c r="L676" s="599">
        <v>271933</v>
      </c>
      <c r="M676" s="599">
        <v>92456.98</v>
      </c>
      <c r="N676" s="600">
        <v>40648</v>
      </c>
      <c r="O676" s="598" t="s">
        <v>8570</v>
      </c>
      <c r="P676" s="598"/>
      <c r="Q676" s="598"/>
      <c r="R676" s="598"/>
      <c r="S676" s="598"/>
      <c r="T676" s="598"/>
    </row>
    <row r="677" spans="1:21" ht="96.6" customHeight="1">
      <c r="A677" s="596">
        <v>616</v>
      </c>
      <c r="B677" s="597" t="s">
        <v>889</v>
      </c>
      <c r="C677" s="43" t="s">
        <v>7240</v>
      </c>
      <c r="D677" s="597" t="s">
        <v>6879</v>
      </c>
      <c r="E677" s="593" t="s">
        <v>1781</v>
      </c>
      <c r="F677" s="597" t="s">
        <v>8571</v>
      </c>
      <c r="G677" s="593" t="s">
        <v>8572</v>
      </c>
      <c r="H677" s="598">
        <v>1953</v>
      </c>
      <c r="I677" s="598">
        <v>1</v>
      </c>
      <c r="J677" s="596" t="s">
        <v>8573</v>
      </c>
      <c r="K677" s="678">
        <v>44.6</v>
      </c>
      <c r="L677" s="599">
        <v>709000</v>
      </c>
      <c r="M677" s="599">
        <v>591942.72</v>
      </c>
      <c r="N677" s="600">
        <v>40974</v>
      </c>
      <c r="O677" s="598" t="s">
        <v>8574</v>
      </c>
      <c r="P677" s="598"/>
      <c r="Q677" s="598"/>
      <c r="R677" s="598"/>
      <c r="S677" s="598"/>
      <c r="T677" s="598"/>
    </row>
    <row r="678" spans="1:21" ht="97.9" customHeight="1">
      <c r="A678" s="596">
        <v>617</v>
      </c>
      <c r="B678" s="597" t="s">
        <v>889</v>
      </c>
      <c r="C678" s="43" t="s">
        <v>7240</v>
      </c>
      <c r="D678" s="597" t="s">
        <v>6879</v>
      </c>
      <c r="E678" s="593" t="s">
        <v>1781</v>
      </c>
      <c r="F678" s="597" t="s">
        <v>8575</v>
      </c>
      <c r="G678" s="593" t="s">
        <v>8572</v>
      </c>
      <c r="H678" s="598"/>
      <c r="I678" s="598"/>
      <c r="J678" s="596" t="s">
        <v>8576</v>
      </c>
      <c r="K678" s="599">
        <v>7280</v>
      </c>
      <c r="L678" s="599">
        <v>860388</v>
      </c>
      <c r="M678" s="599">
        <v>234217.06</v>
      </c>
      <c r="N678" s="600">
        <v>40974</v>
      </c>
      <c r="O678" s="598" t="s">
        <v>8574</v>
      </c>
      <c r="P678" s="602"/>
      <c r="Q678" s="602"/>
      <c r="R678" s="602"/>
      <c r="S678" s="602"/>
      <c r="T678" s="602"/>
      <c r="U678" s="603"/>
    </row>
    <row r="679" spans="1:21" ht="89.25">
      <c r="A679" s="596">
        <v>618</v>
      </c>
      <c r="B679" s="597" t="s">
        <v>889</v>
      </c>
      <c r="C679" s="43" t="s">
        <v>7240</v>
      </c>
      <c r="D679" s="597" t="s">
        <v>6879</v>
      </c>
      <c r="E679" s="593" t="s">
        <v>1781</v>
      </c>
      <c r="F679" s="597" t="s">
        <v>8577</v>
      </c>
      <c r="G679" s="593" t="s">
        <v>8572</v>
      </c>
      <c r="H679" s="598"/>
      <c r="I679" s="598"/>
      <c r="J679" s="596" t="s">
        <v>8578</v>
      </c>
      <c r="K679" s="599">
        <v>1123.2</v>
      </c>
      <c r="L679" s="599">
        <v>132746</v>
      </c>
      <c r="M679" s="599">
        <v>36136.519999999997</v>
      </c>
      <c r="N679" s="600">
        <v>40974</v>
      </c>
      <c r="O679" s="598" t="s">
        <v>8574</v>
      </c>
      <c r="P679" s="598"/>
      <c r="Q679" s="598"/>
      <c r="R679" s="598"/>
      <c r="S679" s="598"/>
      <c r="T679" s="598"/>
    </row>
    <row r="680" spans="1:21" ht="97.15" customHeight="1">
      <c r="A680" s="596">
        <v>619</v>
      </c>
      <c r="B680" s="597" t="s">
        <v>889</v>
      </c>
      <c r="C680" s="43" t="s">
        <v>7240</v>
      </c>
      <c r="D680" s="597" t="s">
        <v>6879</v>
      </c>
      <c r="E680" s="593" t="s">
        <v>1781</v>
      </c>
      <c r="F680" s="597" t="s">
        <v>8579</v>
      </c>
      <c r="G680" s="593" t="s">
        <v>8572</v>
      </c>
      <c r="H680" s="598"/>
      <c r="I680" s="598"/>
      <c r="J680" s="596" t="s">
        <v>8580</v>
      </c>
      <c r="K680" s="599">
        <v>2443</v>
      </c>
      <c r="L680" s="599">
        <v>2693760</v>
      </c>
      <c r="M680" s="599">
        <v>747713.99</v>
      </c>
      <c r="N680" s="600">
        <v>40974</v>
      </c>
      <c r="O680" s="598" t="s">
        <v>8574</v>
      </c>
      <c r="P680" s="598"/>
      <c r="Q680" s="598"/>
      <c r="R680" s="598"/>
      <c r="S680" s="598"/>
      <c r="T680" s="598"/>
    </row>
    <row r="681" spans="1:21" ht="100.15" customHeight="1">
      <c r="A681" s="596">
        <v>620</v>
      </c>
      <c r="B681" s="597" t="s">
        <v>889</v>
      </c>
      <c r="C681" s="43" t="s">
        <v>7240</v>
      </c>
      <c r="D681" s="597" t="s">
        <v>6879</v>
      </c>
      <c r="E681" s="593" t="s">
        <v>1781</v>
      </c>
      <c r="F681" s="597" t="s">
        <v>8581</v>
      </c>
      <c r="G681" s="593" t="s">
        <v>8572</v>
      </c>
      <c r="H681" s="598"/>
      <c r="I681" s="598"/>
      <c r="J681" s="596" t="s">
        <v>8582</v>
      </c>
      <c r="K681" s="599">
        <v>1250.29</v>
      </c>
      <c r="L681" s="599">
        <v>702488.38</v>
      </c>
      <c r="M681" s="599">
        <v>187330.56</v>
      </c>
      <c r="N681" s="600">
        <v>40974</v>
      </c>
      <c r="O681" s="598" t="s">
        <v>8574</v>
      </c>
      <c r="P681" s="598"/>
      <c r="Q681" s="598"/>
      <c r="R681" s="598"/>
      <c r="S681" s="598"/>
      <c r="T681" s="598"/>
    </row>
    <row r="682" spans="1:21" ht="99.6" customHeight="1">
      <c r="A682" s="596">
        <v>621</v>
      </c>
      <c r="B682" s="597" t="s">
        <v>889</v>
      </c>
      <c r="C682" s="43" t="s">
        <v>7240</v>
      </c>
      <c r="D682" s="597" t="s">
        <v>6879</v>
      </c>
      <c r="E682" s="593" t="s">
        <v>1781</v>
      </c>
      <c r="F682" s="597" t="s">
        <v>8583</v>
      </c>
      <c r="G682" s="593" t="s">
        <v>8584</v>
      </c>
      <c r="H682" s="598">
        <v>1953</v>
      </c>
      <c r="I682" s="598">
        <v>1</v>
      </c>
      <c r="J682" s="596" t="s">
        <v>8585</v>
      </c>
      <c r="K682" s="599">
        <v>57.7</v>
      </c>
      <c r="L682" s="599">
        <v>485506</v>
      </c>
      <c r="M682" s="599">
        <v>295854.40000000002</v>
      </c>
      <c r="N682" s="600">
        <v>40974</v>
      </c>
      <c r="O682" s="598" t="s">
        <v>8586</v>
      </c>
      <c r="P682" s="598"/>
      <c r="Q682" s="598"/>
      <c r="R682" s="598"/>
      <c r="S682" s="598"/>
      <c r="T682" s="598"/>
    </row>
    <row r="683" spans="1:21" ht="97.15" customHeight="1">
      <c r="A683" s="596">
        <v>622</v>
      </c>
      <c r="B683" s="597" t="s">
        <v>889</v>
      </c>
      <c r="C683" s="43" t="s">
        <v>7240</v>
      </c>
      <c r="D683" s="597" t="s">
        <v>6879</v>
      </c>
      <c r="E683" s="593" t="s">
        <v>1781</v>
      </c>
      <c r="F683" s="597" t="s">
        <v>8587</v>
      </c>
      <c r="G683" s="593" t="s">
        <v>8584</v>
      </c>
      <c r="H683" s="598"/>
      <c r="I683" s="598"/>
      <c r="J683" s="596" t="s">
        <v>8588</v>
      </c>
      <c r="K683" s="599">
        <v>508.09</v>
      </c>
      <c r="L683" s="599">
        <v>261275.36</v>
      </c>
      <c r="M683" s="599">
        <v>215086.13</v>
      </c>
      <c r="N683" s="600">
        <v>40974</v>
      </c>
      <c r="O683" s="598" t="s">
        <v>8586</v>
      </c>
      <c r="P683" s="598"/>
      <c r="Q683" s="598"/>
      <c r="R683" s="598"/>
      <c r="S683" s="598"/>
      <c r="T683" s="598"/>
    </row>
    <row r="684" spans="1:21" ht="99.6" customHeight="1">
      <c r="A684" s="596">
        <v>623</v>
      </c>
      <c r="B684" s="597" t="s">
        <v>889</v>
      </c>
      <c r="C684" s="43" t="s">
        <v>7240</v>
      </c>
      <c r="D684" s="597" t="s">
        <v>6879</v>
      </c>
      <c r="E684" s="593" t="s">
        <v>1781</v>
      </c>
      <c r="F684" s="597" t="s">
        <v>8589</v>
      </c>
      <c r="G684" s="593" t="s">
        <v>8584</v>
      </c>
      <c r="H684" s="598"/>
      <c r="I684" s="598"/>
      <c r="J684" s="596" t="s">
        <v>8590</v>
      </c>
      <c r="K684" s="599">
        <v>481.17</v>
      </c>
      <c r="L684" s="599">
        <v>947494</v>
      </c>
      <c r="M684" s="599">
        <v>268456.86</v>
      </c>
      <c r="N684" s="600">
        <v>40974</v>
      </c>
      <c r="O684" s="598" t="s">
        <v>8586</v>
      </c>
      <c r="P684" s="598"/>
      <c r="Q684" s="598"/>
      <c r="R684" s="598"/>
      <c r="S684" s="598"/>
      <c r="T684" s="598"/>
    </row>
    <row r="685" spans="1:21" ht="96" customHeight="1">
      <c r="A685" s="596">
        <v>624</v>
      </c>
      <c r="B685" s="597" t="s">
        <v>889</v>
      </c>
      <c r="C685" s="43" t="s">
        <v>7240</v>
      </c>
      <c r="D685" s="597" t="s">
        <v>6879</v>
      </c>
      <c r="E685" s="593" t="s">
        <v>1781</v>
      </c>
      <c r="F685" s="597" t="s">
        <v>7512</v>
      </c>
      <c r="G685" s="593" t="s">
        <v>8584</v>
      </c>
      <c r="H685" s="598"/>
      <c r="I685" s="598">
        <v>1</v>
      </c>
      <c r="J685" s="596" t="s">
        <v>8591</v>
      </c>
      <c r="K685" s="599">
        <v>25.88</v>
      </c>
      <c r="L685" s="599">
        <v>97278</v>
      </c>
      <c r="M685" s="599">
        <v>33074.519999999997</v>
      </c>
      <c r="N685" s="600">
        <v>40974</v>
      </c>
      <c r="O685" s="598" t="s">
        <v>8586</v>
      </c>
      <c r="P685" s="598"/>
      <c r="Q685" s="598"/>
      <c r="R685" s="598"/>
      <c r="S685" s="598"/>
      <c r="T685" s="598"/>
    </row>
    <row r="686" spans="1:21" ht="55.15" customHeight="1">
      <c r="A686" s="636"/>
      <c r="B686" s="597" t="s">
        <v>889</v>
      </c>
      <c r="C686" s="638" t="s">
        <v>890</v>
      </c>
      <c r="D686" s="597" t="s">
        <v>6879</v>
      </c>
      <c r="E686" s="639" t="s">
        <v>8592</v>
      </c>
      <c r="F686" s="15" t="s">
        <v>8593</v>
      </c>
      <c r="G686" s="597" t="s">
        <v>8594</v>
      </c>
      <c r="H686" s="640">
        <v>1995</v>
      </c>
      <c r="I686" s="640"/>
      <c r="J686" s="43" t="s">
        <v>7832</v>
      </c>
      <c r="K686" s="641">
        <v>3.6</v>
      </c>
      <c r="L686" s="641">
        <v>1172705.92</v>
      </c>
      <c r="M686" s="641">
        <v>694010.43</v>
      </c>
      <c r="N686" s="642"/>
      <c r="O686" s="15" t="s">
        <v>8595</v>
      </c>
      <c r="P686" s="598"/>
      <c r="Q686" s="598"/>
      <c r="R686" s="598"/>
      <c r="S686" s="598"/>
      <c r="T686" s="598"/>
    </row>
    <row r="687" spans="1:21" ht="96" customHeight="1">
      <c r="A687" s="636">
        <v>625</v>
      </c>
      <c r="B687" s="637" t="s">
        <v>889</v>
      </c>
      <c r="C687" s="638" t="s">
        <v>7020</v>
      </c>
      <c r="D687" s="637" t="s">
        <v>6879</v>
      </c>
      <c r="E687" s="639" t="s">
        <v>8596</v>
      </c>
      <c r="F687" s="637" t="s">
        <v>8597</v>
      </c>
      <c r="G687" s="639" t="s">
        <v>8598</v>
      </c>
      <c r="H687" s="640">
        <v>1979</v>
      </c>
      <c r="I687" s="640">
        <v>1</v>
      </c>
      <c r="J687" s="636" t="s">
        <v>8599</v>
      </c>
      <c r="K687" s="715">
        <v>158.71</v>
      </c>
      <c r="L687" s="716">
        <v>820624</v>
      </c>
      <c r="M687" s="646">
        <v>158781.14000000001</v>
      </c>
      <c r="N687" s="600">
        <v>39142</v>
      </c>
      <c r="O687" s="598" t="s">
        <v>8600</v>
      </c>
      <c r="P687" s="598"/>
      <c r="Q687" s="600"/>
      <c r="R687" s="600"/>
      <c r="S687" s="598"/>
      <c r="T687" s="598"/>
    </row>
    <row r="688" spans="1:21" ht="22.15" customHeight="1">
      <c r="A688" s="741" t="s">
        <v>514</v>
      </c>
      <c r="B688" s="742"/>
      <c r="C688" s="742"/>
      <c r="D688" s="742"/>
      <c r="E688" s="742"/>
      <c r="F688" s="742"/>
      <c r="G688" s="742"/>
      <c r="H688" s="742"/>
      <c r="I688" s="742"/>
      <c r="J688" s="742"/>
      <c r="K688" s="743"/>
      <c r="L688" s="744">
        <f>SUM(L10:L687)</f>
        <v>1266237159.52</v>
      </c>
      <c r="M688" s="745">
        <f>SUM(M10:M687)</f>
        <v>566788594.35000002</v>
      </c>
      <c r="N688" s="582"/>
      <c r="O688" s="583"/>
      <c r="P688" s="583"/>
      <c r="Q688" s="583"/>
      <c r="R688" s="583"/>
      <c r="S688" s="583"/>
    </row>
    <row r="689" spans="1:19">
      <c r="A689" s="648"/>
      <c r="B689" s="583"/>
      <c r="C689" s="583"/>
      <c r="D689" s="583"/>
      <c r="E689" s="746"/>
      <c r="F689" s="583"/>
      <c r="G689" s="746"/>
      <c r="H689" s="747"/>
      <c r="I689" s="747"/>
      <c r="J689" s="648"/>
      <c r="K689" s="748"/>
      <c r="L689" s="748"/>
      <c r="M689" s="748"/>
      <c r="N689" s="582"/>
      <c r="O689" s="583"/>
      <c r="P689" s="583"/>
      <c r="Q689" s="583"/>
      <c r="R689" s="583"/>
      <c r="S689" s="583"/>
    </row>
    <row r="690" spans="1:19">
      <c r="A690" s="648"/>
      <c r="B690" s="583"/>
      <c r="C690" s="583"/>
      <c r="D690" s="583"/>
      <c r="E690" s="746"/>
      <c r="F690" s="583"/>
      <c r="G690" s="746"/>
      <c r="H690" s="747"/>
      <c r="I690" s="747"/>
      <c r="J690" s="648"/>
      <c r="K690" s="748"/>
      <c r="L690" s="748"/>
      <c r="M690" s="748"/>
      <c r="N690" s="582"/>
      <c r="O690" s="583"/>
      <c r="P690" s="583"/>
      <c r="Q690" s="583"/>
      <c r="R690" s="583"/>
      <c r="S690" s="583"/>
    </row>
    <row r="691" spans="1:19">
      <c r="A691" s="648"/>
      <c r="B691" s="583"/>
      <c r="C691" s="583"/>
      <c r="D691" s="583"/>
      <c r="E691" s="746"/>
      <c r="F691" s="583"/>
      <c r="G691" s="746"/>
      <c r="H691" s="747"/>
      <c r="I691" s="747"/>
      <c r="J691" s="648"/>
      <c r="K691" s="748"/>
      <c r="L691" s="748"/>
      <c r="M691" s="748"/>
      <c r="N691" s="582"/>
      <c r="O691" s="583"/>
      <c r="P691" s="583"/>
      <c r="Q691" s="583"/>
      <c r="R691" s="583"/>
      <c r="S691" s="583"/>
    </row>
    <row r="692" spans="1:19">
      <c r="A692" s="648"/>
      <c r="B692" s="583"/>
      <c r="C692" s="583"/>
      <c r="D692" s="583"/>
      <c r="E692" s="746"/>
      <c r="F692" s="583"/>
      <c r="G692" s="746"/>
      <c r="H692" s="747"/>
      <c r="I692" s="747"/>
      <c r="J692" s="648"/>
      <c r="K692" s="748"/>
      <c r="L692" s="748"/>
      <c r="M692" s="748"/>
      <c r="N692" s="582"/>
      <c r="O692" s="583"/>
      <c r="P692" s="583"/>
      <c r="Q692" s="583"/>
      <c r="R692" s="583"/>
      <c r="S692" s="583"/>
    </row>
    <row r="693" spans="1:19">
      <c r="A693" s="648"/>
      <c r="B693" s="583"/>
      <c r="C693" s="583"/>
      <c r="D693" s="583"/>
      <c r="E693" s="746"/>
      <c r="F693" s="583"/>
      <c r="G693" s="746"/>
      <c r="H693" s="747"/>
      <c r="I693" s="747"/>
      <c r="J693" s="648"/>
      <c r="K693" s="748"/>
      <c r="L693" s="748"/>
      <c r="M693" s="748"/>
      <c r="N693" s="582"/>
      <c r="O693" s="583"/>
      <c r="P693" s="583"/>
      <c r="Q693" s="583"/>
      <c r="R693" s="583"/>
      <c r="S693" s="583"/>
    </row>
    <row r="694" spans="1:19">
      <c r="O694" s="753"/>
      <c r="P694" s="753"/>
      <c r="Q694" s="753"/>
      <c r="R694" s="753"/>
    </row>
    <row r="695" spans="1:19">
      <c r="A695" s="648"/>
      <c r="B695" s="583"/>
      <c r="C695" s="583"/>
      <c r="D695" s="583"/>
      <c r="E695" s="746"/>
      <c r="F695" s="583"/>
      <c r="G695" s="746"/>
      <c r="H695" s="747"/>
      <c r="I695" s="747"/>
      <c r="J695" s="648"/>
      <c r="K695" s="748"/>
      <c r="L695" s="748"/>
      <c r="M695" s="748"/>
      <c r="N695" s="582"/>
      <c r="O695" s="583"/>
      <c r="P695" s="583"/>
      <c r="Q695" s="583"/>
      <c r="R695" s="583"/>
      <c r="S695" s="583"/>
    </row>
    <row r="696" spans="1:19">
      <c r="A696" s="648"/>
      <c r="B696" s="583"/>
      <c r="C696" s="583"/>
      <c r="D696" s="583"/>
      <c r="E696" s="746"/>
      <c r="F696" s="583"/>
      <c r="G696" s="746"/>
      <c r="H696" s="747"/>
      <c r="I696" s="747"/>
      <c r="J696" s="648"/>
      <c r="K696" s="748"/>
      <c r="L696" s="748"/>
      <c r="M696" s="748"/>
      <c r="N696" s="582"/>
      <c r="O696" s="583"/>
      <c r="P696" s="583"/>
      <c r="Q696" s="583"/>
      <c r="R696" s="583"/>
      <c r="S696" s="583"/>
    </row>
    <row r="698" spans="1:19">
      <c r="B698" s="581"/>
      <c r="C698" s="581"/>
      <c r="D698" s="581"/>
    </row>
  </sheetData>
  <mergeCells count="349">
    <mergeCell ref="O661:O665"/>
    <mergeCell ref="A688:K688"/>
    <mergeCell ref="O694:R694"/>
    <mergeCell ref="B698:D698"/>
    <mergeCell ref="I661:I665"/>
    <mergeCell ref="J661:J665"/>
    <mergeCell ref="K661:K665"/>
    <mergeCell ref="L661:L665"/>
    <mergeCell ref="M661:M665"/>
    <mergeCell ref="N661:N665"/>
    <mergeCell ref="O613:O618"/>
    <mergeCell ref="P619:T619"/>
    <mergeCell ref="A661:A665"/>
    <mergeCell ref="B661:B665"/>
    <mergeCell ref="C661:C665"/>
    <mergeCell ref="D661:D665"/>
    <mergeCell ref="E661:E665"/>
    <mergeCell ref="F661:F665"/>
    <mergeCell ref="G661:G665"/>
    <mergeCell ref="H661:H665"/>
    <mergeCell ref="I613:I618"/>
    <mergeCell ref="J613:J618"/>
    <mergeCell ref="K613:K618"/>
    <mergeCell ref="L613:L618"/>
    <mergeCell ref="M613:M618"/>
    <mergeCell ref="N613:N618"/>
    <mergeCell ref="N611:N612"/>
    <mergeCell ref="O611:O612"/>
    <mergeCell ref="A613:A618"/>
    <mergeCell ref="B613:B618"/>
    <mergeCell ref="C613:C618"/>
    <mergeCell ref="D613:D618"/>
    <mergeCell ref="E613:E618"/>
    <mergeCell ref="F613:F618"/>
    <mergeCell ref="G613:G618"/>
    <mergeCell ref="H613:H618"/>
    <mergeCell ref="H611:H612"/>
    <mergeCell ref="I611:I612"/>
    <mergeCell ref="J611:J612"/>
    <mergeCell ref="K611:K612"/>
    <mergeCell ref="L611:L612"/>
    <mergeCell ref="M611:M612"/>
    <mergeCell ref="M602:M603"/>
    <mergeCell ref="N602:N603"/>
    <mergeCell ref="O602:O603"/>
    <mergeCell ref="A611:A612"/>
    <mergeCell ref="B611:B612"/>
    <mergeCell ref="C611:C612"/>
    <mergeCell ref="D611:D612"/>
    <mergeCell ref="E611:E612"/>
    <mergeCell ref="F611:F612"/>
    <mergeCell ref="G611:G612"/>
    <mergeCell ref="G602:G603"/>
    <mergeCell ref="H602:H603"/>
    <mergeCell ref="I602:I603"/>
    <mergeCell ref="J602:J603"/>
    <mergeCell ref="K602:K603"/>
    <mergeCell ref="L602:L603"/>
    <mergeCell ref="A602:A603"/>
    <mergeCell ref="B602:B603"/>
    <mergeCell ref="C602:C603"/>
    <mergeCell ref="D602:D603"/>
    <mergeCell ref="E602:E603"/>
    <mergeCell ref="F602:F603"/>
    <mergeCell ref="O480:O481"/>
    <mergeCell ref="G526:G527"/>
    <mergeCell ref="H526:H527"/>
    <mergeCell ref="L526:L527"/>
    <mergeCell ref="M526:M527"/>
    <mergeCell ref="P547:T547"/>
    <mergeCell ref="I480:I481"/>
    <mergeCell ref="J480:J481"/>
    <mergeCell ref="K480:K481"/>
    <mergeCell ref="L480:L481"/>
    <mergeCell ref="M480:M481"/>
    <mergeCell ref="N480:N481"/>
    <mergeCell ref="N375:N376"/>
    <mergeCell ref="O375:O376"/>
    <mergeCell ref="A480:A481"/>
    <mergeCell ref="B480:B481"/>
    <mergeCell ref="C480:C481"/>
    <mergeCell ref="D480:D481"/>
    <mergeCell ref="E480:E481"/>
    <mergeCell ref="F480:F481"/>
    <mergeCell ref="G480:G481"/>
    <mergeCell ref="H480:H481"/>
    <mergeCell ref="H375:H376"/>
    <mergeCell ref="I375:I376"/>
    <mergeCell ref="J375:J376"/>
    <mergeCell ref="K375:K376"/>
    <mergeCell ref="L375:L376"/>
    <mergeCell ref="M375:M376"/>
    <mergeCell ref="M369:M374"/>
    <mergeCell ref="N369:N374"/>
    <mergeCell ref="O369:O374"/>
    <mergeCell ref="A375:A376"/>
    <mergeCell ref="B375:B376"/>
    <mergeCell ref="C375:C376"/>
    <mergeCell ref="D375:D376"/>
    <mergeCell ref="E375:E376"/>
    <mergeCell ref="F375:F376"/>
    <mergeCell ref="G375:G376"/>
    <mergeCell ref="G369:G374"/>
    <mergeCell ref="H369:H374"/>
    <mergeCell ref="I369:I374"/>
    <mergeCell ref="J369:J374"/>
    <mergeCell ref="K369:K374"/>
    <mergeCell ref="L369:L374"/>
    <mergeCell ref="A369:A374"/>
    <mergeCell ref="B369:B374"/>
    <mergeCell ref="C369:C374"/>
    <mergeCell ref="D369:D374"/>
    <mergeCell ref="E369:E374"/>
    <mergeCell ref="F369:F374"/>
    <mergeCell ref="L359:L360"/>
    <mergeCell ref="M359:M360"/>
    <mergeCell ref="N359:N360"/>
    <mergeCell ref="O359:O360"/>
    <mergeCell ref="K366:K368"/>
    <mergeCell ref="N366:N368"/>
    <mergeCell ref="O366:O368"/>
    <mergeCell ref="F359:F360"/>
    <mergeCell ref="G359:G360"/>
    <mergeCell ref="H359:H360"/>
    <mergeCell ref="I359:I360"/>
    <mergeCell ref="J359:J360"/>
    <mergeCell ref="K359:K360"/>
    <mergeCell ref="L313:L314"/>
    <mergeCell ref="M313:M314"/>
    <mergeCell ref="N313:N314"/>
    <mergeCell ref="O313:O314"/>
    <mergeCell ref="K324:K326"/>
    <mergeCell ref="A359:A360"/>
    <mergeCell ref="B359:B360"/>
    <mergeCell ref="C359:C360"/>
    <mergeCell ref="D359:D360"/>
    <mergeCell ref="E359:E360"/>
    <mergeCell ref="F313:F314"/>
    <mergeCell ref="G313:G314"/>
    <mergeCell ref="H313:H314"/>
    <mergeCell ref="I313:I314"/>
    <mergeCell ref="J313:J314"/>
    <mergeCell ref="K313:K314"/>
    <mergeCell ref="K281:K282"/>
    <mergeCell ref="L281:L282"/>
    <mergeCell ref="M281:M282"/>
    <mergeCell ref="N281:N282"/>
    <mergeCell ref="O281:O282"/>
    <mergeCell ref="A313:A314"/>
    <mergeCell ref="B313:B314"/>
    <mergeCell ref="C313:C314"/>
    <mergeCell ref="D313:D314"/>
    <mergeCell ref="E313:E314"/>
    <mergeCell ref="O277:O278"/>
    <mergeCell ref="B281:B282"/>
    <mergeCell ref="C281:C282"/>
    <mergeCell ref="D281:D282"/>
    <mergeCell ref="E281:E282"/>
    <mergeCell ref="F281:F282"/>
    <mergeCell ref="G281:G282"/>
    <mergeCell ref="H281:H282"/>
    <mergeCell ref="I281:I282"/>
    <mergeCell ref="J281:J282"/>
    <mergeCell ref="I277:I278"/>
    <mergeCell ref="J277:J278"/>
    <mergeCell ref="K277:K278"/>
    <mergeCell ref="L277:L278"/>
    <mergeCell ref="M277:M278"/>
    <mergeCell ref="N277:N278"/>
    <mergeCell ref="N242:N244"/>
    <mergeCell ref="O242:O244"/>
    <mergeCell ref="A277:A278"/>
    <mergeCell ref="B277:B278"/>
    <mergeCell ref="C277:C278"/>
    <mergeCell ref="D277:D278"/>
    <mergeCell ref="E277:E278"/>
    <mergeCell ref="F277:F278"/>
    <mergeCell ref="G277:G278"/>
    <mergeCell ref="H277:H278"/>
    <mergeCell ref="H242:H244"/>
    <mergeCell ref="I242:I244"/>
    <mergeCell ref="J242:J244"/>
    <mergeCell ref="K242:K244"/>
    <mergeCell ref="L242:L244"/>
    <mergeCell ref="M242:M244"/>
    <mergeCell ref="M237:M239"/>
    <mergeCell ref="N237:N239"/>
    <mergeCell ref="O237:O239"/>
    <mergeCell ref="A242:A244"/>
    <mergeCell ref="B242:B244"/>
    <mergeCell ref="C242:C244"/>
    <mergeCell ref="D242:D244"/>
    <mergeCell ref="E242:E244"/>
    <mergeCell ref="F242:F244"/>
    <mergeCell ref="G242:G244"/>
    <mergeCell ref="G237:G239"/>
    <mergeCell ref="H237:H239"/>
    <mergeCell ref="I237:I239"/>
    <mergeCell ref="J237:J239"/>
    <mergeCell ref="K237:K239"/>
    <mergeCell ref="L237:L239"/>
    <mergeCell ref="A237:A239"/>
    <mergeCell ref="B237:B239"/>
    <mergeCell ref="C237:C239"/>
    <mergeCell ref="D237:D239"/>
    <mergeCell ref="E237:E239"/>
    <mergeCell ref="F237:F239"/>
    <mergeCell ref="J164:J170"/>
    <mergeCell ref="K164:K170"/>
    <mergeCell ref="L164:L170"/>
    <mergeCell ref="M164:M170"/>
    <mergeCell ref="N164:N170"/>
    <mergeCell ref="O164:O170"/>
    <mergeCell ref="O161:O163"/>
    <mergeCell ref="A164:A170"/>
    <mergeCell ref="B164:B170"/>
    <mergeCell ref="C164:C170"/>
    <mergeCell ref="D164:D170"/>
    <mergeCell ref="E164:E170"/>
    <mergeCell ref="F164:F170"/>
    <mergeCell ref="G164:G170"/>
    <mergeCell ref="H164:H170"/>
    <mergeCell ref="I164:I170"/>
    <mergeCell ref="I161:I163"/>
    <mergeCell ref="J161:J163"/>
    <mergeCell ref="K161:K163"/>
    <mergeCell ref="L161:L163"/>
    <mergeCell ref="M161:M163"/>
    <mergeCell ref="N161:N163"/>
    <mergeCell ref="N154:N155"/>
    <mergeCell ref="O154:O155"/>
    <mergeCell ref="A161:A163"/>
    <mergeCell ref="B161:B163"/>
    <mergeCell ref="C161:C163"/>
    <mergeCell ref="D161:D163"/>
    <mergeCell ref="E161:E163"/>
    <mergeCell ref="F161:F163"/>
    <mergeCell ref="G161:G163"/>
    <mergeCell ref="H161:H163"/>
    <mergeCell ref="H154:H155"/>
    <mergeCell ref="I154:I155"/>
    <mergeCell ref="J154:J155"/>
    <mergeCell ref="K154:K155"/>
    <mergeCell ref="L154:L155"/>
    <mergeCell ref="M154:M155"/>
    <mergeCell ref="M141:M142"/>
    <mergeCell ref="N141:N142"/>
    <mergeCell ref="O141:O142"/>
    <mergeCell ref="A154:A155"/>
    <mergeCell ref="B154:B155"/>
    <mergeCell ref="C154:C155"/>
    <mergeCell ref="D154:D155"/>
    <mergeCell ref="E154:E155"/>
    <mergeCell ref="F154:F155"/>
    <mergeCell ref="G154:G155"/>
    <mergeCell ref="G141:G142"/>
    <mergeCell ref="H141:H142"/>
    <mergeCell ref="I141:I142"/>
    <mergeCell ref="J141:J142"/>
    <mergeCell ref="K141:K142"/>
    <mergeCell ref="L141:L142"/>
    <mergeCell ref="A141:A142"/>
    <mergeCell ref="B141:B142"/>
    <mergeCell ref="C141:C142"/>
    <mergeCell ref="D141:D142"/>
    <mergeCell ref="E141:E142"/>
    <mergeCell ref="F141:F142"/>
    <mergeCell ref="J126:J128"/>
    <mergeCell ref="K126:K128"/>
    <mergeCell ref="L126:L128"/>
    <mergeCell ref="M126:M128"/>
    <mergeCell ref="N126:N128"/>
    <mergeCell ref="O126:O128"/>
    <mergeCell ref="O110:O111"/>
    <mergeCell ref="A126:A128"/>
    <mergeCell ref="B126:B128"/>
    <mergeCell ref="C126:C128"/>
    <mergeCell ref="D126:D128"/>
    <mergeCell ref="E126:E128"/>
    <mergeCell ref="F126:F128"/>
    <mergeCell ref="G126:G128"/>
    <mergeCell ref="H126:H128"/>
    <mergeCell ref="I126:I128"/>
    <mergeCell ref="I110:I111"/>
    <mergeCell ref="J110:J111"/>
    <mergeCell ref="K110:K111"/>
    <mergeCell ref="L110:L111"/>
    <mergeCell ref="M110:M111"/>
    <mergeCell ref="N110:N111"/>
    <mergeCell ref="N26:N27"/>
    <mergeCell ref="O26:O27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H26:H27"/>
    <mergeCell ref="I26:I27"/>
    <mergeCell ref="J26:J27"/>
    <mergeCell ref="K26:K27"/>
    <mergeCell ref="L26:L27"/>
    <mergeCell ref="M26:M27"/>
    <mergeCell ref="M23:M24"/>
    <mergeCell ref="N23:N24"/>
    <mergeCell ref="O23:O24"/>
    <mergeCell ref="A26:A27"/>
    <mergeCell ref="B26:B27"/>
    <mergeCell ref="C26:C27"/>
    <mergeCell ref="D26:D27"/>
    <mergeCell ref="E26:E27"/>
    <mergeCell ref="F26:F27"/>
    <mergeCell ref="G26:G27"/>
    <mergeCell ref="G23:G24"/>
    <mergeCell ref="H23:H24"/>
    <mergeCell ref="I23:I24"/>
    <mergeCell ref="J23:J24"/>
    <mergeCell ref="K23:K24"/>
    <mergeCell ref="L23:L24"/>
    <mergeCell ref="A23:A24"/>
    <mergeCell ref="B23:B24"/>
    <mergeCell ref="C23:C24"/>
    <mergeCell ref="D23:D24"/>
    <mergeCell ref="E23:E24"/>
    <mergeCell ref="F23:F24"/>
    <mergeCell ref="M8:M9"/>
    <mergeCell ref="N8:N9"/>
    <mergeCell ref="O8:O9"/>
    <mergeCell ref="P8:S8"/>
    <mergeCell ref="T8:T9"/>
    <mergeCell ref="Q9:R9"/>
    <mergeCell ref="G8:G9"/>
    <mergeCell ref="H8:H9"/>
    <mergeCell ref="I8:I9"/>
    <mergeCell ref="J8:J9"/>
    <mergeCell ref="K8:K9"/>
    <mergeCell ref="L8:L9"/>
    <mergeCell ref="S1:T1"/>
    <mergeCell ref="B2:T2"/>
    <mergeCell ref="B4:T4"/>
    <mergeCell ref="B6:T6"/>
    <mergeCell ref="D7:M7"/>
    <mergeCell ref="A8:A9"/>
    <mergeCell ref="B8:B9"/>
    <mergeCell ref="C8:C9"/>
    <mergeCell ref="D8:E8"/>
    <mergeCell ref="F8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="75" zoomScaleNormal="75" workbookViewId="0">
      <selection activeCell="G12" sqref="G12"/>
    </sheetView>
  </sheetViews>
  <sheetFormatPr defaultColWidth="8.85546875" defaultRowHeight="12.75"/>
  <cols>
    <col min="1" max="1" width="6.28515625" style="4" customWidth="1"/>
    <col min="2" max="2" width="8.7109375" style="4" customWidth="1"/>
    <col min="3" max="3" width="17.85546875" style="32" customWidth="1"/>
    <col min="4" max="4" width="17.85546875" style="4" customWidth="1"/>
    <col min="5" max="5" width="12" style="4" customWidth="1"/>
    <col min="6" max="6" width="8.7109375" style="4" customWidth="1"/>
    <col min="7" max="7" width="17.5703125" style="4" customWidth="1"/>
    <col min="8" max="8" width="16.28515625" style="4" customWidth="1"/>
    <col min="9" max="9" width="16.140625" style="4" customWidth="1"/>
    <col min="10" max="10" width="14.42578125" style="4" customWidth="1"/>
    <col min="11" max="11" width="16" style="4" customWidth="1"/>
    <col min="12" max="12" width="30.42578125" style="4" customWidth="1"/>
    <col min="13" max="16384" width="8.85546875" style="4"/>
  </cols>
  <sheetData>
    <row r="1" spans="1:12">
      <c r="K1" s="19"/>
    </row>
    <row r="2" spans="1:12" s="35" customFormat="1" ht="15.75">
      <c r="A2" s="33" t="s">
        <v>552</v>
      </c>
      <c r="B2" s="33"/>
      <c r="C2" s="34"/>
    </row>
    <row r="3" spans="1:12">
      <c r="A3" s="73"/>
      <c r="B3" s="73"/>
      <c r="C3" s="73"/>
      <c r="D3" s="3"/>
      <c r="E3" s="3"/>
      <c r="F3" s="3"/>
    </row>
    <row r="4" spans="1:12" s="37" customFormat="1" ht="64.150000000000006" customHeight="1">
      <c r="A4" s="23" t="s">
        <v>0</v>
      </c>
      <c r="B4" s="23" t="s">
        <v>557</v>
      </c>
      <c r="C4" s="23" t="s">
        <v>541</v>
      </c>
      <c r="D4" s="23" t="s">
        <v>21</v>
      </c>
      <c r="E4" s="23" t="s">
        <v>30</v>
      </c>
      <c r="F4" s="23" t="s">
        <v>17</v>
      </c>
      <c r="G4" s="23" t="s">
        <v>534</v>
      </c>
      <c r="H4" s="23" t="s">
        <v>230</v>
      </c>
      <c r="I4" s="23" t="s">
        <v>12</v>
      </c>
      <c r="J4" s="23" t="s">
        <v>532</v>
      </c>
      <c r="K4" s="23" t="s">
        <v>540</v>
      </c>
      <c r="L4" s="22" t="s">
        <v>513</v>
      </c>
    </row>
    <row r="5" spans="1:12" ht="88.9" customHeight="1">
      <c r="A5" s="5">
        <v>1</v>
      </c>
      <c r="B5" s="38">
        <v>43466</v>
      </c>
      <c r="C5" s="5" t="s">
        <v>22</v>
      </c>
      <c r="D5" s="5" t="s">
        <v>554</v>
      </c>
      <c r="E5" s="5">
        <v>405.3</v>
      </c>
      <c r="F5" s="5">
        <v>1958</v>
      </c>
      <c r="G5" s="5" t="s">
        <v>542</v>
      </c>
      <c r="H5" s="5" t="s">
        <v>495</v>
      </c>
      <c r="I5" s="5" t="s">
        <v>391</v>
      </c>
      <c r="J5" s="7">
        <v>289451</v>
      </c>
      <c r="K5" s="7">
        <v>0</v>
      </c>
      <c r="L5" s="14" t="s">
        <v>512</v>
      </c>
    </row>
    <row r="6" spans="1:12" ht="26.45" customHeight="1">
      <c r="A6" s="74">
        <v>2</v>
      </c>
      <c r="B6" s="77">
        <v>43466</v>
      </c>
      <c r="C6" s="5" t="s">
        <v>23</v>
      </c>
      <c r="D6" s="74" t="s">
        <v>554</v>
      </c>
      <c r="E6" s="74">
        <v>114.8</v>
      </c>
      <c r="F6" s="5"/>
      <c r="G6" s="74" t="s">
        <v>543</v>
      </c>
      <c r="H6" s="5" t="s">
        <v>505</v>
      </c>
      <c r="I6" s="74" t="s">
        <v>24</v>
      </c>
      <c r="J6" s="7"/>
      <c r="K6" s="7"/>
      <c r="L6" s="70"/>
    </row>
    <row r="7" spans="1:12" ht="22.15" customHeight="1">
      <c r="A7" s="75"/>
      <c r="B7" s="78"/>
      <c r="C7" s="8" t="s">
        <v>25</v>
      </c>
      <c r="D7" s="75"/>
      <c r="E7" s="75"/>
      <c r="F7" s="5">
        <v>1986</v>
      </c>
      <c r="G7" s="75"/>
      <c r="H7" s="5" t="s">
        <v>504</v>
      </c>
      <c r="I7" s="75"/>
      <c r="J7" s="7">
        <v>934668</v>
      </c>
      <c r="K7" s="7">
        <v>216087.39</v>
      </c>
      <c r="L7" s="71"/>
    </row>
    <row r="8" spans="1:12" ht="38.25">
      <c r="A8" s="75"/>
      <c r="B8" s="78"/>
      <c r="C8" s="8" t="s">
        <v>26</v>
      </c>
      <c r="D8" s="75"/>
      <c r="E8" s="75"/>
      <c r="F8" s="5">
        <v>1967</v>
      </c>
      <c r="G8" s="75"/>
      <c r="H8" s="5" t="s">
        <v>506</v>
      </c>
      <c r="I8" s="75"/>
      <c r="J8" s="7">
        <v>219038</v>
      </c>
      <c r="K8" s="7">
        <v>0</v>
      </c>
      <c r="L8" s="71"/>
    </row>
    <row r="9" spans="1:12" ht="38.25">
      <c r="A9" s="75"/>
      <c r="B9" s="78"/>
      <c r="C9" s="8" t="s">
        <v>27</v>
      </c>
      <c r="D9" s="75"/>
      <c r="E9" s="75"/>
      <c r="F9" s="5">
        <v>1959</v>
      </c>
      <c r="G9" s="75"/>
      <c r="H9" s="5" t="s">
        <v>507</v>
      </c>
      <c r="I9" s="75"/>
      <c r="J9" s="7">
        <v>174439</v>
      </c>
      <c r="K9" s="7">
        <v>0</v>
      </c>
      <c r="L9" s="71"/>
    </row>
    <row r="10" spans="1:12" ht="40.15" customHeight="1">
      <c r="A10" s="75"/>
      <c r="B10" s="78"/>
      <c r="C10" s="8" t="s">
        <v>28</v>
      </c>
      <c r="D10" s="75"/>
      <c r="E10" s="75"/>
      <c r="F10" s="5">
        <v>1959</v>
      </c>
      <c r="G10" s="75"/>
      <c r="H10" s="5" t="s">
        <v>508</v>
      </c>
      <c r="I10" s="75"/>
      <c r="J10" s="7">
        <v>174439</v>
      </c>
      <c r="K10" s="7">
        <v>0</v>
      </c>
      <c r="L10" s="71"/>
    </row>
    <row r="11" spans="1:12" ht="24.6" customHeight="1">
      <c r="A11" s="76"/>
      <c r="B11" s="79"/>
      <c r="C11" s="8" t="s">
        <v>29</v>
      </c>
      <c r="D11" s="76"/>
      <c r="E11" s="76"/>
      <c r="F11" s="5">
        <v>1968</v>
      </c>
      <c r="G11" s="76"/>
      <c r="H11" s="5" t="s">
        <v>509</v>
      </c>
      <c r="I11" s="76"/>
      <c r="J11" s="7">
        <v>227038</v>
      </c>
      <c r="K11" s="7">
        <v>0</v>
      </c>
      <c r="L11" s="72"/>
    </row>
    <row r="12" spans="1:12" ht="85.9" customHeight="1">
      <c r="A12" s="5">
        <v>3</v>
      </c>
      <c r="B12" s="38">
        <v>43466</v>
      </c>
      <c r="C12" s="5" t="s">
        <v>2</v>
      </c>
      <c r="D12" s="5" t="s">
        <v>554</v>
      </c>
      <c r="E12" s="5">
        <v>182.8</v>
      </c>
      <c r="F12" s="5">
        <v>1997</v>
      </c>
      <c r="G12" s="5" t="s">
        <v>544</v>
      </c>
      <c r="H12" s="5" t="s">
        <v>496</v>
      </c>
      <c r="I12" s="5" t="s">
        <v>392</v>
      </c>
      <c r="J12" s="7">
        <v>1370897</v>
      </c>
      <c r="K12" s="7">
        <v>676511.72</v>
      </c>
      <c r="L12" s="12" t="s">
        <v>512</v>
      </c>
    </row>
    <row r="13" spans="1:12" ht="64.150000000000006" customHeight="1">
      <c r="A13" s="5">
        <v>4</v>
      </c>
      <c r="B13" s="38">
        <v>43466</v>
      </c>
      <c r="C13" s="5" t="s">
        <v>3</v>
      </c>
      <c r="D13" s="5" t="s">
        <v>555</v>
      </c>
      <c r="E13" s="5">
        <v>67.5</v>
      </c>
      <c r="F13" s="5">
        <v>1979</v>
      </c>
      <c r="G13" s="5" t="s">
        <v>545</v>
      </c>
      <c r="H13" s="5" t="s">
        <v>503</v>
      </c>
      <c r="I13" s="5" t="s">
        <v>393</v>
      </c>
      <c r="J13" s="7">
        <v>201295</v>
      </c>
      <c r="K13" s="7">
        <v>57323.9</v>
      </c>
      <c r="L13" s="20"/>
    </row>
    <row r="14" spans="1:12" ht="83.45" customHeight="1">
      <c r="A14" s="5">
        <v>5</v>
      </c>
      <c r="B14" s="38">
        <v>43466</v>
      </c>
      <c r="C14" s="5" t="s">
        <v>1</v>
      </c>
      <c r="D14" s="5" t="s">
        <v>140</v>
      </c>
      <c r="E14" s="5">
        <v>33.700000000000003</v>
      </c>
      <c r="F14" s="5">
        <v>2007</v>
      </c>
      <c r="G14" s="5" t="s">
        <v>546</v>
      </c>
      <c r="H14" s="5" t="s">
        <v>497</v>
      </c>
      <c r="I14" s="5" t="s">
        <v>394</v>
      </c>
      <c r="J14" s="7">
        <v>24491</v>
      </c>
      <c r="K14" s="7">
        <v>18598.580000000002</v>
      </c>
      <c r="L14" s="12" t="s">
        <v>512</v>
      </c>
    </row>
    <row r="15" spans="1:12" ht="84" customHeight="1">
      <c r="A15" s="5">
        <v>6</v>
      </c>
      <c r="B15" s="38">
        <v>43466</v>
      </c>
      <c r="C15" s="5" t="s">
        <v>1</v>
      </c>
      <c r="D15" s="5" t="s">
        <v>556</v>
      </c>
      <c r="E15" s="5">
        <v>17.600000000000001</v>
      </c>
      <c r="F15" s="5">
        <v>2007</v>
      </c>
      <c r="G15" s="5" t="s">
        <v>547</v>
      </c>
      <c r="H15" s="5" t="s">
        <v>502</v>
      </c>
      <c r="I15" s="5" t="s">
        <v>388</v>
      </c>
      <c r="J15" s="7">
        <v>16529</v>
      </c>
      <c r="K15" s="7">
        <v>12552.57</v>
      </c>
      <c r="L15" s="12" t="s">
        <v>512</v>
      </c>
    </row>
    <row r="16" spans="1:12" ht="85.9" customHeight="1">
      <c r="A16" s="5">
        <v>7</v>
      </c>
      <c r="B16" s="38">
        <v>43466</v>
      </c>
      <c r="C16" s="5" t="s">
        <v>4</v>
      </c>
      <c r="D16" s="5" t="s">
        <v>160</v>
      </c>
      <c r="E16" s="5">
        <v>34.1</v>
      </c>
      <c r="F16" s="5">
        <v>1972</v>
      </c>
      <c r="G16" s="5" t="s">
        <v>548</v>
      </c>
      <c r="H16" s="5" t="s">
        <v>501</v>
      </c>
      <c r="I16" s="5" t="s">
        <v>389</v>
      </c>
      <c r="J16" s="6">
        <v>106075</v>
      </c>
      <c r="K16" s="7">
        <v>0</v>
      </c>
      <c r="L16" s="12" t="s">
        <v>512</v>
      </c>
    </row>
    <row r="17" spans="1:12" ht="83.45" customHeight="1">
      <c r="A17" s="5">
        <v>8</v>
      </c>
      <c r="B17" s="38">
        <v>43466</v>
      </c>
      <c r="C17" s="5" t="s">
        <v>5</v>
      </c>
      <c r="D17" s="5" t="s">
        <v>161</v>
      </c>
      <c r="E17" s="5">
        <v>252.7</v>
      </c>
      <c r="F17" s="5">
        <v>1959</v>
      </c>
      <c r="G17" s="5" t="s">
        <v>549</v>
      </c>
      <c r="H17" s="5" t="s">
        <v>500</v>
      </c>
      <c r="I17" s="5" t="s">
        <v>390</v>
      </c>
      <c r="J17" s="6">
        <v>991717</v>
      </c>
      <c r="K17" s="7">
        <v>0</v>
      </c>
      <c r="L17" s="12" t="s">
        <v>512</v>
      </c>
    </row>
    <row r="18" spans="1:12" ht="84.6" customHeight="1">
      <c r="A18" s="5">
        <v>9</v>
      </c>
      <c r="B18" s="38">
        <v>43466</v>
      </c>
      <c r="C18" s="5" t="s">
        <v>6</v>
      </c>
      <c r="D18" s="5" t="s">
        <v>162</v>
      </c>
      <c r="E18" s="5">
        <v>380.3</v>
      </c>
      <c r="F18" s="5">
        <v>1991</v>
      </c>
      <c r="G18" s="5" t="s">
        <v>550</v>
      </c>
      <c r="H18" s="5" t="s">
        <v>499</v>
      </c>
      <c r="I18" s="5" t="s">
        <v>395</v>
      </c>
      <c r="J18" s="6">
        <v>1591269</v>
      </c>
      <c r="K18" s="7">
        <v>777556.16</v>
      </c>
      <c r="L18" s="12" t="s">
        <v>512</v>
      </c>
    </row>
    <row r="19" spans="1:12" s="1" customFormat="1" ht="88.15" customHeight="1">
      <c r="A19" s="5">
        <v>10</v>
      </c>
      <c r="B19" s="38">
        <v>43466</v>
      </c>
      <c r="C19" s="5" t="s">
        <v>221</v>
      </c>
      <c r="D19" s="5" t="s">
        <v>553</v>
      </c>
      <c r="E19" s="5">
        <v>82.8</v>
      </c>
      <c r="F19" s="5">
        <v>1973</v>
      </c>
      <c r="G19" s="5" t="s">
        <v>551</v>
      </c>
      <c r="H19" s="5" t="s">
        <v>498</v>
      </c>
      <c r="I19" s="5" t="s">
        <v>222</v>
      </c>
      <c r="J19" s="6">
        <v>200420</v>
      </c>
      <c r="K19" s="7">
        <v>0</v>
      </c>
      <c r="L19" s="12" t="s">
        <v>512</v>
      </c>
    </row>
    <row r="20" spans="1:12" s="31" customFormat="1" ht="15.75">
      <c r="A20" s="68" t="s">
        <v>228</v>
      </c>
      <c r="B20" s="69"/>
      <c r="C20" s="69"/>
      <c r="D20" s="69"/>
      <c r="E20" s="69"/>
      <c r="F20" s="69"/>
      <c r="G20" s="69"/>
      <c r="H20" s="69"/>
      <c r="I20" s="69"/>
      <c r="J20" s="29">
        <f>J5+J7+J8+J9+J10+J11+J12+J13+J14+J15+J16+J17+J18+J19</f>
        <v>6521766</v>
      </c>
      <c r="K20" s="29">
        <f>K5+K7+K8+K9+K10+K11+K12+K13+K14+K15+K16+K17+K18+K19</f>
        <v>1758630.3199999998</v>
      </c>
      <c r="L20" s="30"/>
    </row>
    <row r="24" spans="1:12" s="35" customFormat="1" ht="15.75">
      <c r="C24" s="67" t="s">
        <v>538</v>
      </c>
      <c r="D24" s="67"/>
      <c r="L24" s="35" t="s">
        <v>539</v>
      </c>
    </row>
  </sheetData>
  <mergeCells count="10">
    <mergeCell ref="C24:D24"/>
    <mergeCell ref="A20:I20"/>
    <mergeCell ref="L6:L11"/>
    <mergeCell ref="A3:C3"/>
    <mergeCell ref="G6:G11"/>
    <mergeCell ref="I6:I11"/>
    <mergeCell ref="D6:D11"/>
    <mergeCell ref="A6:A11"/>
    <mergeCell ref="E6:E11"/>
    <mergeCell ref="B6:B11"/>
  </mergeCells>
  <pageMargins left="0.19685039370078741" right="0.19685039370078741" top="1.1811023622047245" bottom="0.19685039370078741" header="0.31496062992125984" footer="0.31496062992125984"/>
  <pageSetup paperSize="9" scale="78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105"/>
  <sheetViews>
    <sheetView workbookViewId="0">
      <selection sqref="A1:IV65536"/>
    </sheetView>
  </sheetViews>
  <sheetFormatPr defaultRowHeight="12.75"/>
  <cols>
    <col min="1" max="1" width="4" style="214" customWidth="1"/>
    <col min="2" max="2" width="26.7109375" style="214" customWidth="1"/>
    <col min="3" max="3" width="10.28515625" style="214" customWidth="1"/>
    <col min="4" max="4" width="15.28515625" style="796" customWidth="1"/>
    <col min="5" max="5" width="13.7109375" style="214" customWidth="1"/>
    <col min="6" max="6" width="6" style="214" customWidth="1"/>
    <col min="7" max="7" width="8" style="214" customWidth="1"/>
    <col min="8" max="8" width="9.140625" style="214" customWidth="1"/>
    <col min="9" max="9" width="8.7109375" style="214" customWidth="1"/>
    <col min="10" max="10" width="21.42578125" style="214" customWidth="1"/>
    <col min="11" max="11" width="56" style="796" customWidth="1"/>
    <col min="12" max="12" width="14.85546875" style="796" customWidth="1"/>
    <col min="13" max="13" width="7.42578125" style="796" customWidth="1"/>
    <col min="14" max="14" width="14.28515625" style="797" customWidth="1"/>
    <col min="15" max="15" width="14.140625" style="797" customWidth="1"/>
    <col min="16" max="16" width="15.7109375" style="770" customWidth="1"/>
    <col min="17" max="18" width="11.7109375" style="770" customWidth="1"/>
    <col min="19" max="19" width="17.28515625" style="770" customWidth="1"/>
    <col min="20" max="16384" width="9.140625" style="770"/>
  </cols>
  <sheetData>
    <row r="1" spans="1:20" s="756" customFormat="1" ht="15.75" customHeight="1">
      <c r="A1" s="754"/>
      <c r="B1" s="754"/>
      <c r="C1" s="754"/>
      <c r="D1" s="755"/>
      <c r="E1" s="754"/>
      <c r="F1" s="754"/>
      <c r="G1" s="754"/>
      <c r="H1" s="754"/>
      <c r="I1" s="754"/>
      <c r="J1" s="754"/>
      <c r="K1" s="755"/>
      <c r="L1" s="755"/>
      <c r="M1" s="755"/>
      <c r="R1" s="757"/>
      <c r="S1" s="757"/>
      <c r="T1" s="757"/>
    </row>
    <row r="2" spans="1:20" s="204" customFormat="1" ht="15.75">
      <c r="B2" s="758" t="s">
        <v>535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  <c r="O2" s="758"/>
    </row>
    <row r="3" spans="1:20" s="204" customFormat="1" ht="15.75">
      <c r="D3" s="759"/>
      <c r="E3" s="760"/>
      <c r="H3" s="760"/>
      <c r="K3" s="759"/>
      <c r="L3" s="759"/>
      <c r="M3" s="759"/>
      <c r="N3" s="761"/>
      <c r="O3" s="761"/>
    </row>
    <row r="4" spans="1:20" s="204" customFormat="1" ht="15.75">
      <c r="B4" s="758" t="s">
        <v>980</v>
      </c>
      <c r="C4" s="758"/>
      <c r="D4" s="758"/>
      <c r="E4" s="758"/>
      <c r="F4" s="758"/>
      <c r="G4" s="758"/>
      <c r="H4" s="758"/>
      <c r="I4" s="758"/>
      <c r="J4" s="758"/>
      <c r="K4" s="758"/>
      <c r="L4" s="758"/>
      <c r="M4" s="758"/>
      <c r="N4" s="758"/>
      <c r="O4" s="758"/>
    </row>
    <row r="5" spans="1:20" s="204" customFormat="1" ht="15.75">
      <c r="D5" s="759"/>
      <c r="E5" s="760"/>
      <c r="H5" s="760"/>
      <c r="K5" s="759"/>
      <c r="L5" s="759"/>
      <c r="M5" s="759"/>
      <c r="N5" s="761"/>
      <c r="O5" s="761"/>
    </row>
    <row r="6" spans="1:20" s="204" customFormat="1" ht="15.75">
      <c r="B6" s="758" t="s">
        <v>7015</v>
      </c>
      <c r="C6" s="758"/>
      <c r="D6" s="758"/>
      <c r="E6" s="758"/>
      <c r="F6" s="758"/>
      <c r="G6" s="758"/>
      <c r="H6" s="758"/>
      <c r="I6" s="758"/>
      <c r="J6" s="758"/>
      <c r="K6" s="758"/>
      <c r="L6" s="758"/>
      <c r="M6" s="758"/>
      <c r="N6" s="758"/>
      <c r="O6" s="758"/>
    </row>
    <row r="7" spans="1:20" s="756" customFormat="1" ht="15.75">
      <c r="A7" s="754"/>
      <c r="B7" s="754"/>
      <c r="C7" s="754"/>
      <c r="D7" s="755"/>
      <c r="E7" s="754"/>
      <c r="F7" s="754"/>
      <c r="G7" s="754"/>
      <c r="H7" s="754"/>
      <c r="I7" s="754"/>
      <c r="J7" s="754"/>
      <c r="K7" s="755"/>
      <c r="L7" s="755"/>
      <c r="M7" s="755"/>
      <c r="N7" s="762"/>
      <c r="O7" s="762"/>
    </row>
    <row r="8" spans="1:20" ht="43.9" customHeight="1">
      <c r="A8" s="208" t="s">
        <v>0</v>
      </c>
      <c r="B8" s="208" t="s">
        <v>559</v>
      </c>
      <c r="C8" s="208" t="s">
        <v>1411</v>
      </c>
      <c r="D8" s="208" t="s">
        <v>12</v>
      </c>
      <c r="E8" s="208" t="s">
        <v>981</v>
      </c>
      <c r="F8" s="208" t="s">
        <v>7016</v>
      </c>
      <c r="G8" s="763" t="s">
        <v>1752</v>
      </c>
      <c r="H8" s="208" t="s">
        <v>230</v>
      </c>
      <c r="I8" s="208" t="s">
        <v>883</v>
      </c>
      <c r="J8" s="208" t="s">
        <v>884</v>
      </c>
      <c r="K8" s="764" t="s">
        <v>534</v>
      </c>
      <c r="L8" s="208" t="s">
        <v>8601</v>
      </c>
      <c r="M8" s="208"/>
      <c r="N8" s="765" t="s">
        <v>532</v>
      </c>
      <c r="O8" s="765" t="s">
        <v>8602</v>
      </c>
      <c r="P8" s="766" t="s">
        <v>1757</v>
      </c>
      <c r="Q8" s="767"/>
      <c r="R8" s="767"/>
      <c r="S8" s="768"/>
      <c r="T8" s="769" t="s">
        <v>7018</v>
      </c>
    </row>
    <row r="9" spans="1:20" ht="27" customHeight="1">
      <c r="A9" s="208"/>
      <c r="B9" s="208"/>
      <c r="C9" s="208"/>
      <c r="D9" s="208"/>
      <c r="E9" s="208"/>
      <c r="F9" s="208"/>
      <c r="G9" s="763"/>
      <c r="H9" s="208"/>
      <c r="I9" s="208"/>
      <c r="J9" s="208"/>
      <c r="K9" s="771"/>
      <c r="L9" s="606" t="s">
        <v>1415</v>
      </c>
      <c r="M9" s="606" t="s">
        <v>1671</v>
      </c>
      <c r="N9" s="765"/>
      <c r="O9" s="765"/>
      <c r="P9" s="763" t="s">
        <v>924</v>
      </c>
      <c r="Q9" s="766" t="s">
        <v>7019</v>
      </c>
      <c r="R9" s="768"/>
      <c r="S9" s="763" t="s">
        <v>567</v>
      </c>
      <c r="T9" s="772"/>
    </row>
    <row r="10" spans="1:20" ht="85.5" customHeight="1">
      <c r="A10" s="15" t="s">
        <v>7748</v>
      </c>
      <c r="B10" s="15" t="s">
        <v>8603</v>
      </c>
      <c r="C10" s="15">
        <v>152.52000000000001</v>
      </c>
      <c r="D10" s="606" t="s">
        <v>8604</v>
      </c>
      <c r="E10" s="15" t="s">
        <v>8605</v>
      </c>
      <c r="F10" s="15">
        <v>1959</v>
      </c>
      <c r="G10" s="15">
        <v>1</v>
      </c>
      <c r="H10" s="15" t="s">
        <v>8606</v>
      </c>
      <c r="I10" s="15" t="s">
        <v>986</v>
      </c>
      <c r="J10" s="15" t="s">
        <v>987</v>
      </c>
      <c r="K10" s="115" t="s">
        <v>8607</v>
      </c>
      <c r="L10" s="606" t="s">
        <v>1932</v>
      </c>
      <c r="M10" s="606" t="s">
        <v>8608</v>
      </c>
      <c r="N10" s="117">
        <v>70207.210000000006</v>
      </c>
      <c r="O10" s="117">
        <v>21677.96</v>
      </c>
      <c r="P10" s="763"/>
      <c r="Q10" s="763"/>
      <c r="R10" s="763"/>
      <c r="S10" s="763"/>
      <c r="T10" s="763"/>
    </row>
    <row r="11" spans="1:20" ht="87.75" customHeight="1">
      <c r="A11" s="15" t="s">
        <v>1769</v>
      </c>
      <c r="B11" s="15" t="s">
        <v>8609</v>
      </c>
      <c r="C11" s="15">
        <v>209.64</v>
      </c>
      <c r="D11" s="606" t="s">
        <v>8610</v>
      </c>
      <c r="E11" s="15" t="s">
        <v>1531</v>
      </c>
      <c r="F11" s="15">
        <v>1986</v>
      </c>
      <c r="G11" s="15">
        <v>1</v>
      </c>
      <c r="H11" s="15" t="s">
        <v>8611</v>
      </c>
      <c r="I11" s="15" t="s">
        <v>986</v>
      </c>
      <c r="J11" s="15" t="s">
        <v>987</v>
      </c>
      <c r="K11" s="115" t="s">
        <v>8612</v>
      </c>
      <c r="L11" s="606" t="s">
        <v>1932</v>
      </c>
      <c r="M11" s="606" t="s">
        <v>8613</v>
      </c>
      <c r="N11" s="117">
        <v>440448.49</v>
      </c>
      <c r="O11" s="117">
        <v>96018.1</v>
      </c>
      <c r="P11" s="763"/>
      <c r="Q11" s="763"/>
      <c r="R11" s="763"/>
      <c r="S11" s="763"/>
      <c r="T11" s="763"/>
    </row>
    <row r="12" spans="1:20" ht="80.25" customHeight="1">
      <c r="A12" s="15" t="s">
        <v>7917</v>
      </c>
      <c r="B12" s="15" t="s">
        <v>8614</v>
      </c>
      <c r="C12" s="116">
        <v>113.3</v>
      </c>
      <c r="D12" s="606" t="s">
        <v>8615</v>
      </c>
      <c r="E12" s="15" t="s">
        <v>8616</v>
      </c>
      <c r="F12" s="15">
        <v>1940</v>
      </c>
      <c r="G12" s="15">
        <v>1</v>
      </c>
      <c r="H12" s="15" t="s">
        <v>8617</v>
      </c>
      <c r="I12" s="15" t="s">
        <v>986</v>
      </c>
      <c r="J12" s="15" t="s">
        <v>987</v>
      </c>
      <c r="K12" s="115" t="s">
        <v>8618</v>
      </c>
      <c r="L12" s="606" t="s">
        <v>2140</v>
      </c>
      <c r="M12" s="606" t="s">
        <v>8619</v>
      </c>
      <c r="N12" s="117">
        <v>119679.18</v>
      </c>
      <c r="O12" s="117">
        <v>26090.240000000002</v>
      </c>
      <c r="P12" s="763"/>
      <c r="Q12" s="763"/>
      <c r="R12" s="763"/>
      <c r="S12" s="763"/>
      <c r="T12" s="763"/>
    </row>
    <row r="13" spans="1:20" ht="81" customHeight="1">
      <c r="A13" s="15" t="s">
        <v>1768</v>
      </c>
      <c r="B13" s="15" t="s">
        <v>8620</v>
      </c>
      <c r="C13" s="15">
        <v>107.49</v>
      </c>
      <c r="D13" s="606" t="s">
        <v>8621</v>
      </c>
      <c r="E13" s="606" t="s">
        <v>1514</v>
      </c>
      <c r="F13" s="15">
        <v>1960</v>
      </c>
      <c r="G13" s="15">
        <v>1</v>
      </c>
      <c r="H13" s="15" t="s">
        <v>8622</v>
      </c>
      <c r="I13" s="15" t="s">
        <v>986</v>
      </c>
      <c r="J13" s="15" t="s">
        <v>987</v>
      </c>
      <c r="K13" s="115" t="s">
        <v>8623</v>
      </c>
      <c r="L13" s="606" t="s">
        <v>2140</v>
      </c>
      <c r="M13" s="606" t="s">
        <v>8624</v>
      </c>
      <c r="N13" s="117">
        <v>257661.98</v>
      </c>
      <c r="O13" s="117">
        <v>52213.39</v>
      </c>
      <c r="P13" s="763"/>
      <c r="Q13" s="763"/>
      <c r="R13" s="763"/>
      <c r="S13" s="763"/>
      <c r="T13" s="763"/>
    </row>
    <row r="14" spans="1:20" ht="81.75" customHeight="1">
      <c r="A14" s="15" t="s">
        <v>1782</v>
      </c>
      <c r="B14" s="15" t="s">
        <v>8625</v>
      </c>
      <c r="C14" s="15">
        <v>875.63</v>
      </c>
      <c r="D14" s="606" t="s">
        <v>8626</v>
      </c>
      <c r="E14" s="15" t="s">
        <v>1537</v>
      </c>
      <c r="F14" s="15">
        <v>1941</v>
      </c>
      <c r="G14" s="15">
        <v>1</v>
      </c>
      <c r="H14" s="15" t="s">
        <v>8627</v>
      </c>
      <c r="I14" s="15" t="s">
        <v>986</v>
      </c>
      <c r="J14" s="15" t="s">
        <v>987</v>
      </c>
      <c r="K14" s="115" t="s">
        <v>8628</v>
      </c>
      <c r="L14" s="606" t="s">
        <v>2140</v>
      </c>
      <c r="M14" s="606" t="s">
        <v>8629</v>
      </c>
      <c r="N14" s="117">
        <v>121721.95</v>
      </c>
      <c r="O14" s="117">
        <v>121721.95</v>
      </c>
      <c r="P14" s="763"/>
      <c r="Q14" s="763"/>
      <c r="R14" s="763"/>
      <c r="S14" s="763"/>
      <c r="T14" s="763"/>
    </row>
    <row r="15" spans="1:20" ht="60" customHeight="1">
      <c r="A15" s="15" t="s">
        <v>8071</v>
      </c>
      <c r="B15" s="15" t="s">
        <v>8630</v>
      </c>
      <c r="C15" s="15">
        <v>97.86</v>
      </c>
      <c r="D15" s="606" t="s">
        <v>8631</v>
      </c>
      <c r="E15" s="15" t="s">
        <v>8632</v>
      </c>
      <c r="F15" s="15">
        <v>1965</v>
      </c>
      <c r="G15" s="15"/>
      <c r="H15" s="15" t="s">
        <v>8633</v>
      </c>
      <c r="I15" s="15" t="s">
        <v>986</v>
      </c>
      <c r="J15" s="15" t="s">
        <v>987</v>
      </c>
      <c r="K15" s="115" t="s">
        <v>8634</v>
      </c>
      <c r="L15" s="606" t="s">
        <v>2196</v>
      </c>
      <c r="M15" s="606" t="s">
        <v>7181</v>
      </c>
      <c r="N15" s="117">
        <v>58601.37</v>
      </c>
      <c r="O15" s="117">
        <v>42973.919999999998</v>
      </c>
      <c r="P15" s="763"/>
      <c r="Q15" s="763"/>
      <c r="R15" s="763"/>
      <c r="S15" s="763"/>
      <c r="T15" s="763"/>
    </row>
    <row r="16" spans="1:20" ht="84.75" customHeight="1">
      <c r="A16" s="15" t="s">
        <v>1810</v>
      </c>
      <c r="B16" s="15" t="s">
        <v>8635</v>
      </c>
      <c r="C16" s="15" t="s">
        <v>8636</v>
      </c>
      <c r="D16" s="606" t="s">
        <v>8637</v>
      </c>
      <c r="E16" s="15" t="s">
        <v>8638</v>
      </c>
      <c r="F16" s="15">
        <v>1970</v>
      </c>
      <c r="G16" s="15">
        <v>1</v>
      </c>
      <c r="H16" s="15" t="s">
        <v>8639</v>
      </c>
      <c r="I16" s="15" t="s">
        <v>986</v>
      </c>
      <c r="J16" s="15" t="s">
        <v>987</v>
      </c>
      <c r="K16" s="115" t="s">
        <v>8640</v>
      </c>
      <c r="L16" s="606" t="s">
        <v>3708</v>
      </c>
      <c r="M16" s="606" t="s">
        <v>8641</v>
      </c>
      <c r="N16" s="16">
        <v>12050.26</v>
      </c>
      <c r="O16" s="16">
        <v>2626.9</v>
      </c>
      <c r="P16" s="763"/>
      <c r="Q16" s="763"/>
      <c r="R16" s="763"/>
      <c r="S16" s="763"/>
      <c r="T16" s="763"/>
    </row>
    <row r="17" spans="1:20" ht="84" customHeight="1">
      <c r="A17" s="15" t="s">
        <v>7454</v>
      </c>
      <c r="B17" s="15" t="s">
        <v>8642</v>
      </c>
      <c r="C17" s="15" t="s">
        <v>8643</v>
      </c>
      <c r="D17" s="606" t="s">
        <v>8644</v>
      </c>
      <c r="E17" s="15" t="s">
        <v>1594</v>
      </c>
      <c r="F17" s="15">
        <v>1968</v>
      </c>
      <c r="G17" s="15">
        <v>1</v>
      </c>
      <c r="H17" s="15" t="s">
        <v>8645</v>
      </c>
      <c r="I17" s="15" t="s">
        <v>986</v>
      </c>
      <c r="J17" s="15" t="s">
        <v>987</v>
      </c>
      <c r="K17" s="115" t="s">
        <v>8646</v>
      </c>
      <c r="L17" s="606" t="s">
        <v>8647</v>
      </c>
      <c r="M17" s="606" t="s">
        <v>8648</v>
      </c>
      <c r="N17" s="16">
        <v>402031.04</v>
      </c>
      <c r="O17" s="16">
        <v>85632.39</v>
      </c>
      <c r="P17" s="763"/>
      <c r="Q17" s="763"/>
      <c r="R17" s="763"/>
      <c r="S17" s="763"/>
      <c r="T17" s="763"/>
    </row>
    <row r="18" spans="1:20" ht="87.75" customHeight="1">
      <c r="A18" s="15" t="s">
        <v>7665</v>
      </c>
      <c r="B18" s="15" t="s">
        <v>8649</v>
      </c>
      <c r="C18" s="117">
        <v>204.9</v>
      </c>
      <c r="D18" s="15" t="s">
        <v>8650</v>
      </c>
      <c r="E18" s="15" t="s">
        <v>1594</v>
      </c>
      <c r="F18" s="15">
        <v>1968</v>
      </c>
      <c r="G18" s="15">
        <v>1</v>
      </c>
      <c r="H18" s="15" t="s">
        <v>8651</v>
      </c>
      <c r="I18" s="15" t="s">
        <v>986</v>
      </c>
      <c r="J18" s="15" t="s">
        <v>987</v>
      </c>
      <c r="K18" s="115" t="s">
        <v>8652</v>
      </c>
      <c r="L18" s="606" t="s">
        <v>8653</v>
      </c>
      <c r="M18" s="606" t="s">
        <v>8654</v>
      </c>
      <c r="N18" s="117">
        <v>1234661.51</v>
      </c>
      <c r="O18" s="117">
        <v>269155.88</v>
      </c>
      <c r="P18" s="763"/>
      <c r="Q18" s="763"/>
      <c r="R18" s="763"/>
      <c r="S18" s="763"/>
      <c r="T18" s="763"/>
    </row>
    <row r="19" spans="1:20" ht="88.5" customHeight="1">
      <c r="A19" s="15" t="s">
        <v>8655</v>
      </c>
      <c r="B19" s="15" t="s">
        <v>8656</v>
      </c>
      <c r="C19" s="117">
        <v>322.14999999999998</v>
      </c>
      <c r="D19" s="606" t="s">
        <v>8657</v>
      </c>
      <c r="E19" s="15" t="s">
        <v>1520</v>
      </c>
      <c r="F19" s="15">
        <v>1961</v>
      </c>
      <c r="G19" s="15">
        <v>1</v>
      </c>
      <c r="H19" s="15" t="s">
        <v>8658</v>
      </c>
      <c r="I19" s="15" t="s">
        <v>986</v>
      </c>
      <c r="J19" s="15" t="s">
        <v>987</v>
      </c>
      <c r="K19" s="115" t="s">
        <v>8659</v>
      </c>
      <c r="L19" s="606" t="s">
        <v>3946</v>
      </c>
      <c r="M19" s="606" t="s">
        <v>8660</v>
      </c>
      <c r="N19" s="117">
        <v>137232.47</v>
      </c>
      <c r="O19" s="117">
        <v>29916.14</v>
      </c>
      <c r="P19" s="763"/>
      <c r="Q19" s="763"/>
      <c r="R19" s="763"/>
      <c r="S19" s="763"/>
      <c r="T19" s="763"/>
    </row>
    <row r="20" spans="1:20" ht="57" customHeight="1">
      <c r="A20" s="15" t="s">
        <v>8450</v>
      </c>
      <c r="B20" s="15" t="s">
        <v>8661</v>
      </c>
      <c r="C20" s="116">
        <v>754.4</v>
      </c>
      <c r="D20" s="606" t="s">
        <v>8662</v>
      </c>
      <c r="E20" s="15" t="s">
        <v>8663</v>
      </c>
      <c r="F20" s="15" t="s">
        <v>8664</v>
      </c>
      <c r="G20" s="15" t="s">
        <v>7748</v>
      </c>
      <c r="H20" s="15" t="s">
        <v>8665</v>
      </c>
      <c r="I20" s="15" t="s">
        <v>986</v>
      </c>
      <c r="J20" s="15" t="s">
        <v>987</v>
      </c>
      <c r="K20" s="115" t="s">
        <v>8666</v>
      </c>
      <c r="L20" s="606" t="s">
        <v>3946</v>
      </c>
      <c r="M20" s="606" t="s">
        <v>8667</v>
      </c>
      <c r="N20" s="117">
        <v>1195929.92</v>
      </c>
      <c r="O20" s="117">
        <v>1195929.92</v>
      </c>
      <c r="P20" s="763"/>
      <c r="Q20" s="763"/>
      <c r="R20" s="763"/>
      <c r="S20" s="763"/>
      <c r="T20" s="763"/>
    </row>
    <row r="21" spans="1:20" ht="54.75" customHeight="1">
      <c r="A21" s="15" t="s">
        <v>1772</v>
      </c>
      <c r="B21" s="15" t="s">
        <v>8668</v>
      </c>
      <c r="C21" s="117">
        <v>198.54</v>
      </c>
      <c r="D21" s="606" t="s">
        <v>8669</v>
      </c>
      <c r="E21" s="15" t="s">
        <v>8638</v>
      </c>
      <c r="F21" s="15">
        <v>1972</v>
      </c>
      <c r="G21" s="15">
        <v>1</v>
      </c>
      <c r="H21" s="15" t="s">
        <v>8670</v>
      </c>
      <c r="I21" s="15" t="s">
        <v>986</v>
      </c>
      <c r="J21" s="15" t="s">
        <v>987</v>
      </c>
      <c r="K21" s="115" t="s">
        <v>8671</v>
      </c>
      <c r="L21" s="606" t="s">
        <v>3946</v>
      </c>
      <c r="M21" s="606" t="s">
        <v>8672</v>
      </c>
      <c r="N21" s="117">
        <v>102568.42</v>
      </c>
      <c r="O21" s="117">
        <v>19898.580000000002</v>
      </c>
      <c r="P21" s="763"/>
      <c r="Q21" s="763"/>
      <c r="R21" s="763"/>
      <c r="S21" s="763"/>
      <c r="T21" s="763"/>
    </row>
    <row r="22" spans="1:20" ht="80.25" customHeight="1">
      <c r="A22" s="15" t="s">
        <v>8673</v>
      </c>
      <c r="B22" s="15" t="s">
        <v>8674</v>
      </c>
      <c r="C22" s="15" t="s">
        <v>8675</v>
      </c>
      <c r="D22" s="606" t="s">
        <v>8676</v>
      </c>
      <c r="E22" s="15" t="s">
        <v>8677</v>
      </c>
      <c r="F22" s="15" t="s">
        <v>8678</v>
      </c>
      <c r="G22" s="15" t="s">
        <v>7748</v>
      </c>
      <c r="H22" s="15" t="s">
        <v>8679</v>
      </c>
      <c r="I22" s="15" t="s">
        <v>986</v>
      </c>
      <c r="J22" s="15" t="s">
        <v>987</v>
      </c>
      <c r="K22" s="115" t="s">
        <v>8680</v>
      </c>
      <c r="L22" s="606" t="s">
        <v>3946</v>
      </c>
      <c r="M22" s="606" t="s">
        <v>8681</v>
      </c>
      <c r="N22" s="117">
        <v>2273315.77</v>
      </c>
      <c r="O22" s="117">
        <v>2273315.77</v>
      </c>
      <c r="P22" s="763"/>
      <c r="Q22" s="763"/>
      <c r="R22" s="763"/>
      <c r="S22" s="763"/>
      <c r="T22" s="763"/>
    </row>
    <row r="23" spans="1:20" ht="58.15" customHeight="1">
      <c r="A23" s="15" t="s">
        <v>1777</v>
      </c>
      <c r="B23" s="15" t="s">
        <v>8682</v>
      </c>
      <c r="C23" s="15">
        <v>190.22</v>
      </c>
      <c r="D23" s="606" t="s">
        <v>8683</v>
      </c>
      <c r="E23" s="15" t="s">
        <v>8638</v>
      </c>
      <c r="F23" s="15">
        <v>1965</v>
      </c>
      <c r="G23" s="15">
        <v>1</v>
      </c>
      <c r="H23" s="15" t="s">
        <v>8684</v>
      </c>
      <c r="I23" s="15" t="s">
        <v>986</v>
      </c>
      <c r="J23" s="15" t="s">
        <v>987</v>
      </c>
      <c r="K23" s="115" t="s">
        <v>8685</v>
      </c>
      <c r="L23" s="606" t="s">
        <v>4840</v>
      </c>
      <c r="M23" s="606" t="s">
        <v>8686</v>
      </c>
      <c r="N23" s="117">
        <v>102034.79</v>
      </c>
      <c r="O23" s="117">
        <v>22243.42</v>
      </c>
      <c r="P23" s="763"/>
      <c r="Q23" s="763"/>
      <c r="R23" s="763"/>
      <c r="S23" s="763"/>
      <c r="T23" s="763"/>
    </row>
    <row r="24" spans="1:20" ht="84" customHeight="1">
      <c r="A24" s="15" t="s">
        <v>1781</v>
      </c>
      <c r="B24" s="43" t="s">
        <v>8687</v>
      </c>
      <c r="C24" s="43">
        <v>1425.5</v>
      </c>
      <c r="D24" s="773" t="s">
        <v>8688</v>
      </c>
      <c r="E24" s="120">
        <v>40900</v>
      </c>
      <c r="F24" s="15" t="s">
        <v>7193</v>
      </c>
      <c r="G24" s="15" t="s">
        <v>7748</v>
      </c>
      <c r="H24" s="120" t="s">
        <v>8689</v>
      </c>
      <c r="I24" s="15" t="s">
        <v>986</v>
      </c>
      <c r="J24" s="15" t="s">
        <v>987</v>
      </c>
      <c r="K24" s="119" t="s">
        <v>8690</v>
      </c>
      <c r="L24" s="606" t="s">
        <v>5732</v>
      </c>
      <c r="M24" s="606" t="s">
        <v>7190</v>
      </c>
      <c r="N24" s="117">
        <v>4322723.2</v>
      </c>
      <c r="O24" s="117">
        <v>3075807.53</v>
      </c>
      <c r="P24" s="763"/>
      <c r="Q24" s="763"/>
      <c r="R24" s="763"/>
      <c r="S24" s="763"/>
      <c r="T24" s="763"/>
    </row>
    <row r="25" spans="1:20" s="774" customFormat="1" ht="85.5" customHeight="1">
      <c r="A25" s="15" t="s">
        <v>7377</v>
      </c>
      <c r="B25" s="43" t="s">
        <v>8691</v>
      </c>
      <c r="C25" s="43">
        <v>270</v>
      </c>
      <c r="D25" s="773" t="s">
        <v>8692</v>
      </c>
      <c r="E25" s="120">
        <v>41266</v>
      </c>
      <c r="F25" s="15" t="s">
        <v>7067</v>
      </c>
      <c r="G25" s="15" t="s">
        <v>7748</v>
      </c>
      <c r="H25" s="120" t="s">
        <v>8693</v>
      </c>
      <c r="I25" s="15" t="s">
        <v>986</v>
      </c>
      <c r="J25" s="15" t="s">
        <v>987</v>
      </c>
      <c r="K25" s="119" t="s">
        <v>8694</v>
      </c>
      <c r="L25" s="606" t="s">
        <v>5732</v>
      </c>
      <c r="M25" s="606" t="s">
        <v>8695</v>
      </c>
      <c r="N25" s="117">
        <v>1039102.9</v>
      </c>
      <c r="O25" s="117">
        <v>739366.99</v>
      </c>
      <c r="P25" s="763"/>
      <c r="Q25" s="763"/>
      <c r="R25" s="763"/>
      <c r="S25" s="763"/>
      <c r="T25" s="763"/>
    </row>
    <row r="26" spans="1:20" ht="78.75" customHeight="1">
      <c r="A26" s="15" t="s">
        <v>8008</v>
      </c>
      <c r="B26" s="15" t="s">
        <v>8696</v>
      </c>
      <c r="C26" s="15">
        <v>430.65</v>
      </c>
      <c r="D26" s="606" t="s">
        <v>8697</v>
      </c>
      <c r="E26" s="15" t="s">
        <v>8638</v>
      </c>
      <c r="F26" s="15">
        <v>1978</v>
      </c>
      <c r="G26" s="15">
        <v>1</v>
      </c>
      <c r="H26" s="15" t="s">
        <v>8698</v>
      </c>
      <c r="I26" s="15" t="s">
        <v>986</v>
      </c>
      <c r="J26" s="15" t="s">
        <v>987</v>
      </c>
      <c r="K26" s="115" t="s">
        <v>8699</v>
      </c>
      <c r="L26" s="606" t="s">
        <v>8700</v>
      </c>
      <c r="M26" s="606" t="s">
        <v>8701</v>
      </c>
      <c r="N26" s="117">
        <v>278785.28999999998</v>
      </c>
      <c r="O26" s="117">
        <v>60775.34</v>
      </c>
      <c r="P26" s="763"/>
      <c r="Q26" s="763"/>
      <c r="R26" s="763"/>
      <c r="S26" s="763"/>
      <c r="T26" s="763"/>
    </row>
    <row r="27" spans="1:20" ht="84" customHeight="1">
      <c r="A27" s="15" t="s">
        <v>7351</v>
      </c>
      <c r="B27" s="15" t="s">
        <v>8702</v>
      </c>
      <c r="C27" s="15">
        <v>89.44</v>
      </c>
      <c r="D27" s="606" t="s">
        <v>8703</v>
      </c>
      <c r="E27" s="15" t="s">
        <v>8638</v>
      </c>
      <c r="F27" s="15">
        <v>1976</v>
      </c>
      <c r="G27" s="15">
        <v>1</v>
      </c>
      <c r="H27" s="15" t="s">
        <v>8704</v>
      </c>
      <c r="I27" s="15" t="s">
        <v>986</v>
      </c>
      <c r="J27" s="15" t="s">
        <v>987</v>
      </c>
      <c r="K27" s="115" t="s">
        <v>8705</v>
      </c>
      <c r="L27" s="606" t="s">
        <v>8700</v>
      </c>
      <c r="M27" s="606" t="s">
        <v>8706</v>
      </c>
      <c r="N27" s="117">
        <v>38441.800000000003</v>
      </c>
      <c r="O27" s="117">
        <v>8379.92</v>
      </c>
      <c r="P27" s="763"/>
      <c r="Q27" s="763"/>
      <c r="R27" s="763"/>
      <c r="S27" s="763"/>
      <c r="T27" s="763"/>
    </row>
    <row r="28" spans="1:20" ht="27" customHeight="1">
      <c r="A28" s="769" t="s">
        <v>8707</v>
      </c>
      <c r="B28" s="769" t="s">
        <v>7076</v>
      </c>
      <c r="C28" s="769" t="s">
        <v>8708</v>
      </c>
      <c r="D28" s="769" t="s">
        <v>8709</v>
      </c>
      <c r="E28" s="769" t="s">
        <v>8710</v>
      </c>
      <c r="F28" s="769" t="s">
        <v>8711</v>
      </c>
      <c r="G28" s="769" t="s">
        <v>1810</v>
      </c>
      <c r="H28" s="769" t="s">
        <v>8712</v>
      </c>
      <c r="I28" s="769" t="s">
        <v>986</v>
      </c>
      <c r="J28" s="769" t="s">
        <v>8713</v>
      </c>
      <c r="K28" s="775" t="s">
        <v>8714</v>
      </c>
      <c r="L28" s="611" t="s">
        <v>1447</v>
      </c>
      <c r="M28" s="611" t="s">
        <v>7437</v>
      </c>
      <c r="N28" s="688">
        <v>25108038.300000001</v>
      </c>
      <c r="O28" s="688">
        <v>8934277.3499999996</v>
      </c>
      <c r="P28" s="763" t="s">
        <v>8715</v>
      </c>
      <c r="Q28" s="763" t="s">
        <v>8716</v>
      </c>
      <c r="R28" s="763" t="s">
        <v>8717</v>
      </c>
      <c r="S28" s="763" t="s">
        <v>8718</v>
      </c>
      <c r="T28" s="763" t="s">
        <v>8719</v>
      </c>
    </row>
    <row r="29" spans="1:20" ht="25.5">
      <c r="A29" s="776"/>
      <c r="B29" s="776"/>
      <c r="C29" s="776"/>
      <c r="D29" s="776"/>
      <c r="E29" s="776"/>
      <c r="F29" s="776"/>
      <c r="G29" s="776"/>
      <c r="H29" s="776"/>
      <c r="I29" s="776"/>
      <c r="J29" s="776"/>
      <c r="K29" s="777"/>
      <c r="L29" s="778"/>
      <c r="M29" s="778"/>
      <c r="N29" s="779"/>
      <c r="O29" s="779"/>
      <c r="P29" s="763" t="s">
        <v>8720</v>
      </c>
      <c r="Q29" s="763" t="s">
        <v>8721</v>
      </c>
      <c r="R29" s="763" t="s">
        <v>8722</v>
      </c>
      <c r="S29" s="763" t="s">
        <v>8723</v>
      </c>
      <c r="T29" s="763" t="s">
        <v>8724</v>
      </c>
    </row>
    <row r="30" spans="1:20" ht="25.5">
      <c r="A30" s="776"/>
      <c r="B30" s="776"/>
      <c r="C30" s="776"/>
      <c r="D30" s="776"/>
      <c r="E30" s="776"/>
      <c r="F30" s="776"/>
      <c r="G30" s="776"/>
      <c r="H30" s="776"/>
      <c r="I30" s="776"/>
      <c r="J30" s="776"/>
      <c r="K30" s="777"/>
      <c r="L30" s="778"/>
      <c r="M30" s="778"/>
      <c r="N30" s="779"/>
      <c r="O30" s="779"/>
      <c r="P30" s="763" t="s">
        <v>8725</v>
      </c>
      <c r="Q30" s="763" t="s">
        <v>8726</v>
      </c>
      <c r="R30" s="763" t="s">
        <v>8727</v>
      </c>
      <c r="S30" s="763" t="s">
        <v>8723</v>
      </c>
      <c r="T30" s="763" t="s">
        <v>8728</v>
      </c>
    </row>
    <row r="31" spans="1:20" ht="25.5">
      <c r="A31" s="776"/>
      <c r="B31" s="776"/>
      <c r="C31" s="776"/>
      <c r="D31" s="776"/>
      <c r="E31" s="776"/>
      <c r="F31" s="776"/>
      <c r="G31" s="776"/>
      <c r="H31" s="776"/>
      <c r="I31" s="776"/>
      <c r="J31" s="776"/>
      <c r="K31" s="777"/>
      <c r="L31" s="778"/>
      <c r="M31" s="778"/>
      <c r="N31" s="779"/>
      <c r="O31" s="779"/>
      <c r="P31" s="763" t="s">
        <v>8729</v>
      </c>
      <c r="Q31" s="763" t="s">
        <v>8721</v>
      </c>
      <c r="R31" s="763" t="s">
        <v>8722</v>
      </c>
      <c r="S31" s="763" t="s">
        <v>8730</v>
      </c>
      <c r="T31" s="763" t="s">
        <v>8731</v>
      </c>
    </row>
    <row r="32" spans="1:20" ht="25.5">
      <c r="A32" s="776"/>
      <c r="B32" s="776"/>
      <c r="C32" s="776"/>
      <c r="D32" s="776"/>
      <c r="E32" s="776"/>
      <c r="F32" s="776"/>
      <c r="G32" s="776"/>
      <c r="H32" s="776"/>
      <c r="I32" s="776"/>
      <c r="J32" s="776"/>
      <c r="K32" s="777"/>
      <c r="L32" s="778"/>
      <c r="M32" s="778"/>
      <c r="N32" s="779"/>
      <c r="O32" s="779"/>
      <c r="P32" s="763" t="s">
        <v>8732</v>
      </c>
      <c r="Q32" s="763" t="s">
        <v>8726</v>
      </c>
      <c r="R32" s="763" t="s">
        <v>8727</v>
      </c>
      <c r="S32" s="763" t="s">
        <v>8730</v>
      </c>
      <c r="T32" s="763" t="s">
        <v>8728</v>
      </c>
    </row>
    <row r="33" spans="1:20" ht="25.5">
      <c r="A33" s="776"/>
      <c r="B33" s="776"/>
      <c r="C33" s="776"/>
      <c r="D33" s="776"/>
      <c r="E33" s="776"/>
      <c r="F33" s="776"/>
      <c r="G33" s="776"/>
      <c r="H33" s="776"/>
      <c r="I33" s="776"/>
      <c r="J33" s="776"/>
      <c r="K33" s="777"/>
      <c r="L33" s="778"/>
      <c r="M33" s="778"/>
      <c r="N33" s="779"/>
      <c r="O33" s="779"/>
      <c r="P33" s="763" t="s">
        <v>8733</v>
      </c>
      <c r="Q33" s="763" t="s">
        <v>8721</v>
      </c>
      <c r="R33" s="763" t="s">
        <v>8722</v>
      </c>
      <c r="S33" s="763" t="s">
        <v>8734</v>
      </c>
      <c r="T33" s="763" t="s">
        <v>8735</v>
      </c>
    </row>
    <row r="34" spans="1:20" ht="25.5">
      <c r="A34" s="776"/>
      <c r="B34" s="776"/>
      <c r="C34" s="776"/>
      <c r="D34" s="776"/>
      <c r="E34" s="776"/>
      <c r="F34" s="776"/>
      <c r="G34" s="776"/>
      <c r="H34" s="776"/>
      <c r="I34" s="776"/>
      <c r="J34" s="776"/>
      <c r="K34" s="777"/>
      <c r="L34" s="778"/>
      <c r="M34" s="778"/>
      <c r="N34" s="779"/>
      <c r="O34" s="779"/>
      <c r="P34" s="763" t="s">
        <v>8736</v>
      </c>
      <c r="Q34" s="763" t="s">
        <v>8726</v>
      </c>
      <c r="R34" s="763" t="s">
        <v>8727</v>
      </c>
      <c r="S34" s="763" t="s">
        <v>8734</v>
      </c>
      <c r="T34" s="763" t="s">
        <v>8737</v>
      </c>
    </row>
    <row r="35" spans="1:20" ht="25.5">
      <c r="A35" s="776"/>
      <c r="B35" s="776"/>
      <c r="C35" s="776"/>
      <c r="D35" s="776"/>
      <c r="E35" s="776"/>
      <c r="F35" s="776"/>
      <c r="G35" s="776"/>
      <c r="H35" s="776"/>
      <c r="I35" s="776"/>
      <c r="J35" s="776"/>
      <c r="K35" s="777"/>
      <c r="L35" s="778"/>
      <c r="M35" s="778"/>
      <c r="N35" s="779"/>
      <c r="O35" s="779"/>
      <c r="P35" s="763" t="s">
        <v>8738</v>
      </c>
      <c r="Q35" s="763" t="s">
        <v>8721</v>
      </c>
      <c r="R35" s="763" t="s">
        <v>8722</v>
      </c>
      <c r="S35" s="763" t="s">
        <v>8739</v>
      </c>
      <c r="T35" s="763" t="s">
        <v>8740</v>
      </c>
    </row>
    <row r="36" spans="1:20" ht="25.5">
      <c r="A36" s="776"/>
      <c r="B36" s="776"/>
      <c r="C36" s="776"/>
      <c r="D36" s="776"/>
      <c r="E36" s="776"/>
      <c r="F36" s="776"/>
      <c r="G36" s="776"/>
      <c r="H36" s="776"/>
      <c r="I36" s="776"/>
      <c r="J36" s="776"/>
      <c r="K36" s="777"/>
      <c r="L36" s="778"/>
      <c r="M36" s="778"/>
      <c r="N36" s="779"/>
      <c r="O36" s="779"/>
      <c r="P36" s="763" t="s">
        <v>8741</v>
      </c>
      <c r="Q36" s="763" t="s">
        <v>8726</v>
      </c>
      <c r="R36" s="763" t="s">
        <v>8727</v>
      </c>
      <c r="S36" s="763" t="s">
        <v>8739</v>
      </c>
      <c r="T36" s="763" t="s">
        <v>8724</v>
      </c>
    </row>
    <row r="37" spans="1:20" ht="25.5">
      <c r="A37" s="776"/>
      <c r="B37" s="776"/>
      <c r="C37" s="776"/>
      <c r="D37" s="776"/>
      <c r="E37" s="776"/>
      <c r="F37" s="776"/>
      <c r="G37" s="776"/>
      <c r="H37" s="776"/>
      <c r="I37" s="776"/>
      <c r="J37" s="776"/>
      <c r="K37" s="777"/>
      <c r="L37" s="778"/>
      <c r="M37" s="778"/>
      <c r="N37" s="779"/>
      <c r="O37" s="779"/>
      <c r="P37" s="763" t="s">
        <v>8742</v>
      </c>
      <c r="Q37" s="763" t="s">
        <v>8721</v>
      </c>
      <c r="R37" s="763" t="s">
        <v>8722</v>
      </c>
      <c r="S37" s="763" t="s">
        <v>8743</v>
      </c>
      <c r="T37" s="763" t="s">
        <v>8744</v>
      </c>
    </row>
    <row r="38" spans="1:20" ht="25.5">
      <c r="A38" s="776"/>
      <c r="B38" s="776"/>
      <c r="C38" s="776"/>
      <c r="D38" s="776"/>
      <c r="E38" s="776"/>
      <c r="F38" s="776"/>
      <c r="G38" s="776"/>
      <c r="H38" s="776"/>
      <c r="I38" s="776"/>
      <c r="J38" s="776"/>
      <c r="K38" s="777"/>
      <c r="L38" s="778"/>
      <c r="M38" s="778"/>
      <c r="N38" s="779"/>
      <c r="O38" s="779"/>
      <c r="P38" s="763" t="s">
        <v>8745</v>
      </c>
      <c r="Q38" s="763" t="s">
        <v>8726</v>
      </c>
      <c r="R38" s="763" t="s">
        <v>8727</v>
      </c>
      <c r="S38" s="763" t="s">
        <v>8746</v>
      </c>
      <c r="T38" s="763" t="s">
        <v>8747</v>
      </c>
    </row>
    <row r="39" spans="1:20" ht="25.5">
      <c r="A39" s="776"/>
      <c r="B39" s="776"/>
      <c r="C39" s="776"/>
      <c r="D39" s="776"/>
      <c r="E39" s="776"/>
      <c r="F39" s="776"/>
      <c r="G39" s="776"/>
      <c r="H39" s="776"/>
      <c r="I39" s="776"/>
      <c r="J39" s="776"/>
      <c r="K39" s="777"/>
      <c r="L39" s="778"/>
      <c r="M39" s="778"/>
      <c r="N39" s="779"/>
      <c r="O39" s="779"/>
      <c r="P39" s="763" t="s">
        <v>8748</v>
      </c>
      <c r="Q39" s="763" t="s">
        <v>8749</v>
      </c>
      <c r="R39" s="763" t="s">
        <v>8750</v>
      </c>
      <c r="S39" s="763" t="s">
        <v>8751</v>
      </c>
      <c r="T39" s="763" t="s">
        <v>8747</v>
      </c>
    </row>
    <row r="40" spans="1:20" ht="25.5">
      <c r="A40" s="776"/>
      <c r="B40" s="776"/>
      <c r="C40" s="776"/>
      <c r="D40" s="776"/>
      <c r="E40" s="776"/>
      <c r="F40" s="776"/>
      <c r="G40" s="776"/>
      <c r="H40" s="776"/>
      <c r="I40" s="776"/>
      <c r="J40" s="776"/>
      <c r="K40" s="777"/>
      <c r="L40" s="778"/>
      <c r="M40" s="778"/>
      <c r="N40" s="779"/>
      <c r="O40" s="779"/>
      <c r="P40" s="763" t="s">
        <v>8752</v>
      </c>
      <c r="Q40" s="763" t="s">
        <v>8726</v>
      </c>
      <c r="R40" s="763" t="s">
        <v>8727</v>
      </c>
      <c r="S40" s="763" t="s">
        <v>8753</v>
      </c>
      <c r="T40" s="763" t="s">
        <v>8754</v>
      </c>
    </row>
    <row r="41" spans="1:20" ht="25.5">
      <c r="A41" s="776"/>
      <c r="B41" s="776"/>
      <c r="C41" s="776"/>
      <c r="D41" s="776"/>
      <c r="E41" s="776"/>
      <c r="F41" s="776"/>
      <c r="G41" s="776"/>
      <c r="H41" s="776"/>
      <c r="I41" s="776"/>
      <c r="J41" s="776"/>
      <c r="K41" s="777"/>
      <c r="L41" s="778"/>
      <c r="M41" s="778"/>
      <c r="N41" s="779"/>
      <c r="O41" s="779"/>
      <c r="P41" s="763" t="s">
        <v>8755</v>
      </c>
      <c r="Q41" s="763" t="s">
        <v>8721</v>
      </c>
      <c r="R41" s="763" t="s">
        <v>8722</v>
      </c>
      <c r="S41" s="763" t="s">
        <v>8756</v>
      </c>
      <c r="T41" s="763" t="s">
        <v>8757</v>
      </c>
    </row>
    <row r="42" spans="1:20" ht="25.5">
      <c r="A42" s="776"/>
      <c r="B42" s="776"/>
      <c r="C42" s="776"/>
      <c r="D42" s="776"/>
      <c r="E42" s="776"/>
      <c r="F42" s="776"/>
      <c r="G42" s="776"/>
      <c r="H42" s="776"/>
      <c r="I42" s="776"/>
      <c r="J42" s="776"/>
      <c r="K42" s="777"/>
      <c r="L42" s="778"/>
      <c r="M42" s="778"/>
      <c r="N42" s="779"/>
      <c r="O42" s="779"/>
      <c r="P42" s="763" t="s">
        <v>8758</v>
      </c>
      <c r="Q42" s="763" t="s">
        <v>7935</v>
      </c>
      <c r="R42" s="763" t="s">
        <v>7936</v>
      </c>
      <c r="S42" s="763" t="s">
        <v>8759</v>
      </c>
      <c r="T42" s="763" t="s">
        <v>8740</v>
      </c>
    </row>
    <row r="43" spans="1:20" ht="25.5">
      <c r="A43" s="776"/>
      <c r="B43" s="776"/>
      <c r="C43" s="776"/>
      <c r="D43" s="776"/>
      <c r="E43" s="776"/>
      <c r="F43" s="776"/>
      <c r="G43" s="776"/>
      <c r="H43" s="776"/>
      <c r="I43" s="776"/>
      <c r="J43" s="776"/>
      <c r="K43" s="777"/>
      <c r="L43" s="778"/>
      <c r="M43" s="778"/>
      <c r="N43" s="779"/>
      <c r="O43" s="779"/>
      <c r="P43" s="763" t="s">
        <v>8760</v>
      </c>
      <c r="Q43" s="763" t="s">
        <v>8726</v>
      </c>
      <c r="R43" s="763" t="s">
        <v>8727</v>
      </c>
      <c r="S43" s="763" t="s">
        <v>8761</v>
      </c>
      <c r="T43" s="763" t="s">
        <v>8762</v>
      </c>
    </row>
    <row r="44" spans="1:20" ht="25.5">
      <c r="A44" s="776"/>
      <c r="B44" s="776"/>
      <c r="C44" s="776"/>
      <c r="D44" s="776"/>
      <c r="E44" s="776"/>
      <c r="F44" s="776"/>
      <c r="G44" s="776"/>
      <c r="H44" s="776"/>
      <c r="I44" s="776"/>
      <c r="J44" s="776"/>
      <c r="K44" s="777"/>
      <c r="L44" s="778"/>
      <c r="M44" s="778"/>
      <c r="N44" s="779"/>
      <c r="O44" s="779"/>
      <c r="P44" s="763" t="s">
        <v>8763</v>
      </c>
      <c r="Q44" s="763" t="s">
        <v>8721</v>
      </c>
      <c r="R44" s="763" t="s">
        <v>8722</v>
      </c>
      <c r="S44" s="763" t="s">
        <v>8764</v>
      </c>
      <c r="T44" s="763" t="s">
        <v>7748</v>
      </c>
    </row>
    <row r="45" spans="1:20" ht="25.5">
      <c r="A45" s="776"/>
      <c r="B45" s="776"/>
      <c r="C45" s="776"/>
      <c r="D45" s="776"/>
      <c r="E45" s="776"/>
      <c r="F45" s="776"/>
      <c r="G45" s="776"/>
      <c r="H45" s="776"/>
      <c r="I45" s="776"/>
      <c r="J45" s="776"/>
      <c r="K45" s="777"/>
      <c r="L45" s="778"/>
      <c r="M45" s="778"/>
      <c r="N45" s="779"/>
      <c r="O45" s="779"/>
      <c r="P45" s="763" t="s">
        <v>8765</v>
      </c>
      <c r="Q45" s="763" t="s">
        <v>8766</v>
      </c>
      <c r="R45" s="763" t="s">
        <v>8767</v>
      </c>
      <c r="S45" s="763" t="s">
        <v>8768</v>
      </c>
      <c r="T45" s="763" t="s">
        <v>8769</v>
      </c>
    </row>
    <row r="46" spans="1:20" ht="25.5">
      <c r="A46" s="776"/>
      <c r="B46" s="776"/>
      <c r="C46" s="776"/>
      <c r="D46" s="776"/>
      <c r="E46" s="776"/>
      <c r="F46" s="776"/>
      <c r="G46" s="776"/>
      <c r="H46" s="776"/>
      <c r="I46" s="776"/>
      <c r="J46" s="776"/>
      <c r="K46" s="777"/>
      <c r="L46" s="778"/>
      <c r="M46" s="778"/>
      <c r="N46" s="779"/>
      <c r="O46" s="779"/>
      <c r="P46" s="763" t="s">
        <v>8770</v>
      </c>
      <c r="Q46" s="763" t="s">
        <v>8771</v>
      </c>
      <c r="R46" s="763" t="s">
        <v>8750</v>
      </c>
      <c r="S46" s="763" t="s">
        <v>8772</v>
      </c>
      <c r="T46" s="763" t="s">
        <v>8773</v>
      </c>
    </row>
    <row r="47" spans="1:20">
      <c r="A47" s="776"/>
      <c r="B47" s="776"/>
      <c r="C47" s="776"/>
      <c r="D47" s="776"/>
      <c r="E47" s="776"/>
      <c r="F47" s="776"/>
      <c r="G47" s="776"/>
      <c r="H47" s="776"/>
      <c r="I47" s="776"/>
      <c r="J47" s="776"/>
      <c r="K47" s="777"/>
      <c r="L47" s="778"/>
      <c r="M47" s="778"/>
      <c r="N47" s="779"/>
      <c r="O47" s="779"/>
      <c r="P47" s="763" t="s">
        <v>8774</v>
      </c>
      <c r="Q47" s="763" t="s">
        <v>8775</v>
      </c>
      <c r="R47" s="763" t="s">
        <v>7929</v>
      </c>
      <c r="S47" s="763" t="s">
        <v>8776</v>
      </c>
      <c r="T47" s="763" t="s">
        <v>8724</v>
      </c>
    </row>
    <row r="48" spans="1:20">
      <c r="A48" s="772"/>
      <c r="B48" s="772"/>
      <c r="C48" s="772"/>
      <c r="D48" s="772"/>
      <c r="E48" s="772"/>
      <c r="F48" s="772"/>
      <c r="G48" s="772"/>
      <c r="H48" s="772"/>
      <c r="I48" s="772"/>
      <c r="J48" s="772"/>
      <c r="K48" s="780"/>
      <c r="L48" s="621"/>
      <c r="M48" s="621"/>
      <c r="N48" s="690"/>
      <c r="O48" s="690"/>
      <c r="P48" s="763" t="s">
        <v>8777</v>
      </c>
      <c r="Q48" s="763" t="s">
        <v>8778</v>
      </c>
      <c r="R48" s="763" t="s">
        <v>8722</v>
      </c>
      <c r="S48" s="763" t="s">
        <v>8779</v>
      </c>
      <c r="T48" s="763" t="s">
        <v>8728</v>
      </c>
    </row>
    <row r="49" spans="1:20" s="214" customFormat="1" ht="33.75" customHeight="1">
      <c r="A49" s="769" t="s">
        <v>8780</v>
      </c>
      <c r="B49" s="769" t="s">
        <v>8781</v>
      </c>
      <c r="C49" s="769">
        <v>1149</v>
      </c>
      <c r="D49" s="769" t="s">
        <v>8782</v>
      </c>
      <c r="E49" s="769" t="s">
        <v>8783</v>
      </c>
      <c r="F49" s="769">
        <v>1984</v>
      </c>
      <c r="G49" s="769"/>
      <c r="H49" s="769" t="s">
        <v>8784</v>
      </c>
      <c r="I49" s="769" t="s">
        <v>986</v>
      </c>
      <c r="J49" s="769" t="s">
        <v>8713</v>
      </c>
      <c r="K49" s="775" t="s">
        <v>8785</v>
      </c>
      <c r="L49" s="611" t="s">
        <v>1447</v>
      </c>
      <c r="M49" s="611" t="s">
        <v>7437</v>
      </c>
      <c r="N49" s="688">
        <v>499083</v>
      </c>
      <c r="O49" s="688">
        <v>499083</v>
      </c>
      <c r="P49" s="15" t="s">
        <v>8786</v>
      </c>
      <c r="Q49" s="763" t="s">
        <v>8787</v>
      </c>
      <c r="R49" s="763" t="s">
        <v>8788</v>
      </c>
      <c r="S49" s="15" t="s">
        <v>8789</v>
      </c>
      <c r="T49" s="15" t="s">
        <v>8790</v>
      </c>
    </row>
    <row r="50" spans="1:20" s="214" customFormat="1" ht="25.5">
      <c r="A50" s="776"/>
      <c r="B50" s="776"/>
      <c r="C50" s="776"/>
      <c r="D50" s="776"/>
      <c r="E50" s="776"/>
      <c r="F50" s="776"/>
      <c r="G50" s="776"/>
      <c r="H50" s="776"/>
      <c r="I50" s="776"/>
      <c r="J50" s="776"/>
      <c r="K50" s="777"/>
      <c r="L50" s="778"/>
      <c r="M50" s="778"/>
      <c r="N50" s="779"/>
      <c r="O50" s="779"/>
      <c r="P50" s="15" t="s">
        <v>8791</v>
      </c>
      <c r="Q50" s="15" t="s">
        <v>8721</v>
      </c>
      <c r="R50" s="15" t="s">
        <v>8722</v>
      </c>
      <c r="S50" s="15" t="s">
        <v>8792</v>
      </c>
      <c r="T50" s="15" t="s">
        <v>1772</v>
      </c>
    </row>
    <row r="51" spans="1:20" s="214" customFormat="1" ht="25.5">
      <c r="A51" s="776"/>
      <c r="B51" s="776"/>
      <c r="C51" s="776"/>
      <c r="D51" s="776"/>
      <c r="E51" s="776"/>
      <c r="F51" s="776"/>
      <c r="G51" s="776"/>
      <c r="H51" s="776"/>
      <c r="I51" s="776"/>
      <c r="J51" s="776"/>
      <c r="K51" s="777"/>
      <c r="L51" s="778"/>
      <c r="M51" s="778"/>
      <c r="N51" s="779"/>
      <c r="O51" s="779"/>
      <c r="P51" s="15" t="s">
        <v>8793</v>
      </c>
      <c r="Q51" s="15" t="s">
        <v>8716</v>
      </c>
      <c r="R51" s="15" t="s">
        <v>8717</v>
      </c>
      <c r="S51" s="15" t="s">
        <v>8794</v>
      </c>
      <c r="T51" s="15" t="s">
        <v>1772</v>
      </c>
    </row>
    <row r="52" spans="1:20" s="214" customFormat="1" ht="25.5">
      <c r="A52" s="776"/>
      <c r="B52" s="776"/>
      <c r="C52" s="776"/>
      <c r="D52" s="776"/>
      <c r="E52" s="776"/>
      <c r="F52" s="776"/>
      <c r="G52" s="776"/>
      <c r="H52" s="776"/>
      <c r="I52" s="776"/>
      <c r="J52" s="776"/>
      <c r="K52" s="777"/>
      <c r="L52" s="778"/>
      <c r="M52" s="778"/>
      <c r="N52" s="779"/>
      <c r="O52" s="779"/>
      <c r="P52" s="15" t="s">
        <v>8795</v>
      </c>
      <c r="Q52" s="15" t="s">
        <v>8787</v>
      </c>
      <c r="R52" s="15" t="s">
        <v>8788</v>
      </c>
      <c r="S52" s="15" t="s">
        <v>8796</v>
      </c>
      <c r="T52" s="15" t="s">
        <v>1772</v>
      </c>
    </row>
    <row r="53" spans="1:20" s="214" customFormat="1" ht="25.5">
      <c r="A53" s="776"/>
      <c r="B53" s="776"/>
      <c r="C53" s="776"/>
      <c r="D53" s="776"/>
      <c r="E53" s="776"/>
      <c r="F53" s="776"/>
      <c r="G53" s="776"/>
      <c r="H53" s="776"/>
      <c r="I53" s="776"/>
      <c r="J53" s="776"/>
      <c r="K53" s="777"/>
      <c r="L53" s="778"/>
      <c r="M53" s="778"/>
      <c r="N53" s="779"/>
      <c r="O53" s="779"/>
      <c r="P53" s="15" t="s">
        <v>8797</v>
      </c>
      <c r="Q53" s="15" t="s">
        <v>8798</v>
      </c>
      <c r="R53" s="15" t="s">
        <v>8799</v>
      </c>
      <c r="S53" s="15" t="s">
        <v>8800</v>
      </c>
      <c r="T53" s="15" t="s">
        <v>1777</v>
      </c>
    </row>
    <row r="54" spans="1:20" s="214" customFormat="1" ht="30" customHeight="1">
      <c r="A54" s="776"/>
      <c r="B54" s="776"/>
      <c r="C54" s="776"/>
      <c r="D54" s="776"/>
      <c r="E54" s="776"/>
      <c r="F54" s="776"/>
      <c r="G54" s="776"/>
      <c r="H54" s="776"/>
      <c r="I54" s="776"/>
      <c r="J54" s="776"/>
      <c r="K54" s="777"/>
      <c r="L54" s="778"/>
      <c r="M54" s="778"/>
      <c r="N54" s="779"/>
      <c r="O54" s="779"/>
      <c r="P54" s="15" t="s">
        <v>8801</v>
      </c>
      <c r="Q54" s="15" t="s">
        <v>8787</v>
      </c>
      <c r="R54" s="15" t="s">
        <v>8788</v>
      </c>
      <c r="S54" s="15" t="s">
        <v>8802</v>
      </c>
      <c r="T54" s="15" t="s">
        <v>1772</v>
      </c>
    </row>
    <row r="55" spans="1:20" s="214" customFormat="1" ht="25.5">
      <c r="A55" s="776"/>
      <c r="B55" s="776"/>
      <c r="C55" s="776"/>
      <c r="D55" s="776"/>
      <c r="E55" s="776"/>
      <c r="F55" s="776"/>
      <c r="G55" s="776"/>
      <c r="H55" s="776"/>
      <c r="I55" s="776"/>
      <c r="J55" s="776"/>
      <c r="K55" s="777"/>
      <c r="L55" s="778"/>
      <c r="M55" s="778"/>
      <c r="N55" s="779"/>
      <c r="O55" s="779"/>
      <c r="P55" s="15" t="s">
        <v>8803</v>
      </c>
      <c r="Q55" s="15" t="s">
        <v>8721</v>
      </c>
      <c r="R55" s="15" t="s">
        <v>8722</v>
      </c>
      <c r="S55" s="15" t="s">
        <v>8804</v>
      </c>
      <c r="T55" s="15" t="s">
        <v>1772</v>
      </c>
    </row>
    <row r="56" spans="1:20" s="214" customFormat="1" ht="25.5">
      <c r="A56" s="776"/>
      <c r="B56" s="776"/>
      <c r="C56" s="776"/>
      <c r="D56" s="776"/>
      <c r="E56" s="776"/>
      <c r="F56" s="776"/>
      <c r="G56" s="776"/>
      <c r="H56" s="776"/>
      <c r="I56" s="776"/>
      <c r="J56" s="776"/>
      <c r="K56" s="777"/>
      <c r="L56" s="778"/>
      <c r="M56" s="778"/>
      <c r="N56" s="779"/>
      <c r="O56" s="779"/>
      <c r="P56" s="15" t="s">
        <v>8805</v>
      </c>
      <c r="Q56" s="15" t="s">
        <v>8721</v>
      </c>
      <c r="R56" s="15" t="s">
        <v>8722</v>
      </c>
      <c r="S56" s="15" t="s">
        <v>8806</v>
      </c>
      <c r="T56" s="15" t="s">
        <v>1772</v>
      </c>
    </row>
    <row r="57" spans="1:20" s="214" customFormat="1" ht="25.5">
      <c r="A57" s="776"/>
      <c r="B57" s="776"/>
      <c r="C57" s="776"/>
      <c r="D57" s="776"/>
      <c r="E57" s="776"/>
      <c r="F57" s="776"/>
      <c r="G57" s="776"/>
      <c r="H57" s="776"/>
      <c r="I57" s="776"/>
      <c r="J57" s="776"/>
      <c r="K57" s="777"/>
      <c r="L57" s="778"/>
      <c r="M57" s="778"/>
      <c r="N57" s="779"/>
      <c r="O57" s="779"/>
      <c r="P57" s="15" t="s">
        <v>8807</v>
      </c>
      <c r="Q57" s="15" t="s">
        <v>8787</v>
      </c>
      <c r="R57" s="15" t="s">
        <v>8788</v>
      </c>
      <c r="S57" s="15" t="s">
        <v>8808</v>
      </c>
      <c r="T57" s="15" t="s">
        <v>1772</v>
      </c>
    </row>
    <row r="58" spans="1:20" s="214" customFormat="1" ht="25.5">
      <c r="A58" s="776"/>
      <c r="B58" s="776"/>
      <c r="C58" s="776"/>
      <c r="D58" s="776"/>
      <c r="E58" s="776"/>
      <c r="F58" s="776"/>
      <c r="G58" s="776"/>
      <c r="H58" s="776"/>
      <c r="I58" s="776"/>
      <c r="J58" s="776"/>
      <c r="K58" s="777"/>
      <c r="L58" s="778"/>
      <c r="M58" s="778"/>
      <c r="N58" s="779"/>
      <c r="O58" s="779"/>
      <c r="P58" s="15" t="s">
        <v>8809</v>
      </c>
      <c r="Q58" s="15" t="s">
        <v>8721</v>
      </c>
      <c r="R58" s="15" t="s">
        <v>8722</v>
      </c>
      <c r="S58" s="15" t="s">
        <v>8810</v>
      </c>
      <c r="T58" s="15" t="s">
        <v>1772</v>
      </c>
    </row>
    <row r="59" spans="1:20" s="214" customFormat="1" ht="25.5">
      <c r="A59" s="776"/>
      <c r="B59" s="776"/>
      <c r="C59" s="776"/>
      <c r="D59" s="776"/>
      <c r="E59" s="776"/>
      <c r="F59" s="776"/>
      <c r="G59" s="776"/>
      <c r="H59" s="776"/>
      <c r="I59" s="776"/>
      <c r="J59" s="776"/>
      <c r="K59" s="777"/>
      <c r="L59" s="778"/>
      <c r="M59" s="778"/>
      <c r="N59" s="779"/>
      <c r="O59" s="779"/>
      <c r="P59" s="15" t="s">
        <v>8811</v>
      </c>
      <c r="Q59" s="15" t="s">
        <v>8721</v>
      </c>
      <c r="R59" s="15" t="s">
        <v>8722</v>
      </c>
      <c r="S59" s="15" t="s">
        <v>8812</v>
      </c>
      <c r="T59" s="15" t="s">
        <v>1772</v>
      </c>
    </row>
    <row r="60" spans="1:20" s="214" customFormat="1" ht="25.5">
      <c r="A60" s="776"/>
      <c r="B60" s="776"/>
      <c r="C60" s="776"/>
      <c r="D60" s="776"/>
      <c r="E60" s="776"/>
      <c r="F60" s="776"/>
      <c r="G60" s="776"/>
      <c r="H60" s="776"/>
      <c r="I60" s="776"/>
      <c r="J60" s="776"/>
      <c r="K60" s="777"/>
      <c r="L60" s="778"/>
      <c r="M60" s="778"/>
      <c r="N60" s="779"/>
      <c r="O60" s="779"/>
      <c r="P60" s="15" t="s">
        <v>8813</v>
      </c>
      <c r="Q60" s="15" t="s">
        <v>8787</v>
      </c>
      <c r="R60" s="15" t="s">
        <v>8788</v>
      </c>
      <c r="S60" s="15" t="s">
        <v>8814</v>
      </c>
      <c r="T60" s="15" t="s">
        <v>1772</v>
      </c>
    </row>
    <row r="61" spans="1:20" s="214" customFormat="1" ht="25.5">
      <c r="A61" s="776"/>
      <c r="B61" s="776"/>
      <c r="C61" s="776"/>
      <c r="D61" s="776"/>
      <c r="E61" s="776"/>
      <c r="F61" s="776"/>
      <c r="G61" s="776"/>
      <c r="H61" s="776"/>
      <c r="I61" s="776"/>
      <c r="J61" s="776"/>
      <c r="K61" s="777"/>
      <c r="L61" s="778"/>
      <c r="M61" s="778"/>
      <c r="N61" s="779"/>
      <c r="O61" s="779"/>
      <c r="P61" s="15" t="s">
        <v>8815</v>
      </c>
      <c r="Q61" s="15" t="s">
        <v>8787</v>
      </c>
      <c r="R61" s="15" t="s">
        <v>8788</v>
      </c>
      <c r="S61" s="15" t="s">
        <v>8816</v>
      </c>
      <c r="T61" s="15" t="s">
        <v>8817</v>
      </c>
    </row>
    <row r="62" spans="1:20" s="214" customFormat="1" ht="25.5">
      <c r="A62" s="772"/>
      <c r="B62" s="772"/>
      <c r="C62" s="772"/>
      <c r="D62" s="772"/>
      <c r="E62" s="772"/>
      <c r="F62" s="772"/>
      <c r="G62" s="772"/>
      <c r="H62" s="772"/>
      <c r="I62" s="772"/>
      <c r="J62" s="772"/>
      <c r="K62" s="780"/>
      <c r="L62" s="621"/>
      <c r="M62" s="621"/>
      <c r="N62" s="690"/>
      <c r="O62" s="690"/>
      <c r="P62" s="15" t="s">
        <v>8818</v>
      </c>
      <c r="Q62" s="15" t="s">
        <v>8787</v>
      </c>
      <c r="R62" s="15" t="s">
        <v>8788</v>
      </c>
      <c r="S62" s="15" t="s">
        <v>8819</v>
      </c>
      <c r="T62" s="15" t="s">
        <v>1772</v>
      </c>
    </row>
    <row r="63" spans="1:20" ht="57" customHeight="1">
      <c r="A63" s="15" t="s">
        <v>8392</v>
      </c>
      <c r="B63" s="15" t="s">
        <v>8820</v>
      </c>
      <c r="C63" s="301">
        <v>161.72</v>
      </c>
      <c r="D63" s="606" t="s">
        <v>8821</v>
      </c>
      <c r="E63" s="120">
        <v>38257</v>
      </c>
      <c r="F63" s="15">
        <v>1976</v>
      </c>
      <c r="G63" s="15">
        <v>1</v>
      </c>
      <c r="H63" s="15" t="s">
        <v>8822</v>
      </c>
      <c r="I63" s="15" t="s">
        <v>986</v>
      </c>
      <c r="J63" s="15" t="s">
        <v>1087</v>
      </c>
      <c r="K63" s="115" t="s">
        <v>8823</v>
      </c>
      <c r="L63" s="606" t="s">
        <v>2815</v>
      </c>
      <c r="M63" s="606" t="s">
        <v>8824</v>
      </c>
      <c r="N63" s="117">
        <v>186533.69</v>
      </c>
      <c r="O63" s="117">
        <v>14685.73</v>
      </c>
      <c r="P63" s="763"/>
      <c r="Q63" s="763"/>
      <c r="R63" s="763"/>
      <c r="S63" s="763"/>
      <c r="T63" s="763"/>
    </row>
    <row r="64" spans="1:20" ht="63.75">
      <c r="A64" s="15" t="s">
        <v>7190</v>
      </c>
      <c r="B64" s="15" t="s">
        <v>8825</v>
      </c>
      <c r="C64" s="301">
        <v>145.44</v>
      </c>
      <c r="D64" s="606" t="s">
        <v>8826</v>
      </c>
      <c r="E64" s="120">
        <v>38073</v>
      </c>
      <c r="F64" s="15" t="s">
        <v>8827</v>
      </c>
      <c r="G64" s="15" t="s">
        <v>7748</v>
      </c>
      <c r="H64" s="606" t="s">
        <v>8828</v>
      </c>
      <c r="I64" s="15" t="s">
        <v>986</v>
      </c>
      <c r="J64" s="15" t="s">
        <v>1087</v>
      </c>
      <c r="K64" s="115" t="s">
        <v>8829</v>
      </c>
      <c r="L64" s="606" t="s">
        <v>3946</v>
      </c>
      <c r="M64" s="606" t="s">
        <v>8830</v>
      </c>
      <c r="N64" s="117">
        <v>170533.39</v>
      </c>
      <c r="O64" s="117">
        <v>13426.13</v>
      </c>
      <c r="P64" s="763"/>
      <c r="Q64" s="763"/>
      <c r="R64" s="763"/>
      <c r="S64" s="763"/>
      <c r="T64" s="763"/>
    </row>
    <row r="65" spans="1:20" ht="80.25" customHeight="1">
      <c r="A65" s="15" t="s">
        <v>8831</v>
      </c>
      <c r="B65" s="597" t="s">
        <v>8832</v>
      </c>
      <c r="C65" s="116">
        <v>86.13</v>
      </c>
      <c r="D65" s="593" t="s">
        <v>7667</v>
      </c>
      <c r="E65" s="600">
        <v>39749</v>
      </c>
      <c r="F65" s="15" t="s">
        <v>8833</v>
      </c>
      <c r="G65" s="15" t="s">
        <v>1769</v>
      </c>
      <c r="H65" s="597" t="s">
        <v>8834</v>
      </c>
      <c r="I65" s="15" t="s">
        <v>986</v>
      </c>
      <c r="J65" s="15" t="s">
        <v>8835</v>
      </c>
      <c r="K65" s="118" t="s">
        <v>8836</v>
      </c>
      <c r="L65" s="606" t="s">
        <v>3479</v>
      </c>
      <c r="M65" s="606" t="s">
        <v>7665</v>
      </c>
      <c r="N65" s="117">
        <v>660751.49</v>
      </c>
      <c r="O65" s="117">
        <v>537962.96</v>
      </c>
      <c r="P65" s="763"/>
      <c r="Q65" s="763"/>
      <c r="R65" s="763"/>
      <c r="S65" s="763"/>
      <c r="T65" s="763"/>
    </row>
    <row r="66" spans="1:20" ht="54.6" customHeight="1">
      <c r="A66" s="15" t="s">
        <v>1817</v>
      </c>
      <c r="B66" s="15" t="s">
        <v>1</v>
      </c>
      <c r="C66" s="15" t="s">
        <v>8837</v>
      </c>
      <c r="D66" s="606" t="s">
        <v>8838</v>
      </c>
      <c r="E66" s="15" t="s">
        <v>8839</v>
      </c>
      <c r="F66" s="116">
        <v>1984</v>
      </c>
      <c r="G66" s="15" t="s">
        <v>7748</v>
      </c>
      <c r="H66" s="116" t="s">
        <v>5024</v>
      </c>
      <c r="I66" s="15" t="s">
        <v>986</v>
      </c>
      <c r="J66" s="15" t="s">
        <v>987</v>
      </c>
      <c r="K66" s="606" t="s">
        <v>8840</v>
      </c>
      <c r="L66" s="606" t="s">
        <v>3708</v>
      </c>
      <c r="M66" s="606" t="s">
        <v>8071</v>
      </c>
      <c r="N66" s="16">
        <v>1200</v>
      </c>
      <c r="O66" s="16">
        <v>1200</v>
      </c>
      <c r="P66" s="763"/>
      <c r="Q66" s="763"/>
      <c r="R66" s="763"/>
      <c r="S66" s="763"/>
      <c r="T66" s="763"/>
    </row>
    <row r="67" spans="1:20" ht="84.75" customHeight="1">
      <c r="A67" s="15" t="s">
        <v>7573</v>
      </c>
      <c r="B67" s="15" t="s">
        <v>8841</v>
      </c>
      <c r="C67" s="15"/>
      <c r="D67" s="606" t="s">
        <v>8676</v>
      </c>
      <c r="E67" s="15" t="s">
        <v>8677</v>
      </c>
      <c r="F67" s="15"/>
      <c r="G67" s="15"/>
      <c r="H67" s="15" t="s">
        <v>8842</v>
      </c>
      <c r="I67" s="15" t="s">
        <v>986</v>
      </c>
      <c r="J67" s="15" t="s">
        <v>987</v>
      </c>
      <c r="K67" s="115" t="s">
        <v>8680</v>
      </c>
      <c r="L67" s="606" t="s">
        <v>3946</v>
      </c>
      <c r="M67" s="606" t="s">
        <v>8681</v>
      </c>
      <c r="N67" s="117">
        <v>75322</v>
      </c>
      <c r="O67" s="117">
        <v>75322</v>
      </c>
      <c r="P67" s="763"/>
      <c r="Q67" s="763"/>
      <c r="R67" s="763"/>
      <c r="S67" s="763"/>
      <c r="T67" s="763"/>
    </row>
    <row r="68" spans="1:20" ht="81.75" customHeight="1">
      <c r="A68" s="15" t="s">
        <v>8843</v>
      </c>
      <c r="B68" s="15" t="s">
        <v>8844</v>
      </c>
      <c r="C68" s="15"/>
      <c r="D68" s="606" t="s">
        <v>8676</v>
      </c>
      <c r="E68" s="15" t="s">
        <v>8677</v>
      </c>
      <c r="F68" s="15"/>
      <c r="G68" s="15"/>
      <c r="H68" s="15" t="s">
        <v>8845</v>
      </c>
      <c r="I68" s="15" t="s">
        <v>986</v>
      </c>
      <c r="J68" s="15" t="s">
        <v>987</v>
      </c>
      <c r="K68" s="115" t="s">
        <v>8680</v>
      </c>
      <c r="L68" s="606" t="s">
        <v>3946</v>
      </c>
      <c r="M68" s="606" t="s">
        <v>8681</v>
      </c>
      <c r="N68" s="117">
        <v>79157</v>
      </c>
      <c r="O68" s="117">
        <v>79157</v>
      </c>
      <c r="P68" s="763"/>
      <c r="Q68" s="763"/>
      <c r="R68" s="763"/>
      <c r="S68" s="763"/>
      <c r="T68" s="763"/>
    </row>
    <row r="69" spans="1:20" ht="66" customHeight="1">
      <c r="A69" s="15" t="s">
        <v>7428</v>
      </c>
      <c r="B69" s="15" t="s">
        <v>8846</v>
      </c>
      <c r="C69" s="15"/>
      <c r="D69" s="606" t="s">
        <v>8697</v>
      </c>
      <c r="E69" s="15" t="s">
        <v>8847</v>
      </c>
      <c r="F69" s="15"/>
      <c r="G69" s="15"/>
      <c r="H69" s="15" t="s">
        <v>8848</v>
      </c>
      <c r="I69" s="15" t="s">
        <v>986</v>
      </c>
      <c r="J69" s="15" t="s">
        <v>987</v>
      </c>
      <c r="K69" s="115" t="s">
        <v>8849</v>
      </c>
      <c r="L69" s="606" t="s">
        <v>8700</v>
      </c>
      <c r="M69" s="606" t="s">
        <v>8850</v>
      </c>
      <c r="N69" s="117">
        <v>204166.67</v>
      </c>
      <c r="O69" s="117">
        <v>2268.52</v>
      </c>
      <c r="P69" s="763"/>
      <c r="Q69" s="763"/>
      <c r="R69" s="763"/>
      <c r="S69" s="763"/>
      <c r="T69" s="763"/>
    </row>
    <row r="70" spans="1:20" ht="66" customHeight="1">
      <c r="A70" s="15" t="s">
        <v>8183</v>
      </c>
      <c r="B70" s="15" t="s">
        <v>8851</v>
      </c>
      <c r="C70" s="15"/>
      <c r="D70" s="606" t="s">
        <v>8852</v>
      </c>
      <c r="E70" s="15" t="s">
        <v>8847</v>
      </c>
      <c r="F70" s="15"/>
      <c r="G70" s="15"/>
      <c r="H70" s="15" t="s">
        <v>8853</v>
      </c>
      <c r="I70" s="15" t="s">
        <v>986</v>
      </c>
      <c r="J70" s="15" t="s">
        <v>987</v>
      </c>
      <c r="K70" s="115" t="s">
        <v>8854</v>
      </c>
      <c r="L70" s="606" t="s">
        <v>8855</v>
      </c>
      <c r="M70" s="606" t="s">
        <v>8856</v>
      </c>
      <c r="N70" s="117">
        <v>583333.32999999996</v>
      </c>
      <c r="O70" s="117">
        <v>6481.48</v>
      </c>
      <c r="P70" s="763"/>
      <c r="Q70" s="763"/>
      <c r="R70" s="763"/>
      <c r="S70" s="763"/>
      <c r="T70" s="763"/>
    </row>
    <row r="71" spans="1:20" ht="84" customHeight="1">
      <c r="A71" s="15" t="s">
        <v>8857</v>
      </c>
      <c r="B71" s="43" t="s">
        <v>8858</v>
      </c>
      <c r="C71" s="43"/>
      <c r="D71" s="773" t="s">
        <v>8688</v>
      </c>
      <c r="E71" s="120">
        <v>40900</v>
      </c>
      <c r="F71" s="15"/>
      <c r="G71" s="15"/>
      <c r="H71" s="120" t="s">
        <v>8859</v>
      </c>
      <c r="I71" s="15" t="s">
        <v>986</v>
      </c>
      <c r="J71" s="15" t="s">
        <v>987</v>
      </c>
      <c r="K71" s="119" t="s">
        <v>8690</v>
      </c>
      <c r="L71" s="606" t="s">
        <v>5732</v>
      </c>
      <c r="M71" s="606" t="s">
        <v>7190</v>
      </c>
      <c r="N71" s="117">
        <v>474238.8</v>
      </c>
      <c r="O71" s="117">
        <v>474238.8</v>
      </c>
      <c r="P71" s="763"/>
      <c r="Q71" s="763"/>
      <c r="R71" s="763"/>
      <c r="S71" s="763"/>
      <c r="T71" s="763"/>
    </row>
    <row r="72" spans="1:20" ht="79.5" customHeight="1">
      <c r="A72" s="15" t="s">
        <v>8860</v>
      </c>
      <c r="B72" s="43" t="s">
        <v>8861</v>
      </c>
      <c r="C72" s="43"/>
      <c r="D72" s="773" t="s">
        <v>8688</v>
      </c>
      <c r="E72" s="120">
        <v>40900</v>
      </c>
      <c r="F72" s="15"/>
      <c r="G72" s="15"/>
      <c r="H72" s="120" t="s">
        <v>8862</v>
      </c>
      <c r="I72" s="15" t="s">
        <v>986</v>
      </c>
      <c r="J72" s="15" t="s">
        <v>987</v>
      </c>
      <c r="K72" s="119" t="s">
        <v>8690</v>
      </c>
      <c r="L72" s="606" t="s">
        <v>5732</v>
      </c>
      <c r="M72" s="606" t="s">
        <v>7190</v>
      </c>
      <c r="N72" s="117">
        <v>46110</v>
      </c>
      <c r="O72" s="117">
        <v>46110</v>
      </c>
      <c r="P72" s="763"/>
      <c r="Q72" s="763"/>
      <c r="R72" s="763"/>
      <c r="S72" s="763"/>
      <c r="T72" s="763"/>
    </row>
    <row r="73" spans="1:20" ht="63.75">
      <c r="A73" s="15" t="s">
        <v>1785</v>
      </c>
      <c r="B73" s="43" t="s">
        <v>8863</v>
      </c>
      <c r="C73" s="43"/>
      <c r="D73" s="773" t="s">
        <v>8688</v>
      </c>
      <c r="E73" s="120">
        <v>40900</v>
      </c>
      <c r="F73" s="15"/>
      <c r="G73" s="15"/>
      <c r="H73" s="120" t="s">
        <v>8864</v>
      </c>
      <c r="I73" s="15" t="s">
        <v>986</v>
      </c>
      <c r="J73" s="15" t="s">
        <v>1087</v>
      </c>
      <c r="K73" s="115" t="s">
        <v>8865</v>
      </c>
      <c r="L73" s="606" t="s">
        <v>5732</v>
      </c>
      <c r="M73" s="606" t="s">
        <v>7190</v>
      </c>
      <c r="N73" s="117">
        <v>1</v>
      </c>
      <c r="O73" s="117">
        <v>0</v>
      </c>
      <c r="P73" s="763"/>
      <c r="Q73" s="763"/>
      <c r="R73" s="763"/>
      <c r="S73" s="763"/>
      <c r="T73" s="763"/>
    </row>
    <row r="74" spans="1:20" ht="78" customHeight="1">
      <c r="A74" s="15" t="s">
        <v>1787</v>
      </c>
      <c r="B74" s="43" t="s">
        <v>8866</v>
      </c>
      <c r="C74" s="43"/>
      <c r="D74" s="773" t="s">
        <v>8688</v>
      </c>
      <c r="E74" s="120">
        <v>40900</v>
      </c>
      <c r="F74" s="15"/>
      <c r="G74" s="15"/>
      <c r="H74" s="120" t="s">
        <v>8867</v>
      </c>
      <c r="I74" s="15" t="s">
        <v>986</v>
      </c>
      <c r="J74" s="15" t="s">
        <v>987</v>
      </c>
      <c r="K74" s="119" t="s">
        <v>8690</v>
      </c>
      <c r="L74" s="606" t="s">
        <v>5732</v>
      </c>
      <c r="M74" s="606" t="s">
        <v>7190</v>
      </c>
      <c r="N74" s="117">
        <v>457308.5</v>
      </c>
      <c r="O74" s="117">
        <v>457308.5</v>
      </c>
      <c r="P74" s="763"/>
      <c r="Q74" s="763"/>
      <c r="R74" s="763"/>
      <c r="S74" s="763"/>
      <c r="T74" s="763"/>
    </row>
    <row r="75" spans="1:20" ht="78.75" customHeight="1">
      <c r="A75" s="15" t="s">
        <v>1822</v>
      </c>
      <c r="B75" s="43" t="s">
        <v>8868</v>
      </c>
      <c r="C75" s="43"/>
      <c r="D75" s="773" t="s">
        <v>8688</v>
      </c>
      <c r="E75" s="120">
        <v>40900</v>
      </c>
      <c r="F75" s="15"/>
      <c r="G75" s="15"/>
      <c r="H75" s="120" t="s">
        <v>8869</v>
      </c>
      <c r="I75" s="15" t="s">
        <v>986</v>
      </c>
      <c r="J75" s="15" t="s">
        <v>987</v>
      </c>
      <c r="K75" s="119" t="s">
        <v>8690</v>
      </c>
      <c r="L75" s="606" t="s">
        <v>5732</v>
      </c>
      <c r="M75" s="606" t="s">
        <v>7190</v>
      </c>
      <c r="N75" s="117">
        <v>76922.5</v>
      </c>
      <c r="O75" s="117">
        <v>76922.5</v>
      </c>
      <c r="P75" s="763"/>
      <c r="Q75" s="763"/>
      <c r="R75" s="763"/>
      <c r="S75" s="763"/>
      <c r="T75" s="763"/>
    </row>
    <row r="76" spans="1:20" ht="84.75" customHeight="1">
      <c r="A76" s="15" t="s">
        <v>8870</v>
      </c>
      <c r="B76" s="43" t="s">
        <v>8871</v>
      </c>
      <c r="C76" s="43"/>
      <c r="D76" s="773" t="s">
        <v>8688</v>
      </c>
      <c r="E76" s="120">
        <v>40900</v>
      </c>
      <c r="F76" s="15"/>
      <c r="G76" s="15"/>
      <c r="H76" s="120" t="s">
        <v>8872</v>
      </c>
      <c r="I76" s="15" t="s">
        <v>986</v>
      </c>
      <c r="J76" s="15" t="s">
        <v>987</v>
      </c>
      <c r="K76" s="119" t="s">
        <v>8690</v>
      </c>
      <c r="L76" s="606" t="s">
        <v>5732</v>
      </c>
      <c r="M76" s="606" t="s">
        <v>7190</v>
      </c>
      <c r="N76" s="117">
        <v>346663.8</v>
      </c>
      <c r="O76" s="117">
        <v>346663.8</v>
      </c>
      <c r="P76" s="763"/>
      <c r="Q76" s="763"/>
      <c r="R76" s="763"/>
      <c r="S76" s="763"/>
      <c r="T76" s="763"/>
    </row>
    <row r="77" spans="1:20" ht="83.25" customHeight="1">
      <c r="A77" s="15" t="s">
        <v>8873</v>
      </c>
      <c r="B77" s="43" t="s">
        <v>8874</v>
      </c>
      <c r="C77" s="43"/>
      <c r="D77" s="773" t="s">
        <v>8688</v>
      </c>
      <c r="E77" s="120">
        <v>40900</v>
      </c>
      <c r="F77" s="15"/>
      <c r="G77" s="15"/>
      <c r="H77" s="120" t="s">
        <v>8875</v>
      </c>
      <c r="I77" s="15" t="s">
        <v>986</v>
      </c>
      <c r="J77" s="15" t="s">
        <v>987</v>
      </c>
      <c r="K77" s="119" t="s">
        <v>8690</v>
      </c>
      <c r="L77" s="606" t="s">
        <v>5732</v>
      </c>
      <c r="M77" s="606" t="s">
        <v>7190</v>
      </c>
      <c r="N77" s="117">
        <v>37855.4</v>
      </c>
      <c r="O77" s="117">
        <v>37855.4</v>
      </c>
      <c r="P77" s="763"/>
      <c r="Q77" s="763"/>
      <c r="R77" s="763"/>
      <c r="S77" s="763"/>
      <c r="T77" s="763"/>
    </row>
    <row r="78" spans="1:20" ht="81" customHeight="1">
      <c r="A78" s="15" t="s">
        <v>8876</v>
      </c>
      <c r="B78" s="43" t="s">
        <v>8877</v>
      </c>
      <c r="C78" s="43"/>
      <c r="D78" s="773" t="s">
        <v>8688</v>
      </c>
      <c r="E78" s="120">
        <v>40900</v>
      </c>
      <c r="F78" s="15"/>
      <c r="G78" s="15"/>
      <c r="H78" s="120" t="s">
        <v>8878</v>
      </c>
      <c r="I78" s="15" t="s">
        <v>986</v>
      </c>
      <c r="J78" s="15" t="s">
        <v>987</v>
      </c>
      <c r="K78" s="119" t="s">
        <v>8690</v>
      </c>
      <c r="L78" s="606" t="s">
        <v>5732</v>
      </c>
      <c r="M78" s="606" t="s">
        <v>7190</v>
      </c>
      <c r="N78" s="117">
        <v>427260.7</v>
      </c>
      <c r="O78" s="117">
        <v>427260.7</v>
      </c>
      <c r="P78" s="763"/>
      <c r="Q78" s="763"/>
      <c r="R78" s="763"/>
      <c r="S78" s="763"/>
      <c r="T78" s="763"/>
    </row>
    <row r="79" spans="1:20" ht="82.5" customHeight="1">
      <c r="A79" s="15" t="s">
        <v>8879</v>
      </c>
      <c r="B79" s="43" t="s">
        <v>8880</v>
      </c>
      <c r="C79" s="43"/>
      <c r="D79" s="773" t="s">
        <v>8688</v>
      </c>
      <c r="E79" s="120">
        <v>40900</v>
      </c>
      <c r="F79" s="15"/>
      <c r="G79" s="15"/>
      <c r="H79" s="120" t="s">
        <v>8881</v>
      </c>
      <c r="I79" s="15" t="s">
        <v>986</v>
      </c>
      <c r="J79" s="15" t="s">
        <v>987</v>
      </c>
      <c r="K79" s="119" t="s">
        <v>8690</v>
      </c>
      <c r="L79" s="606" t="s">
        <v>5732</v>
      </c>
      <c r="M79" s="606" t="s">
        <v>7190</v>
      </c>
      <c r="N79" s="117">
        <v>404269.6</v>
      </c>
      <c r="O79" s="117">
        <v>404269.6</v>
      </c>
      <c r="P79" s="763"/>
      <c r="Q79" s="763"/>
      <c r="R79" s="763"/>
      <c r="S79" s="763"/>
      <c r="T79" s="763"/>
    </row>
    <row r="80" spans="1:20" ht="82.5" customHeight="1">
      <c r="A80" s="15" t="s">
        <v>8164</v>
      </c>
      <c r="B80" s="43" t="s">
        <v>8882</v>
      </c>
      <c r="C80" s="43"/>
      <c r="D80" s="773" t="s">
        <v>8688</v>
      </c>
      <c r="E80" s="120">
        <v>40900</v>
      </c>
      <c r="F80" s="15"/>
      <c r="G80" s="15"/>
      <c r="H80" s="120" t="s">
        <v>8883</v>
      </c>
      <c r="I80" s="15" t="s">
        <v>986</v>
      </c>
      <c r="J80" s="15" t="s">
        <v>987</v>
      </c>
      <c r="K80" s="119" t="s">
        <v>8690</v>
      </c>
      <c r="L80" s="606" t="s">
        <v>5732</v>
      </c>
      <c r="M80" s="606" t="s">
        <v>7190</v>
      </c>
      <c r="N80" s="117">
        <v>346663.8</v>
      </c>
      <c r="O80" s="117">
        <v>346663.8</v>
      </c>
      <c r="P80" s="763"/>
      <c r="Q80" s="763"/>
      <c r="R80" s="763"/>
      <c r="S80" s="763"/>
      <c r="T80" s="763"/>
    </row>
    <row r="81" spans="1:20" ht="84.75" customHeight="1">
      <c r="A81" s="15" t="s">
        <v>7033</v>
      </c>
      <c r="B81" s="15" t="s">
        <v>8884</v>
      </c>
      <c r="C81" s="15">
        <v>198.15</v>
      </c>
      <c r="D81" s="606" t="s">
        <v>8885</v>
      </c>
      <c r="E81" s="15" t="s">
        <v>1610</v>
      </c>
      <c r="F81" s="15">
        <v>2003</v>
      </c>
      <c r="G81" s="15">
        <v>1</v>
      </c>
      <c r="H81" s="15" t="s">
        <v>8886</v>
      </c>
      <c r="I81" s="15" t="s">
        <v>986</v>
      </c>
      <c r="J81" s="15" t="s">
        <v>987</v>
      </c>
      <c r="K81" s="115" t="s">
        <v>8887</v>
      </c>
      <c r="L81" s="606" t="s">
        <v>6169</v>
      </c>
      <c r="M81" s="606" t="s">
        <v>8888</v>
      </c>
      <c r="N81" s="117">
        <v>26037.97</v>
      </c>
      <c r="O81" s="117">
        <v>9753.76</v>
      </c>
      <c r="P81" s="763"/>
      <c r="Q81" s="763"/>
      <c r="R81" s="763"/>
      <c r="S81" s="763"/>
      <c r="T81" s="763"/>
    </row>
    <row r="82" spans="1:20" ht="84" customHeight="1">
      <c r="A82" s="15" t="s">
        <v>8141</v>
      </c>
      <c r="B82" s="15" t="s">
        <v>8889</v>
      </c>
      <c r="C82" s="15">
        <v>102.22</v>
      </c>
      <c r="D82" s="606" t="s">
        <v>8890</v>
      </c>
      <c r="E82" s="15" t="s">
        <v>8891</v>
      </c>
      <c r="F82" s="15">
        <v>1988</v>
      </c>
      <c r="G82" s="15">
        <v>1</v>
      </c>
      <c r="H82" s="15" t="s">
        <v>8892</v>
      </c>
      <c r="I82" s="15" t="s">
        <v>986</v>
      </c>
      <c r="J82" s="15" t="s">
        <v>987</v>
      </c>
      <c r="K82" s="115" t="s">
        <v>8893</v>
      </c>
      <c r="L82" s="606" t="s">
        <v>8894</v>
      </c>
      <c r="M82" s="606" t="s">
        <v>8895</v>
      </c>
      <c r="N82" s="117">
        <v>263194.71000000002</v>
      </c>
      <c r="O82" s="117">
        <v>55278.22</v>
      </c>
      <c r="P82" s="763"/>
      <c r="Q82" s="763"/>
      <c r="R82" s="763"/>
      <c r="S82" s="763"/>
      <c r="T82" s="763"/>
    </row>
    <row r="83" spans="1:20" ht="80.45" customHeight="1">
      <c r="A83" s="15" t="s">
        <v>8896</v>
      </c>
      <c r="B83" s="15" t="s">
        <v>8897</v>
      </c>
      <c r="C83" s="15">
        <v>141.18</v>
      </c>
      <c r="D83" s="606" t="s">
        <v>8852</v>
      </c>
      <c r="E83" s="15" t="s">
        <v>8638</v>
      </c>
      <c r="F83" s="15">
        <v>1965</v>
      </c>
      <c r="G83" s="15">
        <v>1</v>
      </c>
      <c r="H83" s="15" t="s">
        <v>8898</v>
      </c>
      <c r="I83" s="15" t="s">
        <v>986</v>
      </c>
      <c r="J83" s="15" t="s">
        <v>987</v>
      </c>
      <c r="K83" s="115" t="s">
        <v>8899</v>
      </c>
      <c r="L83" s="606" t="s">
        <v>8855</v>
      </c>
      <c r="M83" s="606" t="s">
        <v>8856</v>
      </c>
      <c r="N83" s="117">
        <v>24627.66</v>
      </c>
      <c r="O83" s="117">
        <v>5369.34</v>
      </c>
      <c r="P83" s="763"/>
      <c r="Q83" s="763"/>
      <c r="R83" s="763"/>
      <c r="S83" s="763"/>
      <c r="T83" s="763"/>
    </row>
    <row r="84" spans="1:20" s="774" customFormat="1" ht="95.25" customHeight="1">
      <c r="A84" s="15" t="s">
        <v>8900</v>
      </c>
      <c r="B84" s="15" t="s">
        <v>8901</v>
      </c>
      <c r="C84" s="15">
        <v>136.09</v>
      </c>
      <c r="D84" s="606" t="s">
        <v>8902</v>
      </c>
      <c r="E84" s="15" t="s">
        <v>1537</v>
      </c>
      <c r="F84" s="15">
        <v>1968</v>
      </c>
      <c r="G84" s="15">
        <v>1</v>
      </c>
      <c r="H84" s="15" t="s">
        <v>8903</v>
      </c>
      <c r="I84" s="15" t="s">
        <v>986</v>
      </c>
      <c r="J84" s="15" t="s">
        <v>987</v>
      </c>
      <c r="K84" s="115" t="s">
        <v>8904</v>
      </c>
      <c r="L84" s="606" t="s">
        <v>6751</v>
      </c>
      <c r="M84" s="606" t="s">
        <v>8905</v>
      </c>
      <c r="N84" s="117">
        <v>18244.34</v>
      </c>
      <c r="O84" s="117">
        <v>3976.32</v>
      </c>
      <c r="P84" s="763"/>
      <c r="Q84" s="763"/>
      <c r="R84" s="763"/>
      <c r="S84" s="763"/>
      <c r="T84" s="763"/>
    </row>
    <row r="85" spans="1:20" ht="85.5" customHeight="1">
      <c r="A85" s="781" t="s">
        <v>7432</v>
      </c>
      <c r="B85" s="781" t="s">
        <v>8906</v>
      </c>
      <c r="C85" s="781">
        <v>1133.6099999999999</v>
      </c>
      <c r="D85" s="782" t="s">
        <v>8907</v>
      </c>
      <c r="E85" s="781" t="s">
        <v>8891</v>
      </c>
      <c r="F85" s="781">
        <v>1962</v>
      </c>
      <c r="G85" s="781" t="s">
        <v>7748</v>
      </c>
      <c r="H85" s="781" t="s">
        <v>8908</v>
      </c>
      <c r="I85" s="781" t="s">
        <v>986</v>
      </c>
      <c r="J85" s="781" t="s">
        <v>987</v>
      </c>
      <c r="K85" s="783" t="s">
        <v>8909</v>
      </c>
      <c r="L85" s="782" t="s">
        <v>6859</v>
      </c>
      <c r="M85" s="782" t="s">
        <v>1772</v>
      </c>
      <c r="N85" s="784">
        <v>1532574.5</v>
      </c>
      <c r="O85" s="784">
        <v>360081.39</v>
      </c>
      <c r="P85" s="785"/>
      <c r="Q85" s="785"/>
      <c r="R85" s="785"/>
      <c r="S85" s="785"/>
      <c r="T85" s="785"/>
    </row>
    <row r="86" spans="1:20" ht="89.25" customHeight="1">
      <c r="A86" s="15" t="s">
        <v>8910</v>
      </c>
      <c r="B86" s="15" t="s">
        <v>7076</v>
      </c>
      <c r="C86" s="116">
        <v>389.76</v>
      </c>
      <c r="D86" s="606" t="s">
        <v>8911</v>
      </c>
      <c r="E86" s="15" t="s">
        <v>8616</v>
      </c>
      <c r="F86" s="15" t="s">
        <v>8912</v>
      </c>
      <c r="G86" s="15">
        <v>1</v>
      </c>
      <c r="H86" s="15" t="s">
        <v>8913</v>
      </c>
      <c r="I86" s="15" t="s">
        <v>986</v>
      </c>
      <c r="J86" s="15" t="s">
        <v>987</v>
      </c>
      <c r="K86" s="115" t="s">
        <v>8914</v>
      </c>
      <c r="L86" s="606" t="s">
        <v>6859</v>
      </c>
      <c r="M86" s="606" t="s">
        <v>8915</v>
      </c>
      <c r="N86" s="117">
        <v>312059.12</v>
      </c>
      <c r="O86" s="117">
        <v>110781.3</v>
      </c>
      <c r="P86" s="763"/>
      <c r="Q86" s="763"/>
      <c r="R86" s="763"/>
      <c r="S86" s="763"/>
      <c r="T86" s="763"/>
    </row>
    <row r="87" spans="1:20" ht="84" customHeight="1">
      <c r="A87" s="15" t="s">
        <v>7601</v>
      </c>
      <c r="B87" s="15" t="s">
        <v>8916</v>
      </c>
      <c r="C87" s="116">
        <v>1318.9</v>
      </c>
      <c r="D87" s="606" t="s">
        <v>8917</v>
      </c>
      <c r="E87" s="15" t="s">
        <v>8918</v>
      </c>
      <c r="F87" s="15" t="s">
        <v>8919</v>
      </c>
      <c r="G87" s="15">
        <v>1</v>
      </c>
      <c r="H87" s="15" t="s">
        <v>8920</v>
      </c>
      <c r="I87" s="15" t="s">
        <v>986</v>
      </c>
      <c r="J87" s="15" t="s">
        <v>987</v>
      </c>
      <c r="K87" s="115" t="s">
        <v>8921</v>
      </c>
      <c r="L87" s="606" t="s">
        <v>6859</v>
      </c>
      <c r="M87" s="606" t="s">
        <v>1772</v>
      </c>
      <c r="N87" s="117">
        <v>2458479.81</v>
      </c>
      <c r="O87" s="117">
        <v>2458479.81</v>
      </c>
      <c r="P87" s="763"/>
      <c r="Q87" s="763"/>
      <c r="R87" s="763"/>
      <c r="S87" s="763"/>
      <c r="T87" s="763"/>
    </row>
    <row r="88" spans="1:20" ht="108.75" customHeight="1">
      <c r="A88" s="15" t="s">
        <v>8922</v>
      </c>
      <c r="B88" s="15" t="s">
        <v>8923</v>
      </c>
      <c r="C88" s="116">
        <v>57.27</v>
      </c>
      <c r="D88" s="606" t="s">
        <v>8924</v>
      </c>
      <c r="E88" s="15" t="s">
        <v>8918</v>
      </c>
      <c r="F88" s="15" t="s">
        <v>8912</v>
      </c>
      <c r="G88" s="15" t="s">
        <v>7748</v>
      </c>
      <c r="H88" s="15" t="s">
        <v>8925</v>
      </c>
      <c r="I88" s="15" t="s">
        <v>986</v>
      </c>
      <c r="J88" s="15" t="s">
        <v>987</v>
      </c>
      <c r="K88" s="115" t="s">
        <v>8926</v>
      </c>
      <c r="L88" s="606" t="s">
        <v>6859</v>
      </c>
      <c r="M88" s="606" t="s">
        <v>8927</v>
      </c>
      <c r="N88" s="117">
        <v>106759.89</v>
      </c>
      <c r="O88" s="117">
        <v>106759.89</v>
      </c>
      <c r="P88" s="763"/>
      <c r="Q88" s="763"/>
      <c r="R88" s="763"/>
      <c r="S88" s="763"/>
      <c r="T88" s="763"/>
    </row>
    <row r="89" spans="1:20" ht="107.25" customHeight="1">
      <c r="A89" s="15" t="s">
        <v>7437</v>
      </c>
      <c r="B89" s="15" t="s">
        <v>8023</v>
      </c>
      <c r="C89" s="116">
        <v>148.02000000000001</v>
      </c>
      <c r="D89" s="606" t="s">
        <v>8928</v>
      </c>
      <c r="E89" s="15" t="s">
        <v>8929</v>
      </c>
      <c r="F89" s="15" t="s">
        <v>8930</v>
      </c>
      <c r="G89" s="15" t="s">
        <v>7384</v>
      </c>
      <c r="H89" s="43" t="s">
        <v>8931</v>
      </c>
      <c r="I89" s="15" t="s">
        <v>986</v>
      </c>
      <c r="J89" s="15" t="s">
        <v>8835</v>
      </c>
      <c r="K89" s="773" t="s">
        <v>8932</v>
      </c>
      <c r="L89" s="606" t="s">
        <v>1458</v>
      </c>
      <c r="M89" s="606" t="s">
        <v>1810</v>
      </c>
      <c r="N89" s="117">
        <v>443281</v>
      </c>
      <c r="O89" s="117">
        <v>276653.12</v>
      </c>
      <c r="P89" s="15" t="s">
        <v>8933</v>
      </c>
      <c r="Q89" s="15" t="s">
        <v>8934</v>
      </c>
      <c r="R89" s="15" t="s">
        <v>8935</v>
      </c>
      <c r="S89" s="15" t="s">
        <v>8936</v>
      </c>
      <c r="T89" s="763"/>
    </row>
    <row r="90" spans="1:20" ht="85.5" customHeight="1">
      <c r="A90" s="15" t="s">
        <v>1824</v>
      </c>
      <c r="B90" s="597" t="s">
        <v>7472</v>
      </c>
      <c r="C90" s="116">
        <v>127.05</v>
      </c>
      <c r="D90" s="593" t="s">
        <v>7473</v>
      </c>
      <c r="E90" s="15" t="s">
        <v>8937</v>
      </c>
      <c r="F90" s="15" t="s">
        <v>8711</v>
      </c>
      <c r="G90" s="15" t="s">
        <v>7748</v>
      </c>
      <c r="H90" s="43" t="s">
        <v>8938</v>
      </c>
      <c r="I90" s="15" t="s">
        <v>986</v>
      </c>
      <c r="J90" s="15" t="s">
        <v>8835</v>
      </c>
      <c r="K90" s="773" t="s">
        <v>8939</v>
      </c>
      <c r="L90" s="606" t="s">
        <v>1458</v>
      </c>
      <c r="M90" s="606" t="s">
        <v>7471</v>
      </c>
      <c r="N90" s="117">
        <v>867750.94</v>
      </c>
      <c r="O90" s="117">
        <v>86775.12</v>
      </c>
      <c r="P90" s="763"/>
      <c r="Q90" s="763"/>
      <c r="R90" s="763"/>
      <c r="S90" s="763"/>
      <c r="T90" s="763"/>
    </row>
    <row r="91" spans="1:20" ht="82.5" customHeight="1">
      <c r="A91" s="15" t="s">
        <v>1798</v>
      </c>
      <c r="B91" s="15" t="s">
        <v>8940</v>
      </c>
      <c r="C91" s="116">
        <v>308.39</v>
      </c>
      <c r="D91" s="606" t="s">
        <v>8941</v>
      </c>
      <c r="E91" s="120">
        <v>38922</v>
      </c>
      <c r="F91" s="15" t="s">
        <v>8942</v>
      </c>
      <c r="G91" s="15" t="s">
        <v>7384</v>
      </c>
      <c r="H91" s="43" t="s">
        <v>8943</v>
      </c>
      <c r="I91" s="15" t="s">
        <v>986</v>
      </c>
      <c r="J91" s="15" t="s">
        <v>8835</v>
      </c>
      <c r="K91" s="773" t="s">
        <v>8944</v>
      </c>
      <c r="L91" s="606" t="s">
        <v>3829</v>
      </c>
      <c r="M91" s="606" t="s">
        <v>8945</v>
      </c>
      <c r="N91" s="117">
        <v>1221860</v>
      </c>
      <c r="O91" s="117">
        <v>501275.84</v>
      </c>
      <c r="P91" s="763"/>
      <c r="Q91" s="763"/>
      <c r="R91" s="763"/>
      <c r="S91" s="763"/>
      <c r="T91" s="763"/>
    </row>
    <row r="92" spans="1:20" ht="106.5" customHeight="1">
      <c r="A92" s="15" t="s">
        <v>8319</v>
      </c>
      <c r="B92" s="15" t="s">
        <v>7524</v>
      </c>
      <c r="C92" s="116">
        <v>88.07</v>
      </c>
      <c r="D92" s="606" t="s">
        <v>8946</v>
      </c>
      <c r="E92" s="15" t="s">
        <v>8947</v>
      </c>
      <c r="F92" s="116">
        <v>1994</v>
      </c>
      <c r="G92" s="15" t="s">
        <v>7748</v>
      </c>
      <c r="H92" s="43" t="s">
        <v>8948</v>
      </c>
      <c r="I92" s="15" t="s">
        <v>986</v>
      </c>
      <c r="J92" s="15" t="s">
        <v>8835</v>
      </c>
      <c r="K92" s="118" t="s">
        <v>8949</v>
      </c>
      <c r="L92" s="606" t="s">
        <v>3946</v>
      </c>
      <c r="M92" s="606" t="s">
        <v>8950</v>
      </c>
      <c r="N92" s="117">
        <v>187536</v>
      </c>
      <c r="O92" s="117">
        <v>52801.46</v>
      </c>
      <c r="P92" s="763"/>
      <c r="Q92" s="763"/>
      <c r="R92" s="763"/>
      <c r="S92" s="763"/>
      <c r="T92" s="763"/>
    </row>
    <row r="93" spans="1:20" ht="97.15" customHeight="1">
      <c r="A93" s="15" t="s">
        <v>8951</v>
      </c>
      <c r="B93" s="15" t="s">
        <v>8023</v>
      </c>
      <c r="C93" s="117">
        <v>86.36</v>
      </c>
      <c r="D93" s="606" t="s">
        <v>8952</v>
      </c>
      <c r="E93" s="120">
        <v>38973</v>
      </c>
      <c r="F93" s="116">
        <v>1965</v>
      </c>
      <c r="G93" s="15" t="s">
        <v>7384</v>
      </c>
      <c r="H93" s="43" t="s">
        <v>8953</v>
      </c>
      <c r="I93" s="15" t="s">
        <v>986</v>
      </c>
      <c r="J93" s="15" t="s">
        <v>8835</v>
      </c>
      <c r="K93" s="118" t="s">
        <v>8954</v>
      </c>
      <c r="L93" s="606" t="s">
        <v>1420</v>
      </c>
      <c r="M93" s="606" t="s">
        <v>7377</v>
      </c>
      <c r="N93" s="117">
        <v>350958</v>
      </c>
      <c r="O93" s="117">
        <v>77376.320000000007</v>
      </c>
      <c r="P93" s="15" t="s">
        <v>8955</v>
      </c>
      <c r="Q93" s="15" t="s">
        <v>8956</v>
      </c>
      <c r="R93" s="15" t="s">
        <v>8957</v>
      </c>
      <c r="S93" s="15" t="s">
        <v>8958</v>
      </c>
      <c r="T93" s="763"/>
    </row>
    <row r="94" spans="1:20" ht="51">
      <c r="A94" s="15" t="s">
        <v>8959</v>
      </c>
      <c r="B94" s="15" t="s">
        <v>7076</v>
      </c>
      <c r="C94" s="116">
        <v>126.42</v>
      </c>
      <c r="D94" s="606" t="s">
        <v>8960</v>
      </c>
      <c r="E94" s="15" t="s">
        <v>8961</v>
      </c>
      <c r="F94" s="15" t="s">
        <v>8962</v>
      </c>
      <c r="G94" s="15" t="s">
        <v>7384</v>
      </c>
      <c r="H94" s="43" t="s">
        <v>8963</v>
      </c>
      <c r="I94" s="15" t="s">
        <v>986</v>
      </c>
      <c r="J94" s="15" t="s">
        <v>8835</v>
      </c>
      <c r="K94" s="606" t="s">
        <v>8964</v>
      </c>
      <c r="L94" s="606" t="s">
        <v>1420</v>
      </c>
      <c r="M94" s="606" t="s">
        <v>8879</v>
      </c>
      <c r="N94" s="117">
        <v>974123</v>
      </c>
      <c r="O94" s="117">
        <v>974123</v>
      </c>
      <c r="P94" s="763"/>
      <c r="Q94" s="763"/>
      <c r="R94" s="763"/>
      <c r="S94" s="763"/>
      <c r="T94" s="763"/>
    </row>
    <row r="95" spans="1:20" ht="89.25">
      <c r="A95" s="15" t="s">
        <v>1804</v>
      </c>
      <c r="B95" s="15" t="s">
        <v>8023</v>
      </c>
      <c r="C95" s="116">
        <v>53.49</v>
      </c>
      <c r="D95" s="606" t="s">
        <v>8965</v>
      </c>
      <c r="E95" s="15" t="s">
        <v>8966</v>
      </c>
      <c r="F95" s="116">
        <v>1994</v>
      </c>
      <c r="G95" s="116">
        <v>1</v>
      </c>
      <c r="H95" s="43" t="s">
        <v>8967</v>
      </c>
      <c r="I95" s="15" t="s">
        <v>986</v>
      </c>
      <c r="J95" s="15" t="s">
        <v>8835</v>
      </c>
      <c r="K95" s="115" t="s">
        <v>8968</v>
      </c>
      <c r="L95" s="606" t="s">
        <v>1676</v>
      </c>
      <c r="M95" s="606" t="s">
        <v>7190</v>
      </c>
      <c r="N95" s="117">
        <v>244142</v>
      </c>
      <c r="O95" s="117">
        <v>132831.04000000001</v>
      </c>
      <c r="P95" s="763"/>
      <c r="Q95" s="763"/>
      <c r="R95" s="763"/>
      <c r="S95" s="763"/>
      <c r="T95" s="763"/>
    </row>
    <row r="96" spans="1:20" ht="108.6" customHeight="1">
      <c r="A96" s="15" t="s">
        <v>8969</v>
      </c>
      <c r="B96" s="15" t="s">
        <v>8970</v>
      </c>
      <c r="C96" s="116">
        <v>569.74</v>
      </c>
      <c r="D96" s="606" t="s">
        <v>8971</v>
      </c>
      <c r="E96" s="15" t="s">
        <v>8972</v>
      </c>
      <c r="F96" s="15" t="s">
        <v>7193</v>
      </c>
      <c r="G96" s="15" t="s">
        <v>7748</v>
      </c>
      <c r="H96" s="15" t="s">
        <v>7239</v>
      </c>
      <c r="I96" s="15" t="s">
        <v>986</v>
      </c>
      <c r="J96" s="15" t="s">
        <v>8835</v>
      </c>
      <c r="K96" s="115" t="s">
        <v>8973</v>
      </c>
      <c r="L96" s="606" t="s">
        <v>8974</v>
      </c>
      <c r="M96" s="606" t="s">
        <v>8975</v>
      </c>
      <c r="N96" s="117">
        <v>2369980</v>
      </c>
      <c r="O96" s="117">
        <v>380772.32</v>
      </c>
      <c r="P96" s="763"/>
      <c r="Q96" s="763"/>
      <c r="R96" s="763"/>
      <c r="S96" s="763"/>
      <c r="T96" s="763"/>
    </row>
    <row r="97" spans="1:20" s="788" customFormat="1" ht="67.900000000000006" customHeight="1">
      <c r="A97" s="15" t="s">
        <v>7246</v>
      </c>
      <c r="B97" s="597" t="s">
        <v>8976</v>
      </c>
      <c r="C97" s="599">
        <v>14.1</v>
      </c>
      <c r="D97" s="606" t="s">
        <v>8977</v>
      </c>
      <c r="E97" s="600">
        <v>42101</v>
      </c>
      <c r="F97" s="15" t="s">
        <v>8978</v>
      </c>
      <c r="G97" s="116">
        <v>1</v>
      </c>
      <c r="H97" s="43" t="s">
        <v>8979</v>
      </c>
      <c r="I97" s="15" t="s">
        <v>986</v>
      </c>
      <c r="J97" s="15" t="s">
        <v>8835</v>
      </c>
      <c r="K97" s="685" t="s">
        <v>8980</v>
      </c>
      <c r="L97" s="606" t="s">
        <v>8981</v>
      </c>
      <c r="M97" s="786"/>
      <c r="N97" s="632">
        <v>37105</v>
      </c>
      <c r="O97" s="632">
        <v>12784.21</v>
      </c>
      <c r="P97" s="787"/>
      <c r="Q97" s="787"/>
      <c r="R97" s="787"/>
      <c r="S97" s="787"/>
      <c r="T97" s="787"/>
    </row>
    <row r="98" spans="1:20" s="788" customFormat="1" ht="124.5" customHeight="1">
      <c r="A98" s="15" t="s">
        <v>8982</v>
      </c>
      <c r="B98" s="597" t="s">
        <v>7096</v>
      </c>
      <c r="C98" s="599">
        <v>23.4</v>
      </c>
      <c r="D98" s="606" t="s">
        <v>8983</v>
      </c>
      <c r="E98" s="600">
        <v>42101</v>
      </c>
      <c r="F98" s="15" t="s">
        <v>8978</v>
      </c>
      <c r="G98" s="116">
        <v>2</v>
      </c>
      <c r="H98" s="43" t="s">
        <v>8984</v>
      </c>
      <c r="I98" s="15" t="s">
        <v>986</v>
      </c>
      <c r="J98" s="15" t="s">
        <v>8835</v>
      </c>
      <c r="K98" s="685" t="s">
        <v>8985</v>
      </c>
      <c r="L98" s="606" t="s">
        <v>8986</v>
      </c>
      <c r="M98" s="786"/>
      <c r="N98" s="632">
        <v>187509</v>
      </c>
      <c r="O98" s="632">
        <v>187509</v>
      </c>
      <c r="P98" s="598" t="s">
        <v>8987</v>
      </c>
      <c r="Q98" s="15" t="s">
        <v>8988</v>
      </c>
      <c r="R98" s="15" t="s">
        <v>8989</v>
      </c>
      <c r="S98" s="15" t="s">
        <v>8990</v>
      </c>
      <c r="T98" s="15" t="s">
        <v>8991</v>
      </c>
    </row>
    <row r="99" spans="1:20" s="788" customFormat="1" ht="57.75" customHeight="1">
      <c r="A99" s="15" t="s">
        <v>7441</v>
      </c>
      <c r="B99" s="597" t="s">
        <v>8661</v>
      </c>
      <c r="C99" s="43">
        <v>238.4</v>
      </c>
      <c r="D99" s="606" t="s">
        <v>8670</v>
      </c>
      <c r="E99" s="120">
        <v>40532</v>
      </c>
      <c r="F99" s="15" t="s">
        <v>8992</v>
      </c>
      <c r="G99" s="116">
        <v>1</v>
      </c>
      <c r="H99" s="15" t="s">
        <v>8993</v>
      </c>
      <c r="I99" s="15" t="s">
        <v>986</v>
      </c>
      <c r="J99" s="15" t="s">
        <v>987</v>
      </c>
      <c r="K99" s="115" t="s">
        <v>8994</v>
      </c>
      <c r="L99" s="119" t="s">
        <v>3946</v>
      </c>
      <c r="M99" s="119">
        <v>2</v>
      </c>
      <c r="N99" s="117">
        <v>372583.59</v>
      </c>
      <c r="O99" s="632">
        <v>77177.5</v>
      </c>
      <c r="P99" s="787"/>
      <c r="Q99" s="787"/>
      <c r="R99" s="787"/>
      <c r="S99" s="787"/>
      <c r="T99" s="787"/>
    </row>
    <row r="100" spans="1:20" s="788" customFormat="1" ht="71.25" customHeight="1">
      <c r="A100" s="15" t="s">
        <v>8995</v>
      </c>
      <c r="B100" s="597" t="s">
        <v>8996</v>
      </c>
      <c r="C100" s="43">
        <v>457.53</v>
      </c>
      <c r="D100" s="15" t="s">
        <v>8997</v>
      </c>
      <c r="E100" s="120">
        <v>38257</v>
      </c>
      <c r="F100" s="15" t="s">
        <v>8998</v>
      </c>
      <c r="G100" s="116">
        <v>1</v>
      </c>
      <c r="H100" s="15" t="s">
        <v>8999</v>
      </c>
      <c r="I100" s="15" t="s">
        <v>986</v>
      </c>
      <c r="J100" s="15" t="s">
        <v>987</v>
      </c>
      <c r="K100" s="115" t="s">
        <v>9000</v>
      </c>
      <c r="L100" s="119" t="s">
        <v>3946</v>
      </c>
      <c r="M100" s="606" t="s">
        <v>9001</v>
      </c>
      <c r="N100" s="117">
        <v>27666.5</v>
      </c>
      <c r="O100" s="632">
        <v>5878.85</v>
      </c>
      <c r="P100" s="787"/>
      <c r="Q100" s="787"/>
      <c r="R100" s="787"/>
      <c r="S100" s="787"/>
      <c r="T100" s="787"/>
    </row>
    <row r="101" spans="1:20" s="790" customFormat="1" ht="73.5" customHeight="1">
      <c r="A101" s="15" t="s">
        <v>9002</v>
      </c>
      <c r="B101" s="606" t="s">
        <v>8825</v>
      </c>
      <c r="C101" s="606">
        <v>273.08999999999997</v>
      </c>
      <c r="D101" s="15" t="s">
        <v>9003</v>
      </c>
      <c r="E101" s="15" t="s">
        <v>8638</v>
      </c>
      <c r="F101" s="606">
        <v>1986</v>
      </c>
      <c r="G101" s="789">
        <v>1</v>
      </c>
      <c r="H101" s="15" t="s">
        <v>9004</v>
      </c>
      <c r="I101" s="606" t="s">
        <v>986</v>
      </c>
      <c r="J101" s="15" t="s">
        <v>987</v>
      </c>
      <c r="K101" s="115" t="s">
        <v>9005</v>
      </c>
      <c r="L101" s="606" t="s">
        <v>6879</v>
      </c>
      <c r="M101" s="606" t="s">
        <v>9006</v>
      </c>
      <c r="N101" s="117">
        <v>226496.4</v>
      </c>
      <c r="O101" s="117">
        <v>11021.6</v>
      </c>
      <c r="P101" s="786"/>
      <c r="Q101" s="786"/>
      <c r="R101" s="786"/>
      <c r="S101" s="786"/>
      <c r="T101" s="786"/>
    </row>
    <row r="102" spans="1:20" s="788" customFormat="1">
      <c r="A102" s="791" t="s">
        <v>514</v>
      </c>
      <c r="B102" s="792"/>
      <c r="C102" s="792"/>
      <c r="D102" s="792"/>
      <c r="E102" s="792"/>
      <c r="F102" s="792"/>
      <c r="G102" s="792"/>
      <c r="H102" s="792"/>
      <c r="I102" s="792"/>
      <c r="J102" s="792"/>
      <c r="K102" s="792"/>
      <c r="L102" s="792"/>
      <c r="M102" s="793"/>
      <c r="N102" s="744">
        <f>SUM(N10:N101)</f>
        <v>54645579.949999996</v>
      </c>
      <c r="O102" s="744">
        <f>SUM(O10:O101)</f>
        <v>26812361.020000007</v>
      </c>
    </row>
    <row r="103" spans="1:20" s="788" customFormat="1">
      <c r="A103" s="794"/>
      <c r="B103" s="794"/>
      <c r="C103" s="794"/>
      <c r="D103" s="790"/>
      <c r="E103" s="794"/>
      <c r="F103" s="794"/>
      <c r="G103" s="794"/>
      <c r="H103" s="794"/>
      <c r="I103" s="794"/>
      <c r="J103" s="794"/>
      <c r="K103" s="790"/>
      <c r="L103" s="790"/>
      <c r="M103" s="790"/>
      <c r="N103" s="795"/>
      <c r="O103" s="795"/>
    </row>
    <row r="104" spans="1:20" s="788" customFormat="1">
      <c r="A104" s="794"/>
      <c r="B104" s="794"/>
      <c r="C104" s="794"/>
      <c r="D104" s="790"/>
      <c r="E104" s="794"/>
      <c r="F104" s="794"/>
      <c r="G104" s="794"/>
      <c r="H104" s="794"/>
      <c r="I104" s="794"/>
      <c r="J104" s="794"/>
      <c r="K104" s="790"/>
      <c r="L104" s="790"/>
      <c r="M104" s="790"/>
      <c r="N104" s="795"/>
      <c r="O104" s="795"/>
    </row>
    <row r="105" spans="1:20" ht="25.15" customHeight="1"/>
  </sheetData>
  <mergeCells count="51">
    <mergeCell ref="N49:N62"/>
    <mergeCell ref="O49:O62"/>
    <mergeCell ref="A102:M102"/>
    <mergeCell ref="H49:H62"/>
    <mergeCell ref="I49:I62"/>
    <mergeCell ref="J49:J62"/>
    <mergeCell ref="K49:K62"/>
    <mergeCell ref="L49:L62"/>
    <mergeCell ref="M49:M62"/>
    <mergeCell ref="M28:M48"/>
    <mergeCell ref="N28:N48"/>
    <mergeCell ref="O28:O48"/>
    <mergeCell ref="A49:A62"/>
    <mergeCell ref="B49:B62"/>
    <mergeCell ref="C49:C62"/>
    <mergeCell ref="D49:D62"/>
    <mergeCell ref="E49:E62"/>
    <mergeCell ref="F49:F62"/>
    <mergeCell ref="G49:G62"/>
    <mergeCell ref="G28:G48"/>
    <mergeCell ref="H28:H48"/>
    <mergeCell ref="I28:I48"/>
    <mergeCell ref="J28:J48"/>
    <mergeCell ref="K28:K48"/>
    <mergeCell ref="L28:L48"/>
    <mergeCell ref="O8:O9"/>
    <mergeCell ref="P8:S8"/>
    <mergeCell ref="T8:T9"/>
    <mergeCell ref="Q9:R9"/>
    <mergeCell ref="A28:A48"/>
    <mergeCell ref="B28:B48"/>
    <mergeCell ref="C28:C48"/>
    <mergeCell ref="D28:D48"/>
    <mergeCell ref="E28:E48"/>
    <mergeCell ref="F28:F48"/>
    <mergeCell ref="H8:H9"/>
    <mergeCell ref="I8:I9"/>
    <mergeCell ref="J8:J9"/>
    <mergeCell ref="K8:K9"/>
    <mergeCell ref="L8:M8"/>
    <mergeCell ref="N8:N9"/>
    <mergeCell ref="R1:T1"/>
    <mergeCell ref="B2:O2"/>
    <mergeCell ref="B4:O4"/>
    <mergeCell ref="B6:O6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463"/>
  <sheetViews>
    <sheetView workbookViewId="0">
      <selection sqref="A1:IV65536"/>
    </sheetView>
  </sheetViews>
  <sheetFormatPr defaultRowHeight="91.9" customHeight="1"/>
  <cols>
    <col min="1" max="1" width="4.7109375" style="186" customWidth="1"/>
    <col min="2" max="2" width="14.5703125" style="101" customWidth="1"/>
    <col min="3" max="3" width="14.42578125" style="101" customWidth="1"/>
    <col min="4" max="4" width="10.28515625" style="101" customWidth="1"/>
    <col min="5" max="5" width="16.7109375" style="101" customWidth="1"/>
    <col min="6" max="6" width="13" style="798" customWidth="1"/>
    <col min="7" max="7" width="10.7109375" style="101" customWidth="1"/>
    <col min="8" max="8" width="21.7109375" style="101" customWidth="1"/>
    <col min="9" max="9" width="19.28515625" style="101" customWidth="1"/>
    <col min="10" max="10" width="15.28515625" style="101" customWidth="1"/>
    <col min="11" max="11" width="12.85546875" style="101" customWidth="1"/>
    <col min="12" max="12" width="10" style="101" customWidth="1"/>
    <col min="13" max="13" width="17.5703125" style="798" customWidth="1"/>
    <col min="14" max="14" width="12.42578125" style="101" customWidth="1"/>
    <col min="15" max="15" width="12.7109375" style="101" customWidth="1"/>
    <col min="16" max="16" width="10.85546875" style="101" bestFit="1" customWidth="1"/>
    <col min="17" max="18" width="10.7109375" style="101" customWidth="1"/>
    <col min="19" max="19" width="24.85546875" style="101" customWidth="1"/>
    <col min="20" max="20" width="9.28515625" style="101" bestFit="1" customWidth="1"/>
    <col min="21" max="21" width="11.5703125" style="101" customWidth="1"/>
    <col min="22" max="22" width="32" style="101" customWidth="1"/>
    <col min="23" max="16384" width="9.140625" style="186"/>
  </cols>
  <sheetData>
    <row r="1" spans="1:22" ht="26.45" customHeight="1"/>
    <row r="2" spans="1:22" s="800" customFormat="1" ht="13.9" customHeight="1">
      <c r="A2" s="799" t="s">
        <v>9007</v>
      </c>
      <c r="B2" s="799"/>
      <c r="C2" s="799"/>
      <c r="D2" s="799"/>
      <c r="E2" s="799"/>
      <c r="F2" s="799"/>
      <c r="G2" s="799"/>
      <c r="H2" s="799"/>
      <c r="I2" s="799"/>
      <c r="J2" s="799"/>
      <c r="K2" s="799"/>
      <c r="L2" s="799"/>
      <c r="M2" s="799"/>
      <c r="N2" s="799"/>
      <c r="O2" s="799"/>
      <c r="P2" s="799"/>
      <c r="Q2" s="799"/>
      <c r="R2" s="799"/>
      <c r="S2" s="799"/>
      <c r="T2" s="799"/>
      <c r="U2" s="799"/>
      <c r="V2" s="799"/>
    </row>
    <row r="3" spans="1:22" s="800" customFormat="1" ht="21" customHeight="1">
      <c r="B3" s="801"/>
      <c r="C3" s="801"/>
      <c r="D3" s="801"/>
      <c r="E3" s="801"/>
      <c r="F3" s="802"/>
      <c r="G3" s="801"/>
      <c r="H3" s="801"/>
      <c r="I3" s="801"/>
      <c r="J3" s="801"/>
      <c r="K3" s="801"/>
      <c r="L3" s="801"/>
      <c r="M3" s="802"/>
      <c r="N3" s="801"/>
      <c r="O3" s="801"/>
      <c r="P3" s="801"/>
      <c r="Q3" s="801"/>
      <c r="R3" s="801"/>
      <c r="S3" s="801"/>
      <c r="T3" s="801"/>
      <c r="U3" s="801"/>
      <c r="V3" s="801"/>
    </row>
    <row r="4" spans="1:22" s="810" customFormat="1" ht="91.9" customHeight="1">
      <c r="A4" s="460" t="s">
        <v>1394</v>
      </c>
      <c r="B4" s="460" t="s">
        <v>9008</v>
      </c>
      <c r="C4" s="803" t="s">
        <v>9009</v>
      </c>
      <c r="D4" s="804"/>
      <c r="E4" s="460" t="s">
        <v>9010</v>
      </c>
      <c r="F4" s="805" t="s">
        <v>9011</v>
      </c>
      <c r="G4" s="460" t="s">
        <v>9012</v>
      </c>
      <c r="H4" s="460" t="s">
        <v>9013</v>
      </c>
      <c r="I4" s="460" t="s">
        <v>9014</v>
      </c>
      <c r="J4" s="803" t="s">
        <v>9015</v>
      </c>
      <c r="K4" s="804"/>
      <c r="L4" s="460" t="s">
        <v>9016</v>
      </c>
      <c r="M4" s="806" t="s">
        <v>9017</v>
      </c>
      <c r="N4" s="807" t="s">
        <v>9018</v>
      </c>
      <c r="O4" s="808"/>
      <c r="P4" s="808"/>
      <c r="Q4" s="808"/>
      <c r="R4" s="808"/>
      <c r="S4" s="808"/>
      <c r="T4" s="808"/>
      <c r="U4" s="808"/>
      <c r="V4" s="809"/>
    </row>
    <row r="5" spans="1:22" s="810" customFormat="1" ht="37.9" customHeight="1">
      <c r="A5" s="463"/>
      <c r="B5" s="463"/>
      <c r="C5" s="811"/>
      <c r="D5" s="812"/>
      <c r="E5" s="463"/>
      <c r="F5" s="813"/>
      <c r="G5" s="463"/>
      <c r="H5" s="463"/>
      <c r="I5" s="463"/>
      <c r="J5" s="811"/>
      <c r="K5" s="812"/>
      <c r="L5" s="463"/>
      <c r="M5" s="805" t="s">
        <v>1413</v>
      </c>
      <c r="N5" s="807" t="s">
        <v>9019</v>
      </c>
      <c r="O5" s="808"/>
      <c r="P5" s="808"/>
      <c r="Q5" s="808"/>
      <c r="R5" s="808"/>
      <c r="S5" s="809"/>
      <c r="T5" s="457" t="s">
        <v>9020</v>
      </c>
      <c r="U5" s="457"/>
      <c r="V5" s="457"/>
    </row>
    <row r="6" spans="1:22" s="810" customFormat="1" ht="55.9" customHeight="1">
      <c r="A6" s="466"/>
      <c r="B6" s="466"/>
      <c r="C6" s="814" t="s">
        <v>1415</v>
      </c>
      <c r="D6" s="814" t="s">
        <v>9021</v>
      </c>
      <c r="E6" s="466"/>
      <c r="F6" s="815"/>
      <c r="G6" s="466"/>
      <c r="H6" s="466"/>
      <c r="I6" s="466"/>
      <c r="J6" s="816" t="s">
        <v>9022</v>
      </c>
      <c r="K6" s="816" t="s">
        <v>9023</v>
      </c>
      <c r="L6" s="466"/>
      <c r="M6" s="815"/>
      <c r="N6" s="816" t="s">
        <v>9024</v>
      </c>
      <c r="O6" s="816" t="s">
        <v>9022</v>
      </c>
      <c r="P6" s="816" t="s">
        <v>9023</v>
      </c>
      <c r="Q6" s="816" t="s">
        <v>9025</v>
      </c>
      <c r="R6" s="816" t="s">
        <v>9026</v>
      </c>
      <c r="S6" s="816" t="s">
        <v>1418</v>
      </c>
      <c r="T6" s="816" t="s">
        <v>9027</v>
      </c>
      <c r="U6" s="816" t="s">
        <v>9028</v>
      </c>
      <c r="V6" s="816" t="s">
        <v>1418</v>
      </c>
    </row>
    <row r="7" spans="1:22" ht="91.9" customHeight="1">
      <c r="A7" s="20">
        <v>1</v>
      </c>
      <c r="B7" s="5" t="s">
        <v>9029</v>
      </c>
      <c r="C7" s="5" t="s">
        <v>9030</v>
      </c>
      <c r="D7" s="5">
        <v>4</v>
      </c>
      <c r="E7" s="5" t="s">
        <v>9031</v>
      </c>
      <c r="F7" s="261">
        <f>1018/2</f>
        <v>509</v>
      </c>
      <c r="G7" s="5" t="s">
        <v>9032</v>
      </c>
      <c r="H7" s="5" t="s">
        <v>9033</v>
      </c>
      <c r="I7" s="5" t="s">
        <v>9034</v>
      </c>
      <c r="J7" s="5" t="s">
        <v>9035</v>
      </c>
      <c r="K7" s="38">
        <v>39343</v>
      </c>
      <c r="L7" s="38" t="s">
        <v>9036</v>
      </c>
      <c r="M7" s="261">
        <f>353427.22/2</f>
        <v>176713.61</v>
      </c>
      <c r="N7" s="5"/>
      <c r="O7" s="5"/>
      <c r="P7" s="5"/>
      <c r="Q7" s="5"/>
      <c r="R7" s="5"/>
      <c r="S7" s="5"/>
      <c r="T7" s="5"/>
      <c r="U7" s="5"/>
      <c r="V7" s="5"/>
    </row>
    <row r="8" spans="1:22" ht="62.45" customHeight="1">
      <c r="A8" s="20">
        <f t="shared" ref="A8:A71" si="0">A7+1</f>
        <v>2</v>
      </c>
      <c r="B8" s="5" t="s">
        <v>9029</v>
      </c>
      <c r="C8" s="5" t="s">
        <v>6169</v>
      </c>
      <c r="D8" s="5">
        <v>21</v>
      </c>
      <c r="E8" s="5" t="s">
        <v>9037</v>
      </c>
      <c r="F8" s="261">
        <v>2648</v>
      </c>
      <c r="G8" s="5">
        <v>1</v>
      </c>
      <c r="H8" s="5" t="s">
        <v>9038</v>
      </c>
      <c r="I8" s="5" t="s">
        <v>9034</v>
      </c>
      <c r="J8" s="5" t="s">
        <v>9039</v>
      </c>
      <c r="K8" s="38">
        <v>39378</v>
      </c>
      <c r="L8" s="38" t="s">
        <v>9040</v>
      </c>
      <c r="M8" s="261">
        <v>412316.63</v>
      </c>
      <c r="N8" s="5" t="s">
        <v>9041</v>
      </c>
      <c r="O8" s="5" t="s">
        <v>9042</v>
      </c>
      <c r="P8" s="38">
        <v>41548</v>
      </c>
      <c r="Q8" s="38"/>
      <c r="R8" s="38"/>
      <c r="S8" s="5" t="s">
        <v>8391</v>
      </c>
      <c r="T8" s="5"/>
      <c r="U8" s="5"/>
      <c r="V8" s="5"/>
    </row>
    <row r="9" spans="1:22" ht="61.15" customHeight="1">
      <c r="A9" s="20">
        <f t="shared" si="0"/>
        <v>3</v>
      </c>
      <c r="B9" s="5" t="s">
        <v>9029</v>
      </c>
      <c r="C9" s="5" t="s">
        <v>9043</v>
      </c>
      <c r="D9" s="5"/>
      <c r="E9" s="5" t="s">
        <v>9044</v>
      </c>
      <c r="F9" s="261">
        <v>51953</v>
      </c>
      <c r="G9" s="5">
        <v>1</v>
      </c>
      <c r="H9" s="5" t="s">
        <v>9045</v>
      </c>
      <c r="I9" s="5" t="s">
        <v>9034</v>
      </c>
      <c r="J9" s="5" t="s">
        <v>9046</v>
      </c>
      <c r="K9" s="38">
        <v>39566</v>
      </c>
      <c r="L9" s="38" t="s">
        <v>9040</v>
      </c>
      <c r="M9" s="261">
        <v>91800.95</v>
      </c>
      <c r="N9" s="5" t="s">
        <v>9047</v>
      </c>
      <c r="O9" s="5" t="s">
        <v>9048</v>
      </c>
      <c r="P9" s="38">
        <v>41401</v>
      </c>
      <c r="Q9" s="38"/>
      <c r="R9" s="38"/>
      <c r="S9" s="5" t="s">
        <v>8003</v>
      </c>
      <c r="T9" s="5"/>
      <c r="U9" s="5"/>
      <c r="V9" s="5"/>
    </row>
    <row r="10" spans="1:22" ht="91.9" customHeight="1">
      <c r="A10" s="20">
        <f t="shared" si="0"/>
        <v>4</v>
      </c>
      <c r="B10" s="5" t="s">
        <v>9029</v>
      </c>
      <c r="C10" s="5" t="s">
        <v>6879</v>
      </c>
      <c r="D10" s="5">
        <v>104</v>
      </c>
      <c r="E10" s="5" t="s">
        <v>9049</v>
      </c>
      <c r="F10" s="261">
        <v>15352</v>
      </c>
      <c r="G10" s="5">
        <v>1</v>
      </c>
      <c r="H10" s="5" t="s">
        <v>9050</v>
      </c>
      <c r="I10" s="5" t="s">
        <v>9034</v>
      </c>
      <c r="J10" s="5" t="s">
        <v>9051</v>
      </c>
      <c r="K10" s="38">
        <v>39533</v>
      </c>
      <c r="L10" s="38" t="s">
        <v>9040</v>
      </c>
      <c r="M10" s="261">
        <v>2390459.92</v>
      </c>
      <c r="N10" s="5" t="s">
        <v>9052</v>
      </c>
      <c r="O10" s="5"/>
      <c r="P10" s="5"/>
      <c r="Q10" s="5"/>
      <c r="R10" s="5"/>
      <c r="S10" s="5" t="s">
        <v>9053</v>
      </c>
      <c r="T10" s="5"/>
      <c r="U10" s="5"/>
      <c r="V10" s="5"/>
    </row>
    <row r="11" spans="1:22" ht="69" customHeight="1">
      <c r="A11" s="20">
        <f t="shared" si="0"/>
        <v>5</v>
      </c>
      <c r="B11" s="5" t="s">
        <v>9029</v>
      </c>
      <c r="C11" s="5" t="s">
        <v>2920</v>
      </c>
      <c r="D11" s="5" t="s">
        <v>9054</v>
      </c>
      <c r="E11" s="5" t="s">
        <v>9055</v>
      </c>
      <c r="F11" s="261">
        <v>510</v>
      </c>
      <c r="G11" s="5">
        <v>1</v>
      </c>
      <c r="H11" s="5" t="s">
        <v>9056</v>
      </c>
      <c r="I11" s="5" t="s">
        <v>9034</v>
      </c>
      <c r="J11" s="5" t="s">
        <v>9057</v>
      </c>
      <c r="K11" s="38">
        <v>39588</v>
      </c>
      <c r="L11" s="38" t="s">
        <v>9040</v>
      </c>
      <c r="M11" s="261">
        <v>657116.31000000006</v>
      </c>
      <c r="N11" s="5"/>
      <c r="O11" s="5"/>
      <c r="P11" s="5"/>
      <c r="Q11" s="5"/>
      <c r="R11" s="5"/>
      <c r="S11" s="5"/>
      <c r="T11" s="5">
        <v>7849</v>
      </c>
      <c r="U11" s="38">
        <v>43440</v>
      </c>
      <c r="V11" s="5" t="s">
        <v>578</v>
      </c>
    </row>
    <row r="12" spans="1:22" ht="67.150000000000006" customHeight="1">
      <c r="A12" s="20">
        <f t="shared" si="0"/>
        <v>6</v>
      </c>
      <c r="B12" s="5" t="s">
        <v>9029</v>
      </c>
      <c r="C12" s="5" t="s">
        <v>5732</v>
      </c>
      <c r="D12" s="5" t="s">
        <v>9058</v>
      </c>
      <c r="E12" s="5" t="s">
        <v>9059</v>
      </c>
      <c r="F12" s="261">
        <v>152</v>
      </c>
      <c r="G12" s="5">
        <v>1</v>
      </c>
      <c r="H12" s="5" t="s">
        <v>9060</v>
      </c>
      <c r="I12" s="5" t="s">
        <v>9034</v>
      </c>
      <c r="J12" s="5" t="s">
        <v>9061</v>
      </c>
      <c r="K12" s="38">
        <v>39588</v>
      </c>
      <c r="L12" s="38" t="s">
        <v>9040</v>
      </c>
      <c r="M12" s="261">
        <v>49816.53</v>
      </c>
      <c r="N12" s="5"/>
      <c r="O12" s="5"/>
      <c r="P12" s="5"/>
      <c r="Q12" s="5"/>
      <c r="R12" s="5"/>
      <c r="S12" s="5"/>
      <c r="T12" s="5">
        <v>7851</v>
      </c>
      <c r="U12" s="38">
        <v>43440</v>
      </c>
      <c r="V12" s="5" t="s">
        <v>578</v>
      </c>
    </row>
    <row r="13" spans="1:22" ht="73.150000000000006" customHeight="1">
      <c r="A13" s="20">
        <f t="shared" si="0"/>
        <v>7</v>
      </c>
      <c r="B13" s="5" t="s">
        <v>9029</v>
      </c>
      <c r="C13" s="5" t="s">
        <v>1688</v>
      </c>
      <c r="D13" s="5" t="s">
        <v>9062</v>
      </c>
      <c r="E13" s="5" t="s">
        <v>9063</v>
      </c>
      <c r="F13" s="261">
        <v>320</v>
      </c>
      <c r="G13" s="5">
        <v>1</v>
      </c>
      <c r="H13" s="5" t="s">
        <v>9064</v>
      </c>
      <c r="I13" s="5" t="s">
        <v>9034</v>
      </c>
      <c r="J13" s="5" t="s">
        <v>9065</v>
      </c>
      <c r="K13" s="38">
        <v>39588</v>
      </c>
      <c r="L13" s="38" t="s">
        <v>9040</v>
      </c>
      <c r="M13" s="261">
        <v>104876.9</v>
      </c>
      <c r="N13" s="5"/>
      <c r="O13" s="5"/>
      <c r="P13" s="5"/>
      <c r="Q13" s="5"/>
      <c r="R13" s="5"/>
      <c r="S13" s="5"/>
      <c r="T13" s="5">
        <v>7838</v>
      </c>
      <c r="U13" s="38">
        <v>43440</v>
      </c>
      <c r="V13" s="5" t="s">
        <v>578</v>
      </c>
    </row>
    <row r="14" spans="1:22" ht="91.9" customHeight="1">
      <c r="A14" s="20">
        <f t="shared" si="0"/>
        <v>8</v>
      </c>
      <c r="B14" s="5" t="s">
        <v>9029</v>
      </c>
      <c r="C14" s="5" t="s">
        <v>3479</v>
      </c>
      <c r="D14" s="5" t="s">
        <v>9066</v>
      </c>
      <c r="E14" s="5" t="s">
        <v>9067</v>
      </c>
      <c r="F14" s="261">
        <v>193</v>
      </c>
      <c r="G14" s="5">
        <v>1</v>
      </c>
      <c r="H14" s="5" t="s">
        <v>9068</v>
      </c>
      <c r="I14" s="5" t="s">
        <v>9034</v>
      </c>
      <c r="J14" s="5" t="s">
        <v>9069</v>
      </c>
      <c r="K14" s="38">
        <v>39588</v>
      </c>
      <c r="L14" s="38" t="s">
        <v>9040</v>
      </c>
      <c r="M14" s="261">
        <v>4681.71</v>
      </c>
      <c r="N14" s="5"/>
      <c r="O14" s="5"/>
      <c r="P14" s="5"/>
      <c r="Q14" s="5"/>
      <c r="R14" s="5"/>
      <c r="S14" s="5"/>
      <c r="T14" s="5">
        <v>7841</v>
      </c>
      <c r="U14" s="38">
        <v>43440</v>
      </c>
      <c r="V14" s="5" t="s">
        <v>578</v>
      </c>
    </row>
    <row r="15" spans="1:22" ht="91.9" customHeight="1">
      <c r="A15" s="20">
        <f t="shared" si="0"/>
        <v>9</v>
      </c>
      <c r="B15" s="5" t="s">
        <v>9029</v>
      </c>
      <c r="C15" s="5" t="s">
        <v>1447</v>
      </c>
      <c r="D15" s="5" t="s">
        <v>9070</v>
      </c>
      <c r="E15" s="5" t="s">
        <v>9071</v>
      </c>
      <c r="F15" s="261">
        <v>596</v>
      </c>
      <c r="G15" s="5">
        <v>1</v>
      </c>
      <c r="H15" s="5" t="s">
        <v>9072</v>
      </c>
      <c r="I15" s="5" t="s">
        <v>9034</v>
      </c>
      <c r="J15" s="5" t="s">
        <v>9073</v>
      </c>
      <c r="K15" s="38">
        <v>39589</v>
      </c>
      <c r="L15" s="38" t="s">
        <v>9040</v>
      </c>
      <c r="M15" s="261">
        <v>195333.22</v>
      </c>
      <c r="N15" s="5"/>
      <c r="O15" s="5"/>
      <c r="P15" s="5"/>
      <c r="Q15" s="5"/>
      <c r="R15" s="5"/>
      <c r="S15" s="5"/>
      <c r="T15" s="5">
        <v>7844</v>
      </c>
      <c r="U15" s="38">
        <v>43440</v>
      </c>
      <c r="V15" s="5" t="s">
        <v>578</v>
      </c>
    </row>
    <row r="16" spans="1:22" ht="91.9" customHeight="1">
      <c r="A16" s="20">
        <f t="shared" si="0"/>
        <v>10</v>
      </c>
      <c r="B16" s="5" t="s">
        <v>9029</v>
      </c>
      <c r="C16" s="5" t="s">
        <v>5158</v>
      </c>
      <c r="D16" s="5" t="s">
        <v>9074</v>
      </c>
      <c r="E16" s="5" t="s">
        <v>9075</v>
      </c>
      <c r="F16" s="261">
        <v>249</v>
      </c>
      <c r="G16" s="5">
        <v>1</v>
      </c>
      <c r="H16" s="5" t="s">
        <v>9056</v>
      </c>
      <c r="I16" s="5" t="s">
        <v>9034</v>
      </c>
      <c r="J16" s="5" t="s">
        <v>9076</v>
      </c>
      <c r="K16" s="38">
        <v>39589</v>
      </c>
      <c r="L16" s="38" t="s">
        <v>9040</v>
      </c>
      <c r="M16" s="261">
        <v>320827.37</v>
      </c>
      <c r="N16" s="5"/>
      <c r="O16" s="5"/>
      <c r="P16" s="5"/>
      <c r="Q16" s="5"/>
      <c r="R16" s="5"/>
      <c r="S16" s="5"/>
      <c r="T16" s="5">
        <v>7850</v>
      </c>
      <c r="U16" s="38">
        <v>43440</v>
      </c>
      <c r="V16" s="5" t="s">
        <v>578</v>
      </c>
    </row>
    <row r="17" spans="1:22" ht="91.9" customHeight="1">
      <c r="A17" s="20">
        <f t="shared" si="0"/>
        <v>11</v>
      </c>
      <c r="B17" s="5" t="s">
        <v>9029</v>
      </c>
      <c r="C17" s="5" t="s">
        <v>9077</v>
      </c>
      <c r="D17" s="5" t="s">
        <v>9078</v>
      </c>
      <c r="E17" s="5" t="s">
        <v>9079</v>
      </c>
      <c r="F17" s="261">
        <v>256</v>
      </c>
      <c r="G17" s="5">
        <v>1</v>
      </c>
      <c r="H17" s="5" t="s">
        <v>9080</v>
      </c>
      <c r="I17" s="5" t="s">
        <v>9034</v>
      </c>
      <c r="J17" s="5" t="s">
        <v>9081</v>
      </c>
      <c r="K17" s="38">
        <v>39589</v>
      </c>
      <c r="L17" s="38" t="s">
        <v>9040</v>
      </c>
      <c r="M17" s="261">
        <v>83901.52</v>
      </c>
      <c r="N17" s="5"/>
      <c r="O17" s="5"/>
      <c r="P17" s="5"/>
      <c r="Q17" s="5"/>
      <c r="R17" s="5"/>
      <c r="S17" s="5"/>
      <c r="T17" s="5">
        <v>7839</v>
      </c>
      <c r="U17" s="38">
        <v>43440</v>
      </c>
      <c r="V17" s="5" t="s">
        <v>578</v>
      </c>
    </row>
    <row r="18" spans="1:22" ht="91.9" customHeight="1">
      <c r="A18" s="20">
        <f t="shared" si="0"/>
        <v>12</v>
      </c>
      <c r="B18" s="5" t="s">
        <v>9029</v>
      </c>
      <c r="C18" s="5" t="s">
        <v>3946</v>
      </c>
      <c r="D18" s="5" t="s">
        <v>9082</v>
      </c>
      <c r="E18" s="5" t="s">
        <v>9083</v>
      </c>
      <c r="F18" s="261">
        <v>134</v>
      </c>
      <c r="G18" s="5">
        <v>1</v>
      </c>
      <c r="H18" s="5" t="s">
        <v>9056</v>
      </c>
      <c r="I18" s="5" t="s">
        <v>9034</v>
      </c>
      <c r="J18" s="5" t="s">
        <v>9084</v>
      </c>
      <c r="K18" s="38">
        <v>39589</v>
      </c>
      <c r="L18" s="38" t="s">
        <v>9040</v>
      </c>
      <c r="M18" s="261">
        <v>172654.09</v>
      </c>
      <c r="N18" s="5"/>
      <c r="O18" s="5"/>
      <c r="P18" s="5"/>
      <c r="Q18" s="5"/>
      <c r="R18" s="5"/>
      <c r="S18" s="5"/>
      <c r="T18" s="5">
        <v>7853</v>
      </c>
      <c r="U18" s="38">
        <v>43440</v>
      </c>
      <c r="V18" s="5" t="s">
        <v>578</v>
      </c>
    </row>
    <row r="19" spans="1:22" ht="72" customHeight="1">
      <c r="A19" s="20">
        <f t="shared" si="0"/>
        <v>13</v>
      </c>
      <c r="B19" s="5" t="s">
        <v>9029</v>
      </c>
      <c r="C19" s="5" t="s">
        <v>6879</v>
      </c>
      <c r="D19" s="5">
        <v>15</v>
      </c>
      <c r="E19" s="5" t="s">
        <v>9085</v>
      </c>
      <c r="F19" s="261">
        <v>24915</v>
      </c>
      <c r="G19" s="5">
        <v>1</v>
      </c>
      <c r="H19" s="5" t="s">
        <v>9086</v>
      </c>
      <c r="I19" s="5" t="s">
        <v>9034</v>
      </c>
      <c r="J19" s="5" t="s">
        <v>9087</v>
      </c>
      <c r="K19" s="38">
        <v>39643</v>
      </c>
      <c r="L19" s="38" t="s">
        <v>9088</v>
      </c>
      <c r="M19" s="261">
        <v>3879482.21</v>
      </c>
      <c r="N19" s="5" t="s">
        <v>9089</v>
      </c>
      <c r="O19" s="5" t="s">
        <v>9090</v>
      </c>
      <c r="P19" s="38">
        <v>40859</v>
      </c>
      <c r="Q19" s="38"/>
      <c r="R19" s="38"/>
      <c r="S19" s="5" t="s">
        <v>9091</v>
      </c>
      <c r="T19" s="5"/>
      <c r="U19" s="5"/>
      <c r="V19" s="5"/>
    </row>
    <row r="20" spans="1:22" ht="67.900000000000006" customHeight="1">
      <c r="A20" s="20">
        <f t="shared" si="0"/>
        <v>14</v>
      </c>
      <c r="B20" s="5" t="s">
        <v>9029</v>
      </c>
      <c r="C20" s="5" t="s">
        <v>2140</v>
      </c>
      <c r="D20" s="5">
        <v>85</v>
      </c>
      <c r="E20" s="5" t="s">
        <v>9092</v>
      </c>
      <c r="F20" s="261">
        <v>4910</v>
      </c>
      <c r="G20" s="5">
        <v>1</v>
      </c>
      <c r="H20" s="5" t="s">
        <v>9093</v>
      </c>
      <c r="I20" s="5" t="s">
        <v>9034</v>
      </c>
      <c r="J20" s="5" t="s">
        <v>9094</v>
      </c>
      <c r="K20" s="38">
        <v>41484</v>
      </c>
      <c r="L20" s="38" t="s">
        <v>9040</v>
      </c>
      <c r="M20" s="261">
        <v>6326338.5999999996</v>
      </c>
      <c r="N20" s="5"/>
      <c r="O20" s="5"/>
      <c r="P20" s="5"/>
      <c r="Q20" s="5"/>
      <c r="R20" s="5"/>
      <c r="S20" s="5"/>
      <c r="T20" s="5">
        <v>7876</v>
      </c>
      <c r="U20" s="38">
        <v>43718</v>
      </c>
      <c r="V20" s="5" t="s">
        <v>9095</v>
      </c>
    </row>
    <row r="21" spans="1:22" ht="59.45" customHeight="1">
      <c r="A21" s="20">
        <f t="shared" si="0"/>
        <v>15</v>
      </c>
      <c r="B21" s="5" t="s">
        <v>9029</v>
      </c>
      <c r="C21" s="5" t="s">
        <v>9096</v>
      </c>
      <c r="D21" s="5"/>
      <c r="E21" s="5" t="s">
        <v>9097</v>
      </c>
      <c r="F21" s="261">
        <v>2203</v>
      </c>
      <c r="G21" s="5">
        <v>1</v>
      </c>
      <c r="H21" s="5" t="s">
        <v>9098</v>
      </c>
      <c r="I21" s="5" t="s">
        <v>9034</v>
      </c>
      <c r="J21" s="5" t="s">
        <v>9099</v>
      </c>
      <c r="K21" s="38">
        <v>39651</v>
      </c>
      <c r="L21" s="38" t="s">
        <v>9040</v>
      </c>
      <c r="M21" s="261">
        <v>2838484.76</v>
      </c>
      <c r="N21" s="817"/>
      <c r="O21" s="817"/>
      <c r="P21" s="818"/>
      <c r="Q21" s="818"/>
      <c r="R21" s="818"/>
      <c r="S21" s="817"/>
      <c r="T21" s="5">
        <v>7846</v>
      </c>
      <c r="U21" s="38">
        <v>43440</v>
      </c>
      <c r="V21" s="5" t="s">
        <v>578</v>
      </c>
    </row>
    <row r="22" spans="1:22" ht="63" customHeight="1">
      <c r="A22" s="20">
        <f t="shared" si="0"/>
        <v>16</v>
      </c>
      <c r="B22" s="5" t="s">
        <v>9029</v>
      </c>
      <c r="C22" s="5" t="s">
        <v>6751</v>
      </c>
      <c r="D22" s="5">
        <v>93</v>
      </c>
      <c r="E22" s="5" t="s">
        <v>9100</v>
      </c>
      <c r="F22" s="261">
        <v>4945</v>
      </c>
      <c r="G22" s="5">
        <v>1</v>
      </c>
      <c r="H22" s="5" t="s">
        <v>9101</v>
      </c>
      <c r="I22" s="5" t="s">
        <v>9034</v>
      </c>
      <c r="J22" s="5" t="s">
        <v>9102</v>
      </c>
      <c r="K22" s="38">
        <v>39734</v>
      </c>
      <c r="L22" s="38" t="s">
        <v>9040</v>
      </c>
      <c r="M22" s="261">
        <v>9892880.3000000007</v>
      </c>
      <c r="N22" s="5"/>
      <c r="O22" s="5"/>
      <c r="P22" s="5"/>
      <c r="Q22" s="5"/>
      <c r="R22" s="5"/>
      <c r="S22" s="5"/>
      <c r="T22" s="5" t="s">
        <v>9103</v>
      </c>
      <c r="U22" s="38" t="s">
        <v>9104</v>
      </c>
      <c r="V22" s="5" t="s">
        <v>9105</v>
      </c>
    </row>
    <row r="23" spans="1:22" ht="61.15" customHeight="1">
      <c r="A23" s="20">
        <f t="shared" si="0"/>
        <v>17</v>
      </c>
      <c r="B23" s="5" t="s">
        <v>9029</v>
      </c>
      <c r="C23" s="5" t="s">
        <v>9106</v>
      </c>
      <c r="D23" s="5"/>
      <c r="E23" s="5" t="s">
        <v>9107</v>
      </c>
      <c r="F23" s="261">
        <v>86290</v>
      </c>
      <c r="G23" s="5">
        <v>1</v>
      </c>
      <c r="H23" s="5" t="s">
        <v>9045</v>
      </c>
      <c r="I23" s="5" t="s">
        <v>9034</v>
      </c>
      <c r="J23" s="5" t="s">
        <v>9108</v>
      </c>
      <c r="K23" s="38">
        <v>39769</v>
      </c>
      <c r="L23" s="38" t="s">
        <v>9040</v>
      </c>
      <c r="M23" s="261">
        <v>152474.43</v>
      </c>
      <c r="N23" s="5" t="s">
        <v>9109</v>
      </c>
      <c r="O23" s="5" t="s">
        <v>9110</v>
      </c>
      <c r="P23" s="38">
        <v>41401</v>
      </c>
      <c r="Q23" s="38"/>
      <c r="R23" s="38"/>
      <c r="S23" s="5" t="s">
        <v>8003</v>
      </c>
      <c r="T23" s="5"/>
      <c r="U23" s="5"/>
      <c r="V23" s="5"/>
    </row>
    <row r="24" spans="1:22" ht="59.45" customHeight="1">
      <c r="A24" s="20">
        <f t="shared" si="0"/>
        <v>18</v>
      </c>
      <c r="B24" s="5" t="s">
        <v>9029</v>
      </c>
      <c r="C24" s="5" t="s">
        <v>2946</v>
      </c>
      <c r="D24" s="5">
        <v>16</v>
      </c>
      <c r="E24" s="5" t="s">
        <v>9111</v>
      </c>
      <c r="F24" s="261">
        <v>795</v>
      </c>
      <c r="G24" s="5">
        <v>1</v>
      </c>
      <c r="H24" s="5" t="s">
        <v>9112</v>
      </c>
      <c r="I24" s="5" t="s">
        <v>9034</v>
      </c>
      <c r="J24" s="5" t="s">
        <v>9113</v>
      </c>
      <c r="K24" s="38">
        <v>39769</v>
      </c>
      <c r="L24" s="38" t="s">
        <v>9040</v>
      </c>
      <c r="M24" s="261">
        <v>1590463.06</v>
      </c>
      <c r="N24" s="5"/>
      <c r="O24" s="5"/>
      <c r="P24" s="5"/>
      <c r="Q24" s="5"/>
      <c r="R24" s="5"/>
      <c r="S24" s="5"/>
      <c r="T24" s="5">
        <v>3642</v>
      </c>
      <c r="U24" s="38">
        <v>38698</v>
      </c>
      <c r="V24" s="5" t="s">
        <v>9114</v>
      </c>
    </row>
    <row r="25" spans="1:22" ht="109.9" customHeight="1">
      <c r="A25" s="20">
        <f t="shared" si="0"/>
        <v>19</v>
      </c>
      <c r="B25" s="5" t="s">
        <v>9029</v>
      </c>
      <c r="C25" s="5" t="s">
        <v>1676</v>
      </c>
      <c r="D25" s="5">
        <v>73</v>
      </c>
      <c r="E25" s="5" t="s">
        <v>9115</v>
      </c>
      <c r="F25" s="261">
        <v>29237</v>
      </c>
      <c r="G25" s="5">
        <v>1</v>
      </c>
      <c r="H25" s="5" t="s">
        <v>9116</v>
      </c>
      <c r="I25" s="5" t="s">
        <v>9034</v>
      </c>
      <c r="J25" s="5" t="s">
        <v>9117</v>
      </c>
      <c r="K25" s="38">
        <v>39643</v>
      </c>
      <c r="L25" s="38" t="s">
        <v>9040</v>
      </c>
      <c r="M25" s="261">
        <v>4552455.2</v>
      </c>
      <c r="N25" s="5" t="s">
        <v>9118</v>
      </c>
      <c r="O25" s="5" t="s">
        <v>9119</v>
      </c>
      <c r="P25" s="38">
        <v>39429</v>
      </c>
      <c r="Q25" s="38"/>
      <c r="R25" s="38"/>
      <c r="S25" s="5" t="s">
        <v>9120</v>
      </c>
      <c r="T25" s="5"/>
      <c r="U25" s="5"/>
      <c r="V25" s="5"/>
    </row>
    <row r="26" spans="1:22" ht="58.9" customHeight="1">
      <c r="A26" s="20">
        <f t="shared" si="0"/>
        <v>20</v>
      </c>
      <c r="B26" s="5" t="s">
        <v>9029</v>
      </c>
      <c r="C26" s="5" t="s">
        <v>1447</v>
      </c>
      <c r="D26" s="5">
        <v>47</v>
      </c>
      <c r="E26" s="5" t="s">
        <v>9121</v>
      </c>
      <c r="F26" s="261">
        <v>9568</v>
      </c>
      <c r="G26" s="5">
        <v>1</v>
      </c>
      <c r="H26" s="5" t="s">
        <v>9122</v>
      </c>
      <c r="I26" s="5" t="s">
        <v>9034</v>
      </c>
      <c r="J26" s="5" t="s">
        <v>9123</v>
      </c>
      <c r="K26" s="38">
        <v>40042</v>
      </c>
      <c r="L26" s="38" t="s">
        <v>9040</v>
      </c>
      <c r="M26" s="261">
        <v>11969950.720000001</v>
      </c>
      <c r="N26" s="5"/>
      <c r="O26" s="5"/>
      <c r="P26" s="5"/>
      <c r="Q26" s="5"/>
      <c r="R26" s="5"/>
      <c r="S26" s="5"/>
      <c r="T26" s="5" t="s">
        <v>9124</v>
      </c>
      <c r="U26" s="38" t="s">
        <v>9125</v>
      </c>
      <c r="V26" s="5" t="s">
        <v>9126</v>
      </c>
    </row>
    <row r="27" spans="1:22" ht="69" customHeight="1">
      <c r="A27" s="20">
        <f t="shared" si="0"/>
        <v>21</v>
      </c>
      <c r="B27" s="5" t="s">
        <v>9029</v>
      </c>
      <c r="C27" s="5" t="s">
        <v>1447</v>
      </c>
      <c r="D27" s="5" t="s">
        <v>9127</v>
      </c>
      <c r="E27" s="5" t="s">
        <v>9128</v>
      </c>
      <c r="F27" s="261">
        <v>535</v>
      </c>
      <c r="G27" s="5">
        <v>1</v>
      </c>
      <c r="H27" s="5" t="s">
        <v>9129</v>
      </c>
      <c r="I27" s="5" t="s">
        <v>9034</v>
      </c>
      <c r="J27" s="5" t="s">
        <v>9130</v>
      </c>
      <c r="K27" s="38">
        <v>40042</v>
      </c>
      <c r="L27" s="38" t="s">
        <v>9040</v>
      </c>
      <c r="M27" s="261">
        <v>1384640.09</v>
      </c>
      <c r="N27" s="5"/>
      <c r="O27" s="5"/>
      <c r="P27" s="5"/>
      <c r="Q27" s="5"/>
      <c r="R27" s="5"/>
      <c r="S27" s="5"/>
      <c r="T27" s="5">
        <v>6520</v>
      </c>
      <c r="U27" s="38">
        <v>40330</v>
      </c>
      <c r="V27" s="819" t="s">
        <v>9131</v>
      </c>
    </row>
    <row r="28" spans="1:22" ht="58.9" customHeight="1">
      <c r="A28" s="20">
        <f t="shared" si="0"/>
        <v>22</v>
      </c>
      <c r="B28" s="5" t="s">
        <v>9029</v>
      </c>
      <c r="C28" s="5" t="s">
        <v>4215</v>
      </c>
      <c r="D28" s="5">
        <v>36</v>
      </c>
      <c r="E28" s="5" t="s">
        <v>9132</v>
      </c>
      <c r="F28" s="261">
        <v>1900</v>
      </c>
      <c r="G28" s="5">
        <v>1</v>
      </c>
      <c r="H28" s="5" t="s">
        <v>9133</v>
      </c>
      <c r="I28" s="5" t="s">
        <v>9034</v>
      </c>
      <c r="J28" s="5" t="s">
        <v>9134</v>
      </c>
      <c r="K28" s="38">
        <v>39735</v>
      </c>
      <c r="L28" s="38" t="s">
        <v>9040</v>
      </c>
      <c r="M28" s="261">
        <v>4917413.4000000004</v>
      </c>
      <c r="N28" s="5"/>
      <c r="O28" s="5"/>
      <c r="P28" s="5"/>
      <c r="Q28" s="5"/>
      <c r="R28" s="5"/>
      <c r="S28" s="5"/>
      <c r="T28" s="5" t="s">
        <v>9135</v>
      </c>
      <c r="U28" s="38">
        <v>40801</v>
      </c>
      <c r="V28" s="5" t="s">
        <v>9136</v>
      </c>
    </row>
    <row r="29" spans="1:22" s="101" customFormat="1" ht="57.6" customHeight="1">
      <c r="A29" s="20">
        <f t="shared" si="0"/>
        <v>23</v>
      </c>
      <c r="B29" s="5" t="s">
        <v>9029</v>
      </c>
      <c r="C29" s="5" t="s">
        <v>9137</v>
      </c>
      <c r="D29" s="5">
        <v>9</v>
      </c>
      <c r="E29" s="5" t="s">
        <v>9138</v>
      </c>
      <c r="F29" s="261">
        <v>235600</v>
      </c>
      <c r="G29" s="5">
        <v>1</v>
      </c>
      <c r="H29" s="113" t="s">
        <v>9139</v>
      </c>
      <c r="I29" s="5" t="s">
        <v>9034</v>
      </c>
      <c r="J29" s="5" t="s">
        <v>9140</v>
      </c>
      <c r="K29" s="38">
        <v>40060</v>
      </c>
      <c r="L29" s="38" t="s">
        <v>9040</v>
      </c>
      <c r="M29" s="261">
        <v>77215614.640000001</v>
      </c>
      <c r="N29" s="820"/>
      <c r="O29" s="820"/>
      <c r="P29" s="820"/>
      <c r="Q29" s="820"/>
      <c r="R29" s="820"/>
      <c r="S29" s="820"/>
      <c r="T29" s="5">
        <v>7840</v>
      </c>
      <c r="U29" s="38">
        <v>43440</v>
      </c>
      <c r="V29" s="5" t="s">
        <v>9141</v>
      </c>
    </row>
    <row r="30" spans="1:22" ht="76.900000000000006" customHeight="1">
      <c r="A30" s="20">
        <f t="shared" si="0"/>
        <v>24</v>
      </c>
      <c r="B30" s="5" t="s">
        <v>9029</v>
      </c>
      <c r="C30" s="5" t="s">
        <v>3479</v>
      </c>
      <c r="D30" s="5">
        <v>9</v>
      </c>
      <c r="E30" s="5" t="s">
        <v>9142</v>
      </c>
      <c r="F30" s="261">
        <v>27390</v>
      </c>
      <c r="G30" s="5">
        <v>1</v>
      </c>
      <c r="H30" s="113" t="s">
        <v>9143</v>
      </c>
      <c r="I30" s="5" t="s">
        <v>9034</v>
      </c>
      <c r="J30" s="5" t="s">
        <v>9144</v>
      </c>
      <c r="K30" s="38">
        <v>40217</v>
      </c>
      <c r="L30" s="38" t="s">
        <v>9040</v>
      </c>
      <c r="M30" s="261">
        <v>4264861.24</v>
      </c>
      <c r="N30" s="5" t="s">
        <v>9145</v>
      </c>
      <c r="O30" s="5" t="s">
        <v>9146</v>
      </c>
      <c r="P30" s="38">
        <v>40148</v>
      </c>
      <c r="Q30" s="38"/>
      <c r="R30" s="38"/>
      <c r="S30" s="5" t="s">
        <v>7664</v>
      </c>
      <c r="T30" s="5"/>
      <c r="U30" s="5"/>
      <c r="V30" s="5"/>
    </row>
    <row r="31" spans="1:22" ht="71.45" customHeight="1">
      <c r="A31" s="20">
        <f t="shared" si="0"/>
        <v>25</v>
      </c>
      <c r="B31" s="5" t="s">
        <v>9029</v>
      </c>
      <c r="C31" s="5" t="s">
        <v>1683</v>
      </c>
      <c r="D31" s="5" t="s">
        <v>9147</v>
      </c>
      <c r="E31" s="5" t="s">
        <v>9148</v>
      </c>
      <c r="F31" s="261">
        <v>9705</v>
      </c>
      <c r="G31" s="5">
        <v>1</v>
      </c>
      <c r="H31" s="113" t="s">
        <v>9149</v>
      </c>
      <c r="I31" s="5" t="s">
        <v>9034</v>
      </c>
      <c r="J31" s="5" t="s">
        <v>9150</v>
      </c>
      <c r="K31" s="38">
        <v>40217</v>
      </c>
      <c r="L31" s="38" t="s">
        <v>9040</v>
      </c>
      <c r="M31" s="261">
        <v>1511152.91</v>
      </c>
      <c r="N31" s="5" t="s">
        <v>9151</v>
      </c>
      <c r="O31" s="5" t="s">
        <v>9152</v>
      </c>
      <c r="P31" s="38">
        <v>40679</v>
      </c>
      <c r="Q31" s="38"/>
      <c r="R31" s="38"/>
      <c r="S31" s="5" t="s">
        <v>7605</v>
      </c>
      <c r="T31" s="5"/>
      <c r="U31" s="5"/>
      <c r="V31" s="5"/>
    </row>
    <row r="32" spans="1:22" ht="91.9" customHeight="1">
      <c r="A32" s="20">
        <f t="shared" si="0"/>
        <v>26</v>
      </c>
      <c r="B32" s="5" t="s">
        <v>9029</v>
      </c>
      <c r="C32" s="5" t="s">
        <v>2461</v>
      </c>
      <c r="D32" s="5">
        <v>53</v>
      </c>
      <c r="E32" s="5" t="s">
        <v>9153</v>
      </c>
      <c r="F32" s="261">
        <v>11332</v>
      </c>
      <c r="G32" s="5">
        <v>1</v>
      </c>
      <c r="H32" s="113" t="s">
        <v>9154</v>
      </c>
      <c r="I32" s="5" t="s">
        <v>9034</v>
      </c>
      <c r="J32" s="5" t="s">
        <v>9155</v>
      </c>
      <c r="K32" s="38">
        <v>40217</v>
      </c>
      <c r="L32" s="38" t="s">
        <v>9040</v>
      </c>
      <c r="M32" s="261">
        <v>1764490.97</v>
      </c>
      <c r="N32" s="5" t="s">
        <v>9156</v>
      </c>
      <c r="O32" s="5" t="s">
        <v>9157</v>
      </c>
      <c r="P32" s="507">
        <v>40122</v>
      </c>
      <c r="Q32" s="507"/>
      <c r="R32" s="507"/>
      <c r="S32" s="5" t="s">
        <v>7273</v>
      </c>
      <c r="T32" s="5"/>
      <c r="U32" s="5"/>
      <c r="V32" s="5"/>
    </row>
    <row r="33" spans="1:22" ht="91.9" customHeight="1">
      <c r="A33" s="20">
        <f t="shared" si="0"/>
        <v>27</v>
      </c>
      <c r="B33" s="5" t="s">
        <v>9029</v>
      </c>
      <c r="C33" s="5" t="s">
        <v>3759</v>
      </c>
      <c r="D33" s="5">
        <v>84</v>
      </c>
      <c r="E33" s="5" t="s">
        <v>9158</v>
      </c>
      <c r="F33" s="261">
        <v>1618</v>
      </c>
      <c r="G33" s="5">
        <v>1</v>
      </c>
      <c r="H33" s="113" t="s">
        <v>9159</v>
      </c>
      <c r="I33" s="5" t="s">
        <v>9034</v>
      </c>
      <c r="J33" s="5" t="s">
        <v>9160</v>
      </c>
      <c r="K33" s="38">
        <v>40225</v>
      </c>
      <c r="L33" s="38" t="s">
        <v>9040</v>
      </c>
      <c r="M33" s="261">
        <v>251936.67</v>
      </c>
      <c r="N33" s="5" t="s">
        <v>9161</v>
      </c>
      <c r="O33" s="5" t="s">
        <v>9162</v>
      </c>
      <c r="P33" s="38">
        <v>40736</v>
      </c>
      <c r="Q33" s="38"/>
      <c r="R33" s="38"/>
      <c r="S33" s="5" t="s">
        <v>9163</v>
      </c>
      <c r="T33" s="5"/>
      <c r="U33" s="5"/>
      <c r="V33" s="5"/>
    </row>
    <row r="34" spans="1:22" ht="75" customHeight="1">
      <c r="A34" s="20">
        <f t="shared" si="0"/>
        <v>28</v>
      </c>
      <c r="B34" s="5" t="s">
        <v>9029</v>
      </c>
      <c r="C34" s="5" t="s">
        <v>1458</v>
      </c>
      <c r="D34" s="5" t="s">
        <v>9164</v>
      </c>
      <c r="E34" s="5" t="s">
        <v>9165</v>
      </c>
      <c r="F34" s="261">
        <v>3243</v>
      </c>
      <c r="G34" s="5">
        <v>1</v>
      </c>
      <c r="H34" s="113" t="s">
        <v>9166</v>
      </c>
      <c r="I34" s="5" t="s">
        <v>9034</v>
      </c>
      <c r="J34" s="5" t="s">
        <v>9167</v>
      </c>
      <c r="K34" s="38">
        <v>40225</v>
      </c>
      <c r="L34" s="38" t="s">
        <v>9040</v>
      </c>
      <c r="M34" s="261">
        <v>504963.31</v>
      </c>
      <c r="N34" s="5" t="s">
        <v>9168</v>
      </c>
      <c r="O34" s="5" t="s">
        <v>9169</v>
      </c>
      <c r="P34" s="5" t="s">
        <v>9170</v>
      </c>
      <c r="Q34" s="5"/>
      <c r="R34" s="5"/>
      <c r="S34" s="5" t="s">
        <v>9171</v>
      </c>
      <c r="T34" s="5"/>
      <c r="U34" s="5"/>
      <c r="V34" s="5"/>
    </row>
    <row r="35" spans="1:22" ht="85.15" customHeight="1">
      <c r="A35" s="20">
        <f t="shared" si="0"/>
        <v>29</v>
      </c>
      <c r="B35" s="5" t="s">
        <v>9029</v>
      </c>
      <c r="C35" s="5" t="s">
        <v>4996</v>
      </c>
      <c r="D35" s="5">
        <v>4</v>
      </c>
      <c r="E35" s="5" t="s">
        <v>9172</v>
      </c>
      <c r="F35" s="261">
        <v>11973</v>
      </c>
      <c r="G35" s="5">
        <v>1</v>
      </c>
      <c r="H35" s="113" t="s">
        <v>9166</v>
      </c>
      <c r="I35" s="5" t="s">
        <v>9034</v>
      </c>
      <c r="J35" s="5" t="s">
        <v>9173</v>
      </c>
      <c r="K35" s="38">
        <v>40225</v>
      </c>
      <c r="L35" s="38" t="s">
        <v>9040</v>
      </c>
      <c r="M35" s="261">
        <v>1864300.24</v>
      </c>
      <c r="N35" s="5" t="s">
        <v>9174</v>
      </c>
      <c r="O35" s="5" t="s">
        <v>9175</v>
      </c>
      <c r="P35" s="38">
        <v>42625</v>
      </c>
      <c r="Q35" s="38"/>
      <c r="R35" s="38"/>
      <c r="S35" s="5" t="s">
        <v>8207</v>
      </c>
      <c r="T35" s="5"/>
      <c r="U35" s="5"/>
      <c r="V35" s="5"/>
    </row>
    <row r="36" spans="1:22" ht="65.45" customHeight="1">
      <c r="A36" s="20">
        <f t="shared" si="0"/>
        <v>30</v>
      </c>
      <c r="B36" s="5" t="s">
        <v>9029</v>
      </c>
      <c r="C36" s="5" t="s">
        <v>4983</v>
      </c>
      <c r="D36" s="5" t="s">
        <v>9176</v>
      </c>
      <c r="E36" s="5" t="s">
        <v>9177</v>
      </c>
      <c r="F36" s="261">
        <v>1573</v>
      </c>
      <c r="G36" s="5">
        <v>1</v>
      </c>
      <c r="H36" s="113" t="s">
        <v>9178</v>
      </c>
      <c r="I36" s="5" t="s">
        <v>9034</v>
      </c>
      <c r="J36" s="5" t="s">
        <v>9179</v>
      </c>
      <c r="K36" s="38">
        <v>40225</v>
      </c>
      <c r="L36" s="38" t="s">
        <v>9040</v>
      </c>
      <c r="M36" s="261">
        <v>3146916.22</v>
      </c>
      <c r="N36" s="5"/>
      <c r="O36" s="5"/>
      <c r="P36" s="5"/>
      <c r="Q36" s="5"/>
      <c r="R36" s="5"/>
      <c r="S36" s="5"/>
      <c r="T36" s="5" t="s">
        <v>9180</v>
      </c>
      <c r="U36" s="38">
        <v>39651</v>
      </c>
      <c r="V36" s="5" t="s">
        <v>9181</v>
      </c>
    </row>
    <row r="37" spans="1:22" ht="99.6" customHeight="1">
      <c r="A37" s="20">
        <f t="shared" si="0"/>
        <v>31</v>
      </c>
      <c r="B37" s="5" t="s">
        <v>9029</v>
      </c>
      <c r="C37" s="5" t="s">
        <v>6663</v>
      </c>
      <c r="D37" s="5" t="s">
        <v>9182</v>
      </c>
      <c r="E37" s="5" t="s">
        <v>9183</v>
      </c>
      <c r="F37" s="261">
        <v>7660</v>
      </c>
      <c r="G37" s="5">
        <v>1</v>
      </c>
      <c r="H37" s="113" t="s">
        <v>9184</v>
      </c>
      <c r="I37" s="5" t="s">
        <v>9034</v>
      </c>
      <c r="J37" s="5" t="s">
        <v>9185</v>
      </c>
      <c r="K37" s="38">
        <v>40226</v>
      </c>
      <c r="L37" s="38" t="s">
        <v>9040</v>
      </c>
      <c r="M37" s="261">
        <v>1192728.6299999999</v>
      </c>
      <c r="N37" s="5" t="s">
        <v>9186</v>
      </c>
      <c r="O37" s="5" t="s">
        <v>9187</v>
      </c>
      <c r="P37" s="38">
        <v>40200</v>
      </c>
      <c r="Q37" s="38"/>
      <c r="R37" s="38"/>
      <c r="S37" s="5" t="s">
        <v>9188</v>
      </c>
      <c r="T37" s="5"/>
      <c r="U37" s="5"/>
      <c r="V37" s="5"/>
    </row>
    <row r="38" spans="1:22" ht="91.9" customHeight="1">
      <c r="A38" s="20">
        <f t="shared" si="0"/>
        <v>32</v>
      </c>
      <c r="B38" s="5" t="s">
        <v>9029</v>
      </c>
      <c r="C38" s="5" t="s">
        <v>2140</v>
      </c>
      <c r="D38" s="5">
        <v>94</v>
      </c>
      <c r="E38" s="5" t="s">
        <v>9189</v>
      </c>
      <c r="F38" s="261">
        <v>4149</v>
      </c>
      <c r="G38" s="5">
        <v>1</v>
      </c>
      <c r="H38" s="113" t="s">
        <v>9190</v>
      </c>
      <c r="I38" s="5" t="s">
        <v>9034</v>
      </c>
      <c r="J38" s="5" t="s">
        <v>9191</v>
      </c>
      <c r="K38" s="38">
        <v>40226</v>
      </c>
      <c r="L38" s="38" t="s">
        <v>9040</v>
      </c>
      <c r="M38" s="261">
        <v>646035.39</v>
      </c>
      <c r="N38" s="5" t="s">
        <v>9192</v>
      </c>
      <c r="O38" s="5" t="s">
        <v>9193</v>
      </c>
      <c r="P38" s="507">
        <v>39959</v>
      </c>
      <c r="Q38" s="507"/>
      <c r="R38" s="507"/>
      <c r="S38" s="5" t="s">
        <v>7117</v>
      </c>
      <c r="T38" s="5"/>
      <c r="U38" s="5"/>
      <c r="V38" s="5"/>
    </row>
    <row r="39" spans="1:22" ht="67.900000000000006" customHeight="1">
      <c r="A39" s="20">
        <f t="shared" si="0"/>
        <v>33</v>
      </c>
      <c r="B39" s="5" t="s">
        <v>9029</v>
      </c>
      <c r="C39" s="5" t="s">
        <v>1420</v>
      </c>
      <c r="D39" s="5">
        <v>5</v>
      </c>
      <c r="E39" s="5" t="s">
        <v>9194</v>
      </c>
      <c r="F39" s="261">
        <v>4596</v>
      </c>
      <c r="G39" s="5">
        <v>1</v>
      </c>
      <c r="H39" s="113" t="s">
        <v>9195</v>
      </c>
      <c r="I39" s="5" t="s">
        <v>9034</v>
      </c>
      <c r="J39" s="5" t="s">
        <v>9196</v>
      </c>
      <c r="K39" s="38">
        <v>40225</v>
      </c>
      <c r="L39" s="38" t="s">
        <v>9040</v>
      </c>
      <c r="M39" s="261">
        <v>715637.18</v>
      </c>
      <c r="N39" s="5"/>
      <c r="O39" s="5"/>
      <c r="P39" s="5"/>
      <c r="Q39" s="5"/>
      <c r="R39" s="5"/>
      <c r="S39" s="5"/>
      <c r="T39" s="5" t="s">
        <v>9197</v>
      </c>
      <c r="U39" s="38">
        <v>39994</v>
      </c>
      <c r="V39" s="5" t="s">
        <v>9198</v>
      </c>
    </row>
    <row r="40" spans="1:22" ht="61.9" customHeight="1">
      <c r="A40" s="20">
        <f t="shared" si="0"/>
        <v>34</v>
      </c>
      <c r="B40" s="5" t="s">
        <v>9029</v>
      </c>
      <c r="C40" s="5" t="s">
        <v>9199</v>
      </c>
      <c r="D40" s="5" t="s">
        <v>9200</v>
      </c>
      <c r="E40" s="5" t="s">
        <v>9201</v>
      </c>
      <c r="F40" s="261">
        <v>790</v>
      </c>
      <c r="G40" s="5">
        <v>1</v>
      </c>
      <c r="H40" s="113" t="s">
        <v>9202</v>
      </c>
      <c r="I40" s="5" t="s">
        <v>9034</v>
      </c>
      <c r="J40" s="5" t="s">
        <v>9203</v>
      </c>
      <c r="K40" s="38">
        <v>40233</v>
      </c>
      <c r="L40" s="38" t="s">
        <v>9040</v>
      </c>
      <c r="M40" s="261">
        <v>2044608.73</v>
      </c>
      <c r="N40" s="5"/>
      <c r="O40" s="5"/>
      <c r="P40" s="5"/>
      <c r="Q40" s="5"/>
      <c r="R40" s="5"/>
      <c r="S40" s="5"/>
      <c r="T40" s="5">
        <v>5912</v>
      </c>
      <c r="U40" s="38">
        <v>39797</v>
      </c>
      <c r="V40" s="5" t="s">
        <v>9204</v>
      </c>
    </row>
    <row r="41" spans="1:22" ht="91.9" customHeight="1">
      <c r="A41" s="20">
        <f t="shared" si="0"/>
        <v>35</v>
      </c>
      <c r="B41" s="5" t="s">
        <v>9029</v>
      </c>
      <c r="C41" s="5" t="s">
        <v>1458</v>
      </c>
      <c r="D41" s="5" t="s">
        <v>9205</v>
      </c>
      <c r="E41" s="5" t="s">
        <v>9206</v>
      </c>
      <c r="F41" s="261">
        <v>9054</v>
      </c>
      <c r="G41" s="5">
        <v>1</v>
      </c>
      <c r="H41" s="113" t="s">
        <v>9207</v>
      </c>
      <c r="I41" s="5" t="s">
        <v>9034</v>
      </c>
      <c r="J41" s="5" t="s">
        <v>9208</v>
      </c>
      <c r="K41" s="38">
        <v>40211</v>
      </c>
      <c r="L41" s="38" t="s">
        <v>9040</v>
      </c>
      <c r="M41" s="261">
        <v>1409786.55</v>
      </c>
      <c r="N41" s="5" t="s">
        <v>9209</v>
      </c>
      <c r="O41" s="5" t="s">
        <v>9210</v>
      </c>
      <c r="P41" s="38">
        <v>40239</v>
      </c>
      <c r="Q41" s="38"/>
      <c r="R41" s="38"/>
      <c r="S41" s="5" t="s">
        <v>9211</v>
      </c>
      <c r="T41" s="5"/>
      <c r="U41" s="5"/>
      <c r="V41" s="5"/>
    </row>
    <row r="42" spans="1:22" ht="91.9" customHeight="1">
      <c r="A42" s="20">
        <f t="shared" si="0"/>
        <v>36</v>
      </c>
      <c r="B42" s="5" t="s">
        <v>9029</v>
      </c>
      <c r="C42" s="5" t="s">
        <v>1420</v>
      </c>
      <c r="D42" s="5" t="s">
        <v>8099</v>
      </c>
      <c r="E42" s="5" t="s">
        <v>9212</v>
      </c>
      <c r="F42" s="261">
        <v>13621</v>
      </c>
      <c r="G42" s="5">
        <v>1</v>
      </c>
      <c r="H42" s="113" t="s">
        <v>9213</v>
      </c>
      <c r="I42" s="5" t="s">
        <v>9034</v>
      </c>
      <c r="J42" s="5" t="s">
        <v>9214</v>
      </c>
      <c r="K42" s="38">
        <v>40211</v>
      </c>
      <c r="L42" s="38" t="s">
        <v>9040</v>
      </c>
      <c r="M42" s="261">
        <v>2120908.1800000002</v>
      </c>
      <c r="N42" s="5" t="s">
        <v>9215</v>
      </c>
      <c r="O42" s="5" t="s">
        <v>9216</v>
      </c>
      <c r="P42" s="38">
        <v>40152</v>
      </c>
      <c r="Q42" s="38"/>
      <c r="R42" s="38"/>
      <c r="S42" s="5" t="s">
        <v>8098</v>
      </c>
      <c r="T42" s="5"/>
      <c r="U42" s="5"/>
      <c r="V42" s="5"/>
    </row>
    <row r="43" spans="1:22" ht="91.9" customHeight="1">
      <c r="A43" s="20">
        <f t="shared" si="0"/>
        <v>37</v>
      </c>
      <c r="B43" s="5" t="s">
        <v>9029</v>
      </c>
      <c r="C43" s="5" t="s">
        <v>3946</v>
      </c>
      <c r="D43" s="5">
        <v>306</v>
      </c>
      <c r="E43" s="5" t="s">
        <v>9217</v>
      </c>
      <c r="F43" s="261">
        <v>4467</v>
      </c>
      <c r="G43" s="5">
        <v>1</v>
      </c>
      <c r="H43" s="113" t="s">
        <v>9218</v>
      </c>
      <c r="I43" s="5" t="s">
        <v>9034</v>
      </c>
      <c r="J43" s="5" t="s">
        <v>9219</v>
      </c>
      <c r="K43" s="38">
        <v>40211</v>
      </c>
      <c r="L43" s="38" t="s">
        <v>9040</v>
      </c>
      <c r="M43" s="261">
        <v>8936601.8800000008</v>
      </c>
      <c r="N43" s="5" t="s">
        <v>9220</v>
      </c>
      <c r="O43" s="5" t="s">
        <v>9221</v>
      </c>
      <c r="P43" s="5" t="s">
        <v>9222</v>
      </c>
      <c r="Q43" s="821"/>
      <c r="R43" s="821"/>
      <c r="S43" s="5" t="s">
        <v>9223</v>
      </c>
      <c r="T43" s="5"/>
      <c r="U43" s="5"/>
      <c r="V43" s="5"/>
    </row>
    <row r="44" spans="1:22" ht="91.9" customHeight="1">
      <c r="A44" s="20">
        <f t="shared" si="0"/>
        <v>38</v>
      </c>
      <c r="B44" s="5" t="s">
        <v>9029</v>
      </c>
      <c r="C44" s="5" t="s">
        <v>3946</v>
      </c>
      <c r="D44" s="5">
        <v>144</v>
      </c>
      <c r="E44" s="5" t="s">
        <v>9224</v>
      </c>
      <c r="F44" s="261">
        <v>1180</v>
      </c>
      <c r="G44" s="5">
        <v>1</v>
      </c>
      <c r="H44" s="113" t="s">
        <v>9225</v>
      </c>
      <c r="I44" s="5" t="s">
        <v>9034</v>
      </c>
      <c r="J44" s="5" t="s">
        <v>9226</v>
      </c>
      <c r="K44" s="38">
        <v>40211</v>
      </c>
      <c r="L44" s="38" t="s">
        <v>9040</v>
      </c>
      <c r="M44" s="261">
        <v>183736.26</v>
      </c>
      <c r="N44" s="5" t="s">
        <v>9227</v>
      </c>
      <c r="O44" s="5" t="s">
        <v>9228</v>
      </c>
      <c r="P44" s="38">
        <v>41691</v>
      </c>
      <c r="Q44" s="38"/>
      <c r="R44" s="38"/>
      <c r="S44" s="5" t="s">
        <v>7020</v>
      </c>
      <c r="T44" s="5"/>
      <c r="U44" s="5"/>
      <c r="V44" s="5"/>
    </row>
    <row r="45" spans="1:22" ht="58.15" customHeight="1">
      <c r="A45" s="20">
        <f t="shared" si="0"/>
        <v>39</v>
      </c>
      <c r="B45" s="5" t="s">
        <v>9029</v>
      </c>
      <c r="C45" s="5" t="s">
        <v>4983</v>
      </c>
      <c r="D45" s="5" t="s">
        <v>9229</v>
      </c>
      <c r="E45" s="5" t="s">
        <v>9230</v>
      </c>
      <c r="F45" s="261">
        <v>1208</v>
      </c>
      <c r="G45" s="5">
        <v>1</v>
      </c>
      <c r="H45" s="113" t="s">
        <v>9101</v>
      </c>
      <c r="I45" s="5" t="s">
        <v>9034</v>
      </c>
      <c r="J45" s="5" t="s">
        <v>9231</v>
      </c>
      <c r="K45" s="38">
        <v>40354</v>
      </c>
      <c r="L45" s="38" t="s">
        <v>9040</v>
      </c>
      <c r="M45" s="261">
        <v>2416703.62</v>
      </c>
      <c r="N45" s="5" t="s">
        <v>9232</v>
      </c>
      <c r="O45" s="5"/>
      <c r="P45" s="5"/>
      <c r="Q45" s="5"/>
      <c r="R45" s="5"/>
      <c r="S45" s="5" t="s">
        <v>9233</v>
      </c>
      <c r="T45" s="5"/>
      <c r="U45" s="5"/>
      <c r="V45" s="5"/>
    </row>
    <row r="46" spans="1:22" ht="56.45" customHeight="1">
      <c r="A46" s="20">
        <f t="shared" si="0"/>
        <v>40</v>
      </c>
      <c r="B46" s="5" t="s">
        <v>9029</v>
      </c>
      <c r="C46" s="5" t="s">
        <v>3946</v>
      </c>
      <c r="D46" s="5">
        <v>211</v>
      </c>
      <c r="E46" s="5" t="s">
        <v>9234</v>
      </c>
      <c r="F46" s="261">
        <v>32</v>
      </c>
      <c r="G46" s="5">
        <v>1</v>
      </c>
      <c r="H46" s="113" t="s">
        <v>9235</v>
      </c>
      <c r="I46" s="5" t="s">
        <v>9034</v>
      </c>
      <c r="J46" s="5" t="s">
        <v>9236</v>
      </c>
      <c r="K46" s="38">
        <v>40463</v>
      </c>
      <c r="L46" s="38" t="s">
        <v>9040</v>
      </c>
      <c r="M46" s="261">
        <v>82819.59</v>
      </c>
      <c r="N46" s="5"/>
      <c r="O46" s="5"/>
      <c r="P46" s="5"/>
      <c r="Q46" s="5"/>
      <c r="R46" s="5"/>
      <c r="S46" s="5"/>
      <c r="T46" s="5" t="s">
        <v>9237</v>
      </c>
      <c r="U46" s="38">
        <v>37865</v>
      </c>
      <c r="V46" s="5" t="s">
        <v>9238</v>
      </c>
    </row>
    <row r="47" spans="1:22" ht="65.45" customHeight="1">
      <c r="A47" s="20">
        <f t="shared" si="0"/>
        <v>41</v>
      </c>
      <c r="B47" s="5" t="s">
        <v>9029</v>
      </c>
      <c r="C47" s="5" t="s">
        <v>1434</v>
      </c>
      <c r="D47" s="5" t="s">
        <v>9239</v>
      </c>
      <c r="E47" s="5" t="s">
        <v>9240</v>
      </c>
      <c r="F47" s="261">
        <v>5730</v>
      </c>
      <c r="G47" s="5">
        <v>1</v>
      </c>
      <c r="H47" s="113" t="s">
        <v>9184</v>
      </c>
      <c r="I47" s="5" t="s">
        <v>9034</v>
      </c>
      <c r="J47" s="5" t="s">
        <v>9241</v>
      </c>
      <c r="K47" s="38">
        <v>40463</v>
      </c>
      <c r="L47" s="38" t="s">
        <v>9040</v>
      </c>
      <c r="M47" s="261">
        <v>892210.84</v>
      </c>
      <c r="N47" s="5"/>
      <c r="O47" s="5"/>
      <c r="P47" s="5"/>
      <c r="Q47" s="5"/>
      <c r="R47" s="5"/>
      <c r="S47" s="5"/>
      <c r="T47" s="5"/>
      <c r="U47" s="38"/>
      <c r="V47" s="5"/>
    </row>
    <row r="48" spans="1:22" ht="78" customHeight="1">
      <c r="A48" s="20">
        <f t="shared" si="0"/>
        <v>42</v>
      </c>
      <c r="B48" s="5" t="s">
        <v>9029</v>
      </c>
      <c r="C48" s="5" t="s">
        <v>2140</v>
      </c>
      <c r="D48" s="5">
        <v>80</v>
      </c>
      <c r="E48" s="5" t="s">
        <v>9242</v>
      </c>
      <c r="F48" s="261">
        <v>897</v>
      </c>
      <c r="G48" s="5">
        <v>1</v>
      </c>
      <c r="H48" s="113" t="s">
        <v>9243</v>
      </c>
      <c r="I48" s="5" t="s">
        <v>9034</v>
      </c>
      <c r="J48" s="5" t="s">
        <v>9244</v>
      </c>
      <c r="K48" s="38">
        <v>40463</v>
      </c>
      <c r="L48" s="38" t="s">
        <v>9040</v>
      </c>
      <c r="M48" s="261">
        <v>2321536.75</v>
      </c>
      <c r="N48" s="5"/>
      <c r="O48" s="5"/>
      <c r="P48" s="5"/>
      <c r="Q48" s="5"/>
      <c r="R48" s="5"/>
      <c r="S48" s="5"/>
      <c r="T48" s="5">
        <v>7816</v>
      </c>
      <c r="U48" s="38">
        <v>43215</v>
      </c>
      <c r="V48" s="5" t="s">
        <v>9245</v>
      </c>
    </row>
    <row r="49" spans="1:22" ht="91.9" customHeight="1">
      <c r="A49" s="20">
        <f t="shared" si="0"/>
        <v>43</v>
      </c>
      <c r="B49" s="5" t="s">
        <v>9029</v>
      </c>
      <c r="C49" s="5" t="s">
        <v>6169</v>
      </c>
      <c r="D49" s="5" t="s">
        <v>8608</v>
      </c>
      <c r="E49" s="5" t="s">
        <v>9246</v>
      </c>
      <c r="F49" s="261">
        <v>470</v>
      </c>
      <c r="G49" s="5">
        <v>1</v>
      </c>
      <c r="H49" s="113" t="s">
        <v>9247</v>
      </c>
      <c r="I49" s="5" t="s">
        <v>9034</v>
      </c>
      <c r="J49" s="5" t="s">
        <v>9248</v>
      </c>
      <c r="K49" s="38">
        <v>40536</v>
      </c>
      <c r="L49" s="38" t="s">
        <v>9040</v>
      </c>
      <c r="M49" s="261">
        <v>940273.76</v>
      </c>
      <c r="N49" s="5"/>
      <c r="O49" s="5"/>
      <c r="P49" s="38"/>
      <c r="Q49" s="5"/>
      <c r="R49" s="5"/>
      <c r="S49" s="5"/>
      <c r="T49" s="5" t="s">
        <v>9249</v>
      </c>
      <c r="U49" s="38">
        <v>43187</v>
      </c>
      <c r="V49" s="5" t="s">
        <v>9250</v>
      </c>
    </row>
    <row r="50" spans="1:22" ht="91.9" customHeight="1">
      <c r="A50" s="20">
        <f t="shared" si="0"/>
        <v>44</v>
      </c>
      <c r="B50" s="5" t="s">
        <v>9029</v>
      </c>
      <c r="C50" s="5" t="s">
        <v>4215</v>
      </c>
      <c r="D50" s="5" t="s">
        <v>9251</v>
      </c>
      <c r="E50" s="5" t="s">
        <v>9252</v>
      </c>
      <c r="F50" s="261">
        <v>10774</v>
      </c>
      <c r="G50" s="5">
        <v>1</v>
      </c>
      <c r="H50" s="113" t="s">
        <v>9253</v>
      </c>
      <c r="I50" s="5" t="s">
        <v>9034</v>
      </c>
      <c r="J50" s="5" t="s">
        <v>9254</v>
      </c>
      <c r="K50" s="38">
        <v>40584</v>
      </c>
      <c r="L50" s="38" t="s">
        <v>9040</v>
      </c>
      <c r="M50" s="261">
        <v>1677605.51</v>
      </c>
      <c r="N50" s="5" t="s">
        <v>9255</v>
      </c>
      <c r="O50" s="5" t="s">
        <v>9256</v>
      </c>
      <c r="P50" s="38">
        <v>40233</v>
      </c>
      <c r="Q50" s="38"/>
      <c r="R50" s="38"/>
      <c r="S50" s="5" t="s">
        <v>7973</v>
      </c>
      <c r="T50" s="5"/>
      <c r="U50" s="5"/>
      <c r="V50" s="5"/>
    </row>
    <row r="51" spans="1:22" ht="91.9" customHeight="1">
      <c r="A51" s="20">
        <f t="shared" si="0"/>
        <v>45</v>
      </c>
      <c r="B51" s="5" t="s">
        <v>9029</v>
      </c>
      <c r="C51" s="5" t="s">
        <v>3946</v>
      </c>
      <c r="D51" s="5">
        <v>321</v>
      </c>
      <c r="E51" s="5" t="s">
        <v>9257</v>
      </c>
      <c r="F51" s="261">
        <v>4546</v>
      </c>
      <c r="G51" s="5">
        <v>1</v>
      </c>
      <c r="H51" s="113" t="s">
        <v>9258</v>
      </c>
      <c r="I51" s="5" t="s">
        <v>9034</v>
      </c>
      <c r="J51" s="5" t="s">
        <v>9259</v>
      </c>
      <c r="K51" s="38">
        <v>40584</v>
      </c>
      <c r="L51" s="38" t="s">
        <v>9040</v>
      </c>
      <c r="M51" s="261">
        <v>707851.74</v>
      </c>
      <c r="N51" s="5" t="s">
        <v>9260</v>
      </c>
      <c r="O51" s="5" t="s">
        <v>9261</v>
      </c>
      <c r="P51" s="38">
        <v>40302</v>
      </c>
      <c r="Q51" s="38"/>
      <c r="R51" s="38"/>
      <c r="S51" s="5" t="s">
        <v>7881</v>
      </c>
      <c r="T51" s="5"/>
      <c r="U51" s="5"/>
      <c r="V51" s="5"/>
    </row>
    <row r="52" spans="1:22" ht="91.9" customHeight="1">
      <c r="A52" s="20">
        <f t="shared" si="0"/>
        <v>46</v>
      </c>
      <c r="B52" s="5" t="s">
        <v>9029</v>
      </c>
      <c r="C52" s="5" t="s">
        <v>4215</v>
      </c>
      <c r="D52" s="5">
        <v>8</v>
      </c>
      <c r="E52" s="5" t="s">
        <v>9262</v>
      </c>
      <c r="F52" s="261">
        <v>19846</v>
      </c>
      <c r="G52" s="5">
        <v>1</v>
      </c>
      <c r="H52" s="113" t="s">
        <v>9263</v>
      </c>
      <c r="I52" s="5" t="s">
        <v>9034</v>
      </c>
      <c r="J52" s="5" t="s">
        <v>9264</v>
      </c>
      <c r="K52" s="38">
        <v>40588</v>
      </c>
      <c r="L52" s="38" t="s">
        <v>9040</v>
      </c>
      <c r="M52" s="261">
        <v>3090194.82</v>
      </c>
      <c r="N52" s="5" t="s">
        <v>9265</v>
      </c>
      <c r="O52" s="5" t="s">
        <v>9266</v>
      </c>
      <c r="P52" s="822">
        <v>40448</v>
      </c>
      <c r="Q52" s="822"/>
      <c r="R52" s="822"/>
      <c r="S52" s="5" t="s">
        <v>7895</v>
      </c>
      <c r="T52" s="5"/>
      <c r="U52" s="5"/>
      <c r="V52" s="5"/>
    </row>
    <row r="53" spans="1:22" ht="91.9" customHeight="1">
      <c r="A53" s="20">
        <f t="shared" si="0"/>
        <v>47</v>
      </c>
      <c r="B53" s="5" t="s">
        <v>9029</v>
      </c>
      <c r="C53" s="5" t="s">
        <v>5932</v>
      </c>
      <c r="D53" s="5" t="s">
        <v>9267</v>
      </c>
      <c r="E53" s="5" t="s">
        <v>9268</v>
      </c>
      <c r="F53" s="261">
        <v>4901</v>
      </c>
      <c r="G53" s="5">
        <v>1</v>
      </c>
      <c r="H53" s="113" t="s">
        <v>9269</v>
      </c>
      <c r="I53" s="5" t="s">
        <v>9034</v>
      </c>
      <c r="J53" s="5" t="s">
        <v>9270</v>
      </c>
      <c r="K53" s="38">
        <v>40588</v>
      </c>
      <c r="L53" s="38" t="s">
        <v>9040</v>
      </c>
      <c r="M53" s="261">
        <v>763128.3</v>
      </c>
      <c r="N53" s="5" t="s">
        <v>9271</v>
      </c>
      <c r="O53" s="5" t="s">
        <v>9272</v>
      </c>
      <c r="P53" s="38">
        <v>40340</v>
      </c>
      <c r="Q53" s="38"/>
      <c r="R53" s="38"/>
      <c r="S53" s="5" t="s">
        <v>8364</v>
      </c>
      <c r="T53" s="5"/>
      <c r="U53" s="5"/>
      <c r="V53" s="5"/>
    </row>
    <row r="54" spans="1:22" ht="91.9" customHeight="1">
      <c r="A54" s="20">
        <f t="shared" si="0"/>
        <v>48</v>
      </c>
      <c r="B54" s="5" t="s">
        <v>9029</v>
      </c>
      <c r="C54" s="5" t="s">
        <v>1458</v>
      </c>
      <c r="D54" s="5">
        <v>14</v>
      </c>
      <c r="E54" s="5" t="s">
        <v>9273</v>
      </c>
      <c r="F54" s="261">
        <v>3591</v>
      </c>
      <c r="G54" s="5">
        <v>1</v>
      </c>
      <c r="H54" s="113" t="s">
        <v>9274</v>
      </c>
      <c r="I54" s="5" t="s">
        <v>9034</v>
      </c>
      <c r="J54" s="5" t="s">
        <v>9275</v>
      </c>
      <c r="K54" s="38">
        <v>40588</v>
      </c>
      <c r="L54" s="38" t="s">
        <v>9040</v>
      </c>
      <c r="M54" s="261">
        <v>559149.93000000005</v>
      </c>
      <c r="N54" s="5" t="s">
        <v>9276</v>
      </c>
      <c r="O54" s="5" t="s">
        <v>9277</v>
      </c>
      <c r="P54" s="38">
        <v>40577</v>
      </c>
      <c r="Q54" s="38"/>
      <c r="R54" s="38"/>
      <c r="S54" s="5" t="s">
        <v>9278</v>
      </c>
      <c r="T54" s="5"/>
      <c r="U54" s="5"/>
      <c r="V54" s="5"/>
    </row>
    <row r="55" spans="1:22" ht="91.9" customHeight="1">
      <c r="A55" s="20">
        <f t="shared" si="0"/>
        <v>49</v>
      </c>
      <c r="B55" s="5" t="s">
        <v>9029</v>
      </c>
      <c r="C55" s="5" t="s">
        <v>4215</v>
      </c>
      <c r="D55" s="5" t="s">
        <v>9279</v>
      </c>
      <c r="E55" s="5" t="s">
        <v>9280</v>
      </c>
      <c r="F55" s="261">
        <v>6756</v>
      </c>
      <c r="G55" s="5">
        <v>1</v>
      </c>
      <c r="H55" s="113" t="s">
        <v>9281</v>
      </c>
      <c r="I55" s="5" t="s">
        <v>9034</v>
      </c>
      <c r="J55" s="5" t="s">
        <v>9282</v>
      </c>
      <c r="K55" s="38">
        <v>40589</v>
      </c>
      <c r="L55" s="38" t="s">
        <v>9040</v>
      </c>
      <c r="M55" s="261">
        <v>1051967.96</v>
      </c>
      <c r="N55" s="5" t="s">
        <v>9283</v>
      </c>
      <c r="O55" s="5" t="s">
        <v>9284</v>
      </c>
      <c r="P55" s="38">
        <v>40577</v>
      </c>
      <c r="Q55" s="38"/>
      <c r="R55" s="38"/>
      <c r="S55" s="5" t="s">
        <v>9278</v>
      </c>
      <c r="T55" s="5"/>
      <c r="U55" s="5"/>
      <c r="V55" s="5"/>
    </row>
    <row r="56" spans="1:22" ht="55.15" customHeight="1">
      <c r="A56" s="20">
        <f t="shared" si="0"/>
        <v>50</v>
      </c>
      <c r="B56" s="5" t="s">
        <v>9029</v>
      </c>
      <c r="C56" s="5" t="s">
        <v>9285</v>
      </c>
      <c r="D56" s="5" t="s">
        <v>9286</v>
      </c>
      <c r="E56" s="5" t="s">
        <v>9287</v>
      </c>
      <c r="F56" s="261">
        <v>7146</v>
      </c>
      <c r="G56" s="5">
        <v>1</v>
      </c>
      <c r="H56" s="113" t="s">
        <v>9288</v>
      </c>
      <c r="I56" s="5" t="s">
        <v>9034</v>
      </c>
      <c r="J56" s="5" t="s">
        <v>9289</v>
      </c>
      <c r="K56" s="38">
        <v>40673</v>
      </c>
      <c r="L56" s="38" t="s">
        <v>9040</v>
      </c>
      <c r="M56" s="261">
        <v>9207359.0899999999</v>
      </c>
      <c r="N56" s="186"/>
      <c r="O56" s="5"/>
      <c r="P56" s="5"/>
      <c r="Q56" s="5"/>
      <c r="R56" s="5"/>
      <c r="S56" s="5"/>
      <c r="T56" s="5"/>
      <c r="U56" s="5"/>
      <c r="V56" s="5"/>
    </row>
    <row r="57" spans="1:22" ht="60" customHeight="1">
      <c r="A57" s="20">
        <f t="shared" si="0"/>
        <v>51</v>
      </c>
      <c r="B57" s="5" t="s">
        <v>9029</v>
      </c>
      <c r="C57" s="5" t="s">
        <v>9285</v>
      </c>
      <c r="D57" s="5" t="s">
        <v>9290</v>
      </c>
      <c r="E57" s="5" t="s">
        <v>9291</v>
      </c>
      <c r="F57" s="261">
        <v>4236</v>
      </c>
      <c r="G57" s="5">
        <v>1</v>
      </c>
      <c r="H57" s="113" t="s">
        <v>9288</v>
      </c>
      <c r="I57" s="5" t="s">
        <v>9034</v>
      </c>
      <c r="J57" s="5" t="s">
        <v>9292</v>
      </c>
      <c r="K57" s="38">
        <v>40673</v>
      </c>
      <c r="L57" s="38" t="s">
        <v>9040</v>
      </c>
      <c r="M57" s="261">
        <v>5457930.75</v>
      </c>
      <c r="N57" s="5"/>
      <c r="O57" s="5"/>
      <c r="P57" s="5"/>
      <c r="Q57" s="5"/>
      <c r="R57" s="5"/>
      <c r="S57" s="5"/>
      <c r="T57" s="5"/>
      <c r="U57" s="5"/>
      <c r="V57" s="5"/>
    </row>
    <row r="58" spans="1:22" ht="97.15" customHeight="1">
      <c r="A58" s="20">
        <f t="shared" si="0"/>
        <v>52</v>
      </c>
      <c r="B58" s="5" t="s">
        <v>9029</v>
      </c>
      <c r="C58" s="5" t="s">
        <v>1434</v>
      </c>
      <c r="D58" s="5" t="s">
        <v>9293</v>
      </c>
      <c r="E58" s="5" t="s">
        <v>9294</v>
      </c>
      <c r="F58" s="261">
        <v>4390</v>
      </c>
      <c r="G58" s="5">
        <v>1</v>
      </c>
      <c r="H58" s="113" t="s">
        <v>9295</v>
      </c>
      <c r="I58" s="5" t="s">
        <v>9034</v>
      </c>
      <c r="J58" s="5" t="s">
        <v>9296</v>
      </c>
      <c r="K58" s="38">
        <v>40736</v>
      </c>
      <c r="L58" s="38" t="s">
        <v>9040</v>
      </c>
      <c r="M58" s="261">
        <v>683561.18</v>
      </c>
      <c r="N58" s="5" t="s">
        <v>9297</v>
      </c>
      <c r="O58" s="5" t="s">
        <v>9298</v>
      </c>
      <c r="P58" s="38">
        <v>40719</v>
      </c>
      <c r="Q58" s="38"/>
      <c r="R58" s="38"/>
      <c r="S58" s="5" t="s">
        <v>7409</v>
      </c>
      <c r="T58" s="5"/>
      <c r="U58" s="5"/>
      <c r="V58" s="5"/>
    </row>
    <row r="59" spans="1:22" ht="103.15" customHeight="1">
      <c r="A59" s="20">
        <f t="shared" si="0"/>
        <v>53</v>
      </c>
      <c r="B59" s="5" t="s">
        <v>9029</v>
      </c>
      <c r="C59" s="5" t="s">
        <v>3946</v>
      </c>
      <c r="D59" s="5">
        <v>258</v>
      </c>
      <c r="E59" s="5" t="s">
        <v>9299</v>
      </c>
      <c r="F59" s="261">
        <v>19858</v>
      </c>
      <c r="G59" s="5">
        <v>1</v>
      </c>
      <c r="H59" s="113" t="s">
        <v>9300</v>
      </c>
      <c r="I59" s="5" t="s">
        <v>9034</v>
      </c>
      <c r="J59" s="5" t="s">
        <v>9301</v>
      </c>
      <c r="K59" s="38">
        <v>40737</v>
      </c>
      <c r="L59" s="38" t="s">
        <v>9040</v>
      </c>
      <c r="M59" s="261">
        <v>3092089.18</v>
      </c>
      <c r="N59" s="5" t="s">
        <v>9302</v>
      </c>
      <c r="O59" s="5" t="s">
        <v>9303</v>
      </c>
      <c r="P59" s="38">
        <v>40644</v>
      </c>
      <c r="Q59" s="38"/>
      <c r="R59" s="38"/>
      <c r="S59" s="5" t="s">
        <v>9304</v>
      </c>
      <c r="T59" s="5"/>
      <c r="U59" s="5"/>
      <c r="V59" s="5"/>
    </row>
    <row r="60" spans="1:22" ht="61.15" customHeight="1">
      <c r="A60" s="20">
        <f t="shared" si="0"/>
        <v>54</v>
      </c>
      <c r="B60" s="5" t="s">
        <v>9029</v>
      </c>
      <c r="C60" s="5" t="s">
        <v>3946</v>
      </c>
      <c r="D60" s="5" t="s">
        <v>9305</v>
      </c>
      <c r="E60" s="5" t="s">
        <v>9306</v>
      </c>
      <c r="F60" s="261">
        <v>39</v>
      </c>
      <c r="G60" s="5">
        <v>1</v>
      </c>
      <c r="H60" s="113" t="s">
        <v>9307</v>
      </c>
      <c r="I60" s="5" t="s">
        <v>9034</v>
      </c>
      <c r="J60" s="5" t="s">
        <v>9308</v>
      </c>
      <c r="K60" s="38">
        <v>40777</v>
      </c>
      <c r="L60" s="38" t="s">
        <v>9040</v>
      </c>
      <c r="M60" s="261">
        <v>4777.29</v>
      </c>
      <c r="N60" s="823" t="s">
        <v>9309</v>
      </c>
      <c r="O60" s="5" t="s">
        <v>9310</v>
      </c>
      <c r="P60" s="38">
        <v>42971</v>
      </c>
      <c r="Q60" s="38"/>
      <c r="R60" s="38"/>
      <c r="S60" s="5" t="s">
        <v>890</v>
      </c>
      <c r="T60" s="5"/>
      <c r="U60" s="5"/>
      <c r="V60" s="5"/>
    </row>
    <row r="61" spans="1:22" ht="67.150000000000006" customHeight="1">
      <c r="A61" s="20">
        <f t="shared" si="0"/>
        <v>55</v>
      </c>
      <c r="B61" s="5" t="s">
        <v>9029</v>
      </c>
      <c r="C61" s="5" t="s">
        <v>9311</v>
      </c>
      <c r="D61" s="5" t="s">
        <v>9312</v>
      </c>
      <c r="E61" s="5" t="s">
        <v>9313</v>
      </c>
      <c r="F61" s="261">
        <v>96</v>
      </c>
      <c r="G61" s="5">
        <v>1</v>
      </c>
      <c r="H61" s="113" t="s">
        <v>9314</v>
      </c>
      <c r="I61" s="5" t="s">
        <v>9034</v>
      </c>
      <c r="J61" s="5" t="s">
        <v>9315</v>
      </c>
      <c r="K61" s="38">
        <v>40777</v>
      </c>
      <c r="L61" s="38" t="s">
        <v>9040</v>
      </c>
      <c r="M61" s="261">
        <v>14948.04</v>
      </c>
      <c r="N61" s="823" t="s">
        <v>9309</v>
      </c>
      <c r="O61" s="5" t="s">
        <v>9316</v>
      </c>
      <c r="P61" s="38">
        <v>42972</v>
      </c>
      <c r="Q61" s="38"/>
      <c r="R61" s="38"/>
      <c r="S61" s="5" t="s">
        <v>890</v>
      </c>
      <c r="T61" s="5"/>
      <c r="U61" s="5"/>
      <c r="V61" s="5"/>
    </row>
    <row r="62" spans="1:22" ht="61.15" customHeight="1">
      <c r="A62" s="20">
        <f t="shared" si="0"/>
        <v>56</v>
      </c>
      <c r="B62" s="5" t="s">
        <v>9029</v>
      </c>
      <c r="C62" s="5" t="s">
        <v>7537</v>
      </c>
      <c r="D62" s="5" t="s">
        <v>9317</v>
      </c>
      <c r="E62" s="5" t="s">
        <v>9318</v>
      </c>
      <c r="F62" s="261">
        <v>12</v>
      </c>
      <c r="G62" s="5">
        <v>1</v>
      </c>
      <c r="H62" s="113" t="s">
        <v>9319</v>
      </c>
      <c r="I62" s="5" t="s">
        <v>9034</v>
      </c>
      <c r="J62" s="5" t="s">
        <v>9320</v>
      </c>
      <c r="K62" s="38">
        <v>40777</v>
      </c>
      <c r="L62" s="38" t="s">
        <v>9040</v>
      </c>
      <c r="M62" s="261">
        <v>1868.5</v>
      </c>
      <c r="N62" s="823" t="s">
        <v>9309</v>
      </c>
      <c r="O62" s="5" t="s">
        <v>9321</v>
      </c>
      <c r="P62" s="38">
        <v>42972</v>
      </c>
      <c r="Q62" s="38"/>
      <c r="R62" s="38"/>
      <c r="S62" s="5" t="s">
        <v>890</v>
      </c>
      <c r="T62" s="5"/>
      <c r="U62" s="5"/>
      <c r="V62" s="5"/>
    </row>
    <row r="63" spans="1:22" ht="73.900000000000006" customHeight="1">
      <c r="A63" s="20">
        <f t="shared" si="0"/>
        <v>57</v>
      </c>
      <c r="B63" s="5" t="s">
        <v>9029</v>
      </c>
      <c r="C63" s="5" t="s">
        <v>6875</v>
      </c>
      <c r="D63" s="5">
        <v>50</v>
      </c>
      <c r="E63" s="5" t="s">
        <v>9322</v>
      </c>
      <c r="F63" s="261">
        <v>42</v>
      </c>
      <c r="G63" s="5">
        <v>1</v>
      </c>
      <c r="H63" s="113" t="s">
        <v>9323</v>
      </c>
      <c r="I63" s="5" t="s">
        <v>9034</v>
      </c>
      <c r="J63" s="5" t="s">
        <v>9324</v>
      </c>
      <c r="K63" s="38">
        <v>40778</v>
      </c>
      <c r="L63" s="38" t="s">
        <v>9040</v>
      </c>
      <c r="M63" s="261">
        <v>6539.77</v>
      </c>
      <c r="N63" s="823" t="s">
        <v>9309</v>
      </c>
      <c r="O63" s="5" t="s">
        <v>9325</v>
      </c>
      <c r="P63" s="38">
        <v>42971</v>
      </c>
      <c r="Q63" s="38"/>
      <c r="R63" s="38"/>
      <c r="S63" s="5" t="s">
        <v>890</v>
      </c>
      <c r="T63" s="5"/>
      <c r="U63" s="5"/>
      <c r="V63" s="5"/>
    </row>
    <row r="64" spans="1:22" ht="66" customHeight="1">
      <c r="A64" s="20">
        <f t="shared" si="0"/>
        <v>58</v>
      </c>
      <c r="B64" s="5" t="s">
        <v>9029</v>
      </c>
      <c r="C64" s="5" t="s">
        <v>7537</v>
      </c>
      <c r="D64" s="5" t="s">
        <v>9326</v>
      </c>
      <c r="E64" s="5" t="s">
        <v>9327</v>
      </c>
      <c r="F64" s="261">
        <v>12</v>
      </c>
      <c r="G64" s="5">
        <v>1</v>
      </c>
      <c r="H64" s="113" t="s">
        <v>9328</v>
      </c>
      <c r="I64" s="5" t="s">
        <v>9034</v>
      </c>
      <c r="J64" s="5" t="s">
        <v>9329</v>
      </c>
      <c r="K64" s="38">
        <v>40778</v>
      </c>
      <c r="L64" s="38" t="s">
        <v>9040</v>
      </c>
      <c r="M64" s="261">
        <v>1868.5</v>
      </c>
      <c r="N64" s="823" t="s">
        <v>9309</v>
      </c>
      <c r="O64" s="5" t="s">
        <v>9330</v>
      </c>
      <c r="P64" s="38">
        <v>42972</v>
      </c>
      <c r="Q64" s="38"/>
      <c r="R64" s="38"/>
      <c r="S64" s="5" t="s">
        <v>890</v>
      </c>
      <c r="T64" s="5"/>
      <c r="U64" s="5"/>
      <c r="V64" s="5"/>
    </row>
    <row r="65" spans="1:22" ht="63" customHeight="1">
      <c r="A65" s="20">
        <f t="shared" si="0"/>
        <v>59</v>
      </c>
      <c r="B65" s="5" t="s">
        <v>9029</v>
      </c>
      <c r="C65" s="5" t="s">
        <v>1688</v>
      </c>
      <c r="D65" s="5" t="s">
        <v>8905</v>
      </c>
      <c r="E65" s="5" t="s">
        <v>9331</v>
      </c>
      <c r="F65" s="261">
        <v>56</v>
      </c>
      <c r="G65" s="5">
        <v>1</v>
      </c>
      <c r="H65" s="113" t="s">
        <v>9332</v>
      </c>
      <c r="I65" s="5" t="s">
        <v>9034</v>
      </c>
      <c r="J65" s="5" t="s">
        <v>9333</v>
      </c>
      <c r="K65" s="38">
        <v>40778</v>
      </c>
      <c r="L65" s="38" t="s">
        <v>9040</v>
      </c>
      <c r="M65" s="261">
        <v>8719.69</v>
      </c>
      <c r="N65" s="823" t="s">
        <v>9309</v>
      </c>
      <c r="O65" s="5" t="s">
        <v>9334</v>
      </c>
      <c r="P65" s="38">
        <v>42971</v>
      </c>
      <c r="Q65" s="38"/>
      <c r="R65" s="38"/>
      <c r="S65" s="5" t="s">
        <v>890</v>
      </c>
      <c r="T65" s="5"/>
      <c r="U65" s="5"/>
      <c r="V65" s="5"/>
    </row>
    <row r="66" spans="1:22" ht="80.45" customHeight="1">
      <c r="A66" s="20">
        <f t="shared" si="0"/>
        <v>60</v>
      </c>
      <c r="B66" s="5" t="s">
        <v>9029</v>
      </c>
      <c r="C66" s="5" t="s">
        <v>5932</v>
      </c>
      <c r="D66" s="5" t="s">
        <v>9335</v>
      </c>
      <c r="E66" s="5" t="s">
        <v>9336</v>
      </c>
      <c r="F66" s="261">
        <v>12</v>
      </c>
      <c r="G66" s="5">
        <v>1</v>
      </c>
      <c r="H66" s="113" t="s">
        <v>9337</v>
      </c>
      <c r="I66" s="5" t="s">
        <v>9034</v>
      </c>
      <c r="J66" s="5" t="s">
        <v>9338</v>
      </c>
      <c r="K66" s="38">
        <v>40778</v>
      </c>
      <c r="L66" s="38" t="s">
        <v>9040</v>
      </c>
      <c r="M66" s="261">
        <v>1868.5</v>
      </c>
      <c r="N66" s="823" t="s">
        <v>9309</v>
      </c>
      <c r="O66" s="5" t="s">
        <v>9339</v>
      </c>
      <c r="P66" s="38">
        <v>42971</v>
      </c>
      <c r="Q66" s="38"/>
      <c r="R66" s="38"/>
      <c r="S66" s="5" t="s">
        <v>890</v>
      </c>
      <c r="T66" s="5"/>
      <c r="U66" s="5"/>
      <c r="V66" s="5"/>
    </row>
    <row r="67" spans="1:22" ht="67.900000000000006" customHeight="1">
      <c r="A67" s="20">
        <f t="shared" si="0"/>
        <v>61</v>
      </c>
      <c r="B67" s="5" t="s">
        <v>9029</v>
      </c>
      <c r="C67" s="5" t="s">
        <v>7537</v>
      </c>
      <c r="D67" s="5" t="s">
        <v>9340</v>
      </c>
      <c r="E67" s="5" t="s">
        <v>9341</v>
      </c>
      <c r="F67" s="261">
        <v>12</v>
      </c>
      <c r="G67" s="5">
        <v>1</v>
      </c>
      <c r="H67" s="113" t="s">
        <v>9342</v>
      </c>
      <c r="I67" s="5" t="s">
        <v>9034</v>
      </c>
      <c r="J67" s="5" t="s">
        <v>9343</v>
      </c>
      <c r="K67" s="38">
        <v>40778</v>
      </c>
      <c r="L67" s="38" t="s">
        <v>9040</v>
      </c>
      <c r="M67" s="261">
        <v>1868.5</v>
      </c>
      <c r="N67" s="823" t="s">
        <v>9309</v>
      </c>
      <c r="O67" s="5" t="s">
        <v>9344</v>
      </c>
      <c r="P67" s="38">
        <v>42972</v>
      </c>
      <c r="Q67" s="38"/>
      <c r="R67" s="38"/>
      <c r="S67" s="5" t="s">
        <v>890</v>
      </c>
      <c r="T67" s="5"/>
      <c r="U67" s="5"/>
      <c r="V67" s="5"/>
    </row>
    <row r="68" spans="1:22" ht="68.45" customHeight="1">
      <c r="A68" s="20">
        <f t="shared" si="0"/>
        <v>62</v>
      </c>
      <c r="B68" s="5" t="s">
        <v>9029</v>
      </c>
      <c r="C68" s="5" t="s">
        <v>3946</v>
      </c>
      <c r="D68" s="5">
        <v>204</v>
      </c>
      <c r="E68" s="5" t="s">
        <v>9345</v>
      </c>
      <c r="F68" s="261">
        <v>576</v>
      </c>
      <c r="G68" s="5">
        <v>1</v>
      </c>
      <c r="H68" s="113" t="s">
        <v>9346</v>
      </c>
      <c r="I68" s="5" t="s">
        <v>9034</v>
      </c>
      <c r="J68" s="5" t="s">
        <v>9347</v>
      </c>
      <c r="K68" s="38">
        <v>40778</v>
      </c>
      <c r="L68" s="38" t="s">
        <v>9040</v>
      </c>
      <c r="M68" s="261">
        <v>89688.21</v>
      </c>
      <c r="N68" s="823" t="s">
        <v>9309</v>
      </c>
      <c r="O68" s="5" t="s">
        <v>9348</v>
      </c>
      <c r="P68" s="38">
        <v>42971</v>
      </c>
      <c r="Q68" s="38"/>
      <c r="R68" s="38"/>
      <c r="S68" s="5" t="s">
        <v>890</v>
      </c>
      <c r="T68" s="5"/>
      <c r="U68" s="5"/>
      <c r="V68" s="5"/>
    </row>
    <row r="69" spans="1:22" ht="69" customHeight="1">
      <c r="A69" s="20">
        <f t="shared" si="0"/>
        <v>63</v>
      </c>
      <c r="B69" s="5" t="s">
        <v>9029</v>
      </c>
      <c r="C69" s="5" t="s">
        <v>1447</v>
      </c>
      <c r="D69" s="5" t="s">
        <v>9349</v>
      </c>
      <c r="E69" s="5" t="s">
        <v>9350</v>
      </c>
      <c r="F69" s="261">
        <v>2996</v>
      </c>
      <c r="G69" s="5">
        <v>1</v>
      </c>
      <c r="H69" s="113" t="s">
        <v>9351</v>
      </c>
      <c r="I69" s="5" t="s">
        <v>9034</v>
      </c>
      <c r="J69" s="5" t="s">
        <v>9352</v>
      </c>
      <c r="K69" s="38">
        <v>40781</v>
      </c>
      <c r="L69" s="38" t="s">
        <v>9040</v>
      </c>
      <c r="M69" s="261">
        <v>466503.26</v>
      </c>
      <c r="N69" s="823" t="s">
        <v>9309</v>
      </c>
      <c r="O69" s="5" t="s">
        <v>9353</v>
      </c>
      <c r="P69" s="38">
        <v>42971</v>
      </c>
      <c r="Q69" s="38"/>
      <c r="R69" s="38"/>
      <c r="S69" s="5" t="s">
        <v>890</v>
      </c>
      <c r="T69" s="5"/>
      <c r="U69" s="5"/>
      <c r="V69" s="5"/>
    </row>
    <row r="70" spans="1:22" ht="62.45" customHeight="1">
      <c r="A70" s="20">
        <f t="shared" si="0"/>
        <v>64</v>
      </c>
      <c r="B70" s="5" t="s">
        <v>9029</v>
      </c>
      <c r="C70" s="5" t="s">
        <v>5732</v>
      </c>
      <c r="D70" s="5" t="s">
        <v>9354</v>
      </c>
      <c r="E70" s="5" t="s">
        <v>9355</v>
      </c>
      <c r="F70" s="261">
        <v>65</v>
      </c>
      <c r="G70" s="5">
        <v>1</v>
      </c>
      <c r="H70" s="113" t="s">
        <v>9356</v>
      </c>
      <c r="I70" s="5" t="s">
        <v>9034</v>
      </c>
      <c r="J70" s="5" t="s">
        <v>9357</v>
      </c>
      <c r="K70" s="38">
        <v>40781</v>
      </c>
      <c r="L70" s="38" t="s">
        <v>9040</v>
      </c>
      <c r="M70" s="261">
        <v>10121.07</v>
      </c>
      <c r="N70" s="823" t="s">
        <v>9309</v>
      </c>
      <c r="O70" s="5" t="s">
        <v>9358</v>
      </c>
      <c r="P70" s="38">
        <v>42971</v>
      </c>
      <c r="Q70" s="38"/>
      <c r="R70" s="38"/>
      <c r="S70" s="5" t="s">
        <v>890</v>
      </c>
      <c r="T70" s="5"/>
      <c r="U70" s="5"/>
      <c r="V70" s="5"/>
    </row>
    <row r="71" spans="1:22" ht="67.900000000000006" customHeight="1">
      <c r="A71" s="20">
        <f t="shared" si="0"/>
        <v>65</v>
      </c>
      <c r="B71" s="5" t="s">
        <v>9029</v>
      </c>
      <c r="C71" s="5" t="s">
        <v>7537</v>
      </c>
      <c r="D71" s="5" t="s">
        <v>9359</v>
      </c>
      <c r="E71" s="5" t="s">
        <v>9360</v>
      </c>
      <c r="F71" s="261">
        <v>12</v>
      </c>
      <c r="G71" s="5">
        <v>1</v>
      </c>
      <c r="H71" s="113" t="s">
        <v>9361</v>
      </c>
      <c r="I71" s="5" t="s">
        <v>9034</v>
      </c>
      <c r="J71" s="5" t="s">
        <v>9362</v>
      </c>
      <c r="K71" s="38">
        <v>40781</v>
      </c>
      <c r="L71" s="38" t="s">
        <v>9040</v>
      </c>
      <c r="M71" s="261">
        <v>1868.5</v>
      </c>
      <c r="N71" s="823" t="s">
        <v>9309</v>
      </c>
      <c r="O71" s="5" t="s">
        <v>9363</v>
      </c>
      <c r="P71" s="38">
        <v>42972</v>
      </c>
      <c r="Q71" s="38"/>
      <c r="R71" s="38"/>
      <c r="S71" s="5" t="s">
        <v>890</v>
      </c>
      <c r="T71" s="5"/>
      <c r="U71" s="5"/>
      <c r="V71" s="5"/>
    </row>
    <row r="72" spans="1:22" ht="67.150000000000006" customHeight="1">
      <c r="A72" s="20">
        <f t="shared" ref="A72:A135" si="1">A71+1</f>
        <v>66</v>
      </c>
      <c r="B72" s="5" t="s">
        <v>9029</v>
      </c>
      <c r="C72" s="5" t="s">
        <v>1434</v>
      </c>
      <c r="D72" s="5" t="s">
        <v>9364</v>
      </c>
      <c r="E72" s="5" t="s">
        <v>9365</v>
      </c>
      <c r="F72" s="261">
        <v>21</v>
      </c>
      <c r="G72" s="5">
        <v>1</v>
      </c>
      <c r="H72" s="113" t="s">
        <v>9366</v>
      </c>
      <c r="I72" s="5" t="s">
        <v>9034</v>
      </c>
      <c r="J72" s="5" t="s">
        <v>9367</v>
      </c>
      <c r="K72" s="38">
        <v>40781</v>
      </c>
      <c r="L72" s="38" t="s">
        <v>9040</v>
      </c>
      <c r="M72" s="261">
        <v>3269.88</v>
      </c>
      <c r="N72" s="823" t="s">
        <v>9309</v>
      </c>
      <c r="O72" s="5" t="s">
        <v>9368</v>
      </c>
      <c r="P72" s="38">
        <v>42971</v>
      </c>
      <c r="Q72" s="38"/>
      <c r="R72" s="38"/>
      <c r="S72" s="5" t="s">
        <v>890</v>
      </c>
      <c r="T72" s="5"/>
      <c r="U72" s="5"/>
      <c r="V72" s="5"/>
    </row>
    <row r="73" spans="1:22" ht="79.900000000000006" customHeight="1">
      <c r="A73" s="20">
        <f t="shared" si="1"/>
        <v>67</v>
      </c>
      <c r="B73" s="5" t="s">
        <v>9029</v>
      </c>
      <c r="C73" s="5" t="s">
        <v>7537</v>
      </c>
      <c r="D73" s="5">
        <v>10</v>
      </c>
      <c r="E73" s="5" t="s">
        <v>9369</v>
      </c>
      <c r="F73" s="261">
        <v>1810</v>
      </c>
      <c r="G73" s="5">
        <v>1</v>
      </c>
      <c r="H73" s="113" t="s">
        <v>9370</v>
      </c>
      <c r="I73" s="5" t="s">
        <v>9034</v>
      </c>
      <c r="J73" s="5" t="s">
        <v>9371</v>
      </c>
      <c r="K73" s="38">
        <v>40786</v>
      </c>
      <c r="L73" s="38" t="s">
        <v>9040</v>
      </c>
      <c r="M73" s="261">
        <v>281832.74</v>
      </c>
      <c r="N73" s="823" t="s">
        <v>9309</v>
      </c>
      <c r="O73" s="5" t="s">
        <v>9372</v>
      </c>
      <c r="P73" s="38">
        <v>42972</v>
      </c>
      <c r="Q73" s="38"/>
      <c r="R73" s="38"/>
      <c r="S73" s="5" t="s">
        <v>890</v>
      </c>
      <c r="T73" s="5"/>
      <c r="U73" s="5"/>
      <c r="V73" s="5"/>
    </row>
    <row r="74" spans="1:22" ht="59.45" customHeight="1">
      <c r="A74" s="20">
        <f t="shared" si="1"/>
        <v>68</v>
      </c>
      <c r="B74" s="5" t="s">
        <v>9029</v>
      </c>
      <c r="C74" s="5" t="s">
        <v>2946</v>
      </c>
      <c r="D74" s="5" t="s">
        <v>8905</v>
      </c>
      <c r="E74" s="5" t="s">
        <v>9373</v>
      </c>
      <c r="F74" s="261">
        <v>30</v>
      </c>
      <c r="G74" s="5">
        <v>1</v>
      </c>
      <c r="H74" s="113" t="s">
        <v>9374</v>
      </c>
      <c r="I74" s="5" t="s">
        <v>9034</v>
      </c>
      <c r="J74" s="5" t="s">
        <v>9375</v>
      </c>
      <c r="K74" s="38">
        <v>40786</v>
      </c>
      <c r="L74" s="38" t="s">
        <v>9040</v>
      </c>
      <c r="M74" s="261">
        <v>4671.26</v>
      </c>
      <c r="N74" s="823" t="s">
        <v>9309</v>
      </c>
      <c r="O74" s="5" t="s">
        <v>9376</v>
      </c>
      <c r="P74" s="38">
        <v>42971</v>
      </c>
      <c r="Q74" s="38"/>
      <c r="R74" s="38"/>
      <c r="S74" s="5" t="s">
        <v>890</v>
      </c>
      <c r="T74" s="5"/>
      <c r="U74" s="5"/>
      <c r="V74" s="5"/>
    </row>
    <row r="75" spans="1:22" ht="73.150000000000006" customHeight="1">
      <c r="A75" s="20">
        <f t="shared" si="1"/>
        <v>69</v>
      </c>
      <c r="B75" s="5" t="s">
        <v>9029</v>
      </c>
      <c r="C75" s="5" t="s">
        <v>7537</v>
      </c>
      <c r="D75" s="5" t="s">
        <v>9377</v>
      </c>
      <c r="E75" s="5" t="s">
        <v>9378</v>
      </c>
      <c r="F75" s="261">
        <v>12</v>
      </c>
      <c r="G75" s="5">
        <v>1</v>
      </c>
      <c r="H75" s="113" t="s">
        <v>9379</v>
      </c>
      <c r="I75" s="5" t="s">
        <v>9034</v>
      </c>
      <c r="J75" s="5" t="s">
        <v>9380</v>
      </c>
      <c r="K75" s="38">
        <v>40786</v>
      </c>
      <c r="L75" s="38" t="s">
        <v>9040</v>
      </c>
      <c r="M75" s="261">
        <v>1868.5</v>
      </c>
      <c r="N75" s="823" t="s">
        <v>9309</v>
      </c>
      <c r="O75" s="5" t="s">
        <v>9381</v>
      </c>
      <c r="P75" s="38">
        <v>42972</v>
      </c>
      <c r="Q75" s="38"/>
      <c r="R75" s="38"/>
      <c r="S75" s="5" t="s">
        <v>890</v>
      </c>
      <c r="T75" s="5"/>
      <c r="U75" s="5"/>
      <c r="V75" s="5"/>
    </row>
    <row r="76" spans="1:22" ht="61.9" customHeight="1">
      <c r="A76" s="20">
        <f t="shared" si="1"/>
        <v>70</v>
      </c>
      <c r="B76" s="5" t="s">
        <v>9029</v>
      </c>
      <c r="C76" s="5" t="s">
        <v>1434</v>
      </c>
      <c r="D76" s="5" t="s">
        <v>9382</v>
      </c>
      <c r="E76" s="5" t="s">
        <v>9383</v>
      </c>
      <c r="F76" s="261">
        <v>30</v>
      </c>
      <c r="G76" s="5">
        <v>1</v>
      </c>
      <c r="H76" s="113" t="s">
        <v>9384</v>
      </c>
      <c r="I76" s="5" t="s">
        <v>9034</v>
      </c>
      <c r="J76" s="5" t="s">
        <v>9385</v>
      </c>
      <c r="K76" s="38">
        <v>40787</v>
      </c>
      <c r="L76" s="38" t="s">
        <v>9040</v>
      </c>
      <c r="M76" s="261">
        <v>4671.26</v>
      </c>
      <c r="N76" s="823" t="s">
        <v>9309</v>
      </c>
      <c r="O76" s="5" t="s">
        <v>9386</v>
      </c>
      <c r="P76" s="38">
        <v>42972</v>
      </c>
      <c r="Q76" s="38"/>
      <c r="R76" s="38"/>
      <c r="S76" s="5" t="s">
        <v>890</v>
      </c>
      <c r="T76" s="5"/>
      <c r="U76" s="5"/>
      <c r="V76" s="5"/>
    </row>
    <row r="77" spans="1:22" ht="70.150000000000006" customHeight="1">
      <c r="A77" s="20">
        <f t="shared" si="1"/>
        <v>71</v>
      </c>
      <c r="B77" s="5" t="s">
        <v>9029</v>
      </c>
      <c r="C77" s="5" t="s">
        <v>1420</v>
      </c>
      <c r="D77" s="5">
        <v>17</v>
      </c>
      <c r="E77" s="5" t="s">
        <v>9387</v>
      </c>
      <c r="F77" s="261">
        <f>9743/10000*5118</f>
        <v>4986.4674000000005</v>
      </c>
      <c r="G77" s="5" t="s">
        <v>9388</v>
      </c>
      <c r="H77" s="113" t="s">
        <v>9389</v>
      </c>
      <c r="I77" s="5" t="s">
        <v>9034</v>
      </c>
      <c r="J77" s="5" t="s">
        <v>9390</v>
      </c>
      <c r="K77" s="38">
        <v>40892</v>
      </c>
      <c r="L77" s="38" t="s">
        <v>9040</v>
      </c>
      <c r="M77" s="261">
        <f>796917.12*9743/10000</f>
        <v>776436.35001599998</v>
      </c>
      <c r="N77" s="5"/>
      <c r="O77" s="5" t="s">
        <v>9391</v>
      </c>
      <c r="P77" s="821" t="s">
        <v>9392</v>
      </c>
      <c r="Q77" s="821"/>
      <c r="R77" s="821"/>
      <c r="S77" s="5" t="s">
        <v>7070</v>
      </c>
      <c r="T77" s="5"/>
      <c r="U77" s="5"/>
      <c r="V77" s="5"/>
    </row>
    <row r="78" spans="1:22" ht="91.9" customHeight="1">
      <c r="A78" s="20">
        <f t="shared" si="1"/>
        <v>72</v>
      </c>
      <c r="B78" s="5" t="s">
        <v>9029</v>
      </c>
      <c r="C78" s="5" t="s">
        <v>2140</v>
      </c>
      <c r="D78" s="5">
        <v>82</v>
      </c>
      <c r="E78" s="5" t="s">
        <v>9393</v>
      </c>
      <c r="F78" s="261">
        <f>3961*21218/170000</f>
        <v>494.37939999999998</v>
      </c>
      <c r="G78" s="5" t="s">
        <v>9394</v>
      </c>
      <c r="H78" s="113" t="s">
        <v>9395</v>
      </c>
      <c r="I78" s="5" t="s">
        <v>9034</v>
      </c>
      <c r="J78" s="5" t="s">
        <v>9396</v>
      </c>
      <c r="K78" s="38">
        <v>40927</v>
      </c>
      <c r="L78" s="38" t="s">
        <v>9040</v>
      </c>
      <c r="M78" s="261">
        <f>10251512.88*21218/170000</f>
        <v>1279509.4134578826</v>
      </c>
      <c r="N78" s="5"/>
      <c r="O78" s="5"/>
      <c r="P78" s="5"/>
      <c r="Q78" s="5"/>
      <c r="R78" s="5"/>
      <c r="S78" s="5"/>
      <c r="T78" s="5" t="s">
        <v>9397</v>
      </c>
      <c r="U78" s="38">
        <v>39400</v>
      </c>
      <c r="V78" s="821" t="s">
        <v>9398</v>
      </c>
    </row>
    <row r="79" spans="1:22" ht="91.9" customHeight="1">
      <c r="A79" s="20">
        <f t="shared" si="1"/>
        <v>73</v>
      </c>
      <c r="B79" s="5" t="s">
        <v>9029</v>
      </c>
      <c r="C79" s="5" t="s">
        <v>9399</v>
      </c>
      <c r="D79" s="5"/>
      <c r="E79" s="824" t="s">
        <v>9400</v>
      </c>
      <c r="F79" s="261">
        <v>166</v>
      </c>
      <c r="G79" s="5">
        <v>1</v>
      </c>
      <c r="H79" s="113" t="s">
        <v>9401</v>
      </c>
      <c r="I79" s="5" t="s">
        <v>9034</v>
      </c>
      <c r="J79" s="5" t="s">
        <v>9402</v>
      </c>
      <c r="K79" s="38">
        <v>40941</v>
      </c>
      <c r="L79" s="38" t="s">
        <v>9040</v>
      </c>
      <c r="M79" s="261">
        <v>25847.86</v>
      </c>
      <c r="N79" s="5" t="s">
        <v>9403</v>
      </c>
      <c r="O79" s="5" t="s">
        <v>9404</v>
      </c>
      <c r="P79" s="38">
        <v>41498</v>
      </c>
      <c r="Q79" s="38"/>
      <c r="R79" s="38"/>
      <c r="S79" s="5" t="s">
        <v>890</v>
      </c>
      <c r="T79" s="5"/>
      <c r="U79" s="5"/>
      <c r="V79" s="5"/>
    </row>
    <row r="80" spans="1:22" ht="91.9" customHeight="1">
      <c r="A80" s="20">
        <f t="shared" si="1"/>
        <v>74</v>
      </c>
      <c r="B80" s="5" t="s">
        <v>9029</v>
      </c>
      <c r="C80" s="5" t="s">
        <v>9405</v>
      </c>
      <c r="D80" s="5"/>
      <c r="E80" s="5" t="s">
        <v>9406</v>
      </c>
      <c r="F80" s="261">
        <v>100</v>
      </c>
      <c r="G80" s="5">
        <v>1</v>
      </c>
      <c r="H80" s="113" t="s">
        <v>9401</v>
      </c>
      <c r="I80" s="5" t="s">
        <v>9034</v>
      </c>
      <c r="J80" s="5" t="s">
        <v>9407</v>
      </c>
      <c r="K80" s="38">
        <v>40941</v>
      </c>
      <c r="L80" s="38" t="s">
        <v>9040</v>
      </c>
      <c r="M80" s="261">
        <v>15571</v>
      </c>
      <c r="N80" s="5" t="s">
        <v>9403</v>
      </c>
      <c r="O80" s="5" t="s">
        <v>9408</v>
      </c>
      <c r="P80" s="38">
        <v>41498</v>
      </c>
      <c r="Q80" s="38"/>
      <c r="R80" s="38"/>
      <c r="S80" s="5" t="s">
        <v>890</v>
      </c>
      <c r="T80" s="5"/>
      <c r="U80" s="5"/>
      <c r="V80" s="5"/>
    </row>
    <row r="81" spans="1:22" ht="91.9" customHeight="1">
      <c r="A81" s="20">
        <f t="shared" si="1"/>
        <v>75</v>
      </c>
      <c r="B81" s="5" t="s">
        <v>9029</v>
      </c>
      <c r="C81" s="5" t="s">
        <v>1683</v>
      </c>
      <c r="D81" s="5">
        <v>25</v>
      </c>
      <c r="E81" s="5" t="s">
        <v>9409</v>
      </c>
      <c r="F81" s="261">
        <v>9590</v>
      </c>
      <c r="G81" s="5">
        <v>1</v>
      </c>
      <c r="H81" s="113" t="s">
        <v>9184</v>
      </c>
      <c r="I81" s="5" t="s">
        <v>9034</v>
      </c>
      <c r="J81" s="5" t="s">
        <v>9410</v>
      </c>
      <c r="K81" s="38">
        <v>40947</v>
      </c>
      <c r="L81" s="38" t="s">
        <v>9040</v>
      </c>
      <c r="M81" s="261">
        <v>1493246.41</v>
      </c>
      <c r="N81" s="5" t="s">
        <v>9411</v>
      </c>
      <c r="O81" s="5" t="s">
        <v>9412</v>
      </c>
      <c r="P81" s="38">
        <v>40253</v>
      </c>
      <c r="Q81" s="38"/>
      <c r="R81" s="38"/>
      <c r="S81" s="5" t="s">
        <v>7572</v>
      </c>
      <c r="T81" s="5"/>
      <c r="U81" s="5"/>
      <c r="V81" s="5"/>
    </row>
    <row r="82" spans="1:22" ht="91.9" customHeight="1">
      <c r="A82" s="20">
        <f t="shared" si="1"/>
        <v>76</v>
      </c>
      <c r="B82" s="5" t="s">
        <v>9029</v>
      </c>
      <c r="C82" s="5" t="s">
        <v>1420</v>
      </c>
      <c r="D82" s="5" t="s">
        <v>9413</v>
      </c>
      <c r="E82" s="5" t="s">
        <v>9414</v>
      </c>
      <c r="F82" s="261">
        <v>10328</v>
      </c>
      <c r="G82" s="5">
        <v>1</v>
      </c>
      <c r="H82" s="113" t="s">
        <v>9415</v>
      </c>
      <c r="I82" s="5" t="s">
        <v>9034</v>
      </c>
      <c r="J82" s="5" t="s">
        <v>9416</v>
      </c>
      <c r="K82" s="38">
        <v>40952</v>
      </c>
      <c r="L82" s="38" t="s">
        <v>9040</v>
      </c>
      <c r="M82" s="261">
        <v>1608159.43</v>
      </c>
      <c r="N82" s="5" t="s">
        <v>9417</v>
      </c>
      <c r="O82" s="5" t="s">
        <v>9418</v>
      </c>
      <c r="P82" s="38">
        <v>40578</v>
      </c>
      <c r="Q82" s="38"/>
      <c r="R82" s="38"/>
      <c r="S82" s="5" t="s">
        <v>9419</v>
      </c>
      <c r="T82" s="5"/>
      <c r="U82" s="5"/>
      <c r="V82" s="5"/>
    </row>
    <row r="83" spans="1:22" ht="91.9" customHeight="1">
      <c r="A83" s="20">
        <f t="shared" si="1"/>
        <v>77</v>
      </c>
      <c r="B83" s="5" t="s">
        <v>9029</v>
      </c>
      <c r="C83" s="5" t="s">
        <v>4905</v>
      </c>
      <c r="D83" s="5">
        <v>38</v>
      </c>
      <c r="E83" s="5" t="s">
        <v>9420</v>
      </c>
      <c r="F83" s="261">
        <v>5651</v>
      </c>
      <c r="G83" s="5">
        <v>1</v>
      </c>
      <c r="H83" s="113" t="s">
        <v>9421</v>
      </c>
      <c r="I83" s="5" t="s">
        <v>9034</v>
      </c>
      <c r="J83" s="5" t="s">
        <v>9422</v>
      </c>
      <c r="K83" s="38">
        <v>40953</v>
      </c>
      <c r="L83" s="38" t="s">
        <v>9040</v>
      </c>
      <c r="M83" s="261">
        <v>926622.46</v>
      </c>
      <c r="N83" s="5" t="s">
        <v>9423</v>
      </c>
      <c r="O83" s="5" t="s">
        <v>9424</v>
      </c>
      <c r="P83" s="38">
        <v>40253</v>
      </c>
      <c r="Q83" s="38"/>
      <c r="R83" s="38"/>
      <c r="S83" s="5" t="s">
        <v>9425</v>
      </c>
      <c r="T83" s="5"/>
      <c r="U83" s="5"/>
      <c r="V83" s="5"/>
    </row>
    <row r="84" spans="1:22" ht="91.9" customHeight="1">
      <c r="A84" s="20">
        <f t="shared" si="1"/>
        <v>78</v>
      </c>
      <c r="B84" s="5" t="s">
        <v>9029</v>
      </c>
      <c r="C84" s="5" t="s">
        <v>8430</v>
      </c>
      <c r="D84" s="5">
        <v>2</v>
      </c>
      <c r="E84" s="5" t="s">
        <v>9426</v>
      </c>
      <c r="F84" s="261">
        <v>16674</v>
      </c>
      <c r="G84" s="5">
        <v>1</v>
      </c>
      <c r="H84" s="113" t="s">
        <v>9427</v>
      </c>
      <c r="I84" s="5" t="s">
        <v>9034</v>
      </c>
      <c r="J84" s="5" t="s">
        <v>9428</v>
      </c>
      <c r="K84" s="38">
        <v>40953</v>
      </c>
      <c r="L84" s="38" t="s">
        <v>9040</v>
      </c>
      <c r="M84" s="261">
        <v>2596286.83</v>
      </c>
      <c r="N84" s="5" t="s">
        <v>9429</v>
      </c>
      <c r="O84" s="5" t="s">
        <v>9430</v>
      </c>
      <c r="P84" s="38">
        <v>40462</v>
      </c>
      <c r="Q84" s="38"/>
      <c r="R84" s="38"/>
      <c r="S84" s="5" t="s">
        <v>7664</v>
      </c>
      <c r="T84" s="5"/>
      <c r="U84" s="5"/>
      <c r="V84" s="5"/>
    </row>
    <row r="85" spans="1:22" ht="91.9" customHeight="1">
      <c r="A85" s="20">
        <f t="shared" si="1"/>
        <v>79</v>
      </c>
      <c r="B85" s="5" t="s">
        <v>9029</v>
      </c>
      <c r="C85" s="5" t="s">
        <v>6663</v>
      </c>
      <c r="D85" s="5" t="s">
        <v>9431</v>
      </c>
      <c r="E85" s="5" t="s">
        <v>9432</v>
      </c>
      <c r="F85" s="261">
        <v>10456</v>
      </c>
      <c r="G85" s="5">
        <v>1</v>
      </c>
      <c r="H85" s="113" t="s">
        <v>9184</v>
      </c>
      <c r="I85" s="5" t="s">
        <v>9034</v>
      </c>
      <c r="J85" s="5" t="s">
        <v>9433</v>
      </c>
      <c r="K85" s="38">
        <v>40968</v>
      </c>
      <c r="L85" s="38" t="s">
        <v>9040</v>
      </c>
      <c r="M85" s="261">
        <v>1628090.15</v>
      </c>
      <c r="N85" s="5" t="s">
        <v>9434</v>
      </c>
      <c r="O85" s="5" t="s">
        <v>9435</v>
      </c>
      <c r="P85" s="38">
        <v>40261</v>
      </c>
      <c r="Q85" s="38"/>
      <c r="R85" s="38"/>
      <c r="S85" s="5" t="s">
        <v>7548</v>
      </c>
      <c r="T85" s="5"/>
      <c r="U85" s="5"/>
      <c r="V85" s="5"/>
    </row>
    <row r="86" spans="1:22" ht="91.9" customHeight="1">
      <c r="A86" s="20">
        <f t="shared" si="1"/>
        <v>80</v>
      </c>
      <c r="B86" s="5" t="s">
        <v>9029</v>
      </c>
      <c r="C86" s="5" t="s">
        <v>3946</v>
      </c>
      <c r="D86" s="5">
        <v>284</v>
      </c>
      <c r="E86" s="5" t="s">
        <v>9436</v>
      </c>
      <c r="F86" s="261">
        <v>4268</v>
      </c>
      <c r="G86" s="5">
        <v>1</v>
      </c>
      <c r="H86" s="113" t="s">
        <v>9437</v>
      </c>
      <c r="I86" s="5" t="s">
        <v>9034</v>
      </c>
      <c r="J86" s="5" t="s">
        <v>9438</v>
      </c>
      <c r="K86" s="38">
        <v>40968</v>
      </c>
      <c r="L86" s="38" t="s">
        <v>9040</v>
      </c>
      <c r="M86" s="261">
        <v>664564.72</v>
      </c>
      <c r="N86" s="5" t="s">
        <v>9439</v>
      </c>
      <c r="O86" s="5" t="s">
        <v>9440</v>
      </c>
      <c r="P86" s="38">
        <v>40277</v>
      </c>
      <c r="Q86" s="38"/>
      <c r="R86" s="38"/>
      <c r="S86" s="5" t="s">
        <v>9441</v>
      </c>
      <c r="T86" s="5"/>
      <c r="U86" s="5"/>
      <c r="V86" s="5"/>
    </row>
    <row r="87" spans="1:22" ht="91.9" customHeight="1">
      <c r="A87" s="20">
        <f t="shared" si="1"/>
        <v>81</v>
      </c>
      <c r="B87" s="5" t="s">
        <v>9029</v>
      </c>
      <c r="C87" s="5" t="s">
        <v>1676</v>
      </c>
      <c r="D87" s="5" t="s">
        <v>9442</v>
      </c>
      <c r="E87" s="5" t="s">
        <v>9443</v>
      </c>
      <c r="F87" s="261">
        <v>9551</v>
      </c>
      <c r="G87" s="5">
        <v>1</v>
      </c>
      <c r="H87" s="113" t="s">
        <v>9444</v>
      </c>
      <c r="I87" s="5" t="s">
        <v>9034</v>
      </c>
      <c r="J87" s="5" t="s">
        <v>9445</v>
      </c>
      <c r="K87" s="38">
        <v>40968</v>
      </c>
      <c r="L87" s="38" t="s">
        <v>9040</v>
      </c>
      <c r="M87" s="261">
        <v>1487173.77</v>
      </c>
      <c r="N87" s="5" t="s">
        <v>9446</v>
      </c>
      <c r="O87" s="5" t="s">
        <v>9447</v>
      </c>
      <c r="P87" s="38">
        <v>40246</v>
      </c>
      <c r="Q87" s="38"/>
      <c r="R87" s="38"/>
      <c r="S87" s="5" t="s">
        <v>8233</v>
      </c>
      <c r="T87" s="5"/>
      <c r="U87" s="5"/>
      <c r="V87" s="5"/>
    </row>
    <row r="88" spans="1:22" ht="91.9" customHeight="1">
      <c r="A88" s="20">
        <f t="shared" si="1"/>
        <v>82</v>
      </c>
      <c r="B88" s="5" t="s">
        <v>9029</v>
      </c>
      <c r="C88" s="5" t="s">
        <v>1683</v>
      </c>
      <c r="D88" s="5" t="s">
        <v>9448</v>
      </c>
      <c r="E88" s="5" t="s">
        <v>9449</v>
      </c>
      <c r="F88" s="261">
        <v>9936</v>
      </c>
      <c r="G88" s="5">
        <v>1</v>
      </c>
      <c r="H88" s="113" t="s">
        <v>9184</v>
      </c>
      <c r="I88" s="5" t="s">
        <v>9034</v>
      </c>
      <c r="J88" s="5" t="s">
        <v>9450</v>
      </c>
      <c r="K88" s="38">
        <v>40968</v>
      </c>
      <c r="L88" s="38" t="s">
        <v>9040</v>
      </c>
      <c r="M88" s="261">
        <v>1547121.62</v>
      </c>
      <c r="N88" s="5" t="s">
        <v>9451</v>
      </c>
      <c r="O88" s="5" t="s">
        <v>9452</v>
      </c>
      <c r="P88" s="38">
        <v>40249</v>
      </c>
      <c r="Q88" s="38"/>
      <c r="R88" s="38"/>
      <c r="S88" s="5" t="s">
        <v>7612</v>
      </c>
      <c r="T88" s="5"/>
      <c r="U88" s="5"/>
      <c r="V88" s="5"/>
    </row>
    <row r="89" spans="1:22" ht="76.150000000000006" customHeight="1">
      <c r="A89" s="20">
        <f t="shared" si="1"/>
        <v>83</v>
      </c>
      <c r="B89" s="5" t="s">
        <v>9029</v>
      </c>
      <c r="C89" s="5" t="s">
        <v>6323</v>
      </c>
      <c r="D89" s="5">
        <v>129</v>
      </c>
      <c r="E89" s="5" t="s">
        <v>9453</v>
      </c>
      <c r="F89" s="261">
        <v>2010</v>
      </c>
      <c r="G89" s="5">
        <v>1</v>
      </c>
      <c r="H89" s="113" t="s">
        <v>9454</v>
      </c>
      <c r="I89" s="5" t="s">
        <v>9034</v>
      </c>
      <c r="J89" s="5" t="s">
        <v>9455</v>
      </c>
      <c r="K89" s="38">
        <v>41003</v>
      </c>
      <c r="L89" s="38" t="s">
        <v>9040</v>
      </c>
      <c r="M89" s="261">
        <v>5202101.0999999996</v>
      </c>
      <c r="N89" s="5"/>
      <c r="O89" s="5"/>
      <c r="P89" s="38"/>
      <c r="Q89" s="38"/>
      <c r="R89" s="38"/>
      <c r="S89" s="5"/>
      <c r="T89" s="5">
        <v>6560</v>
      </c>
      <c r="U89" s="38">
        <v>40381</v>
      </c>
      <c r="V89" s="5" t="s">
        <v>9456</v>
      </c>
    </row>
    <row r="90" spans="1:22" ht="91.9" customHeight="1">
      <c r="A90" s="20">
        <f t="shared" si="1"/>
        <v>84</v>
      </c>
      <c r="B90" s="5" t="s">
        <v>9029</v>
      </c>
      <c r="C90" s="5" t="s">
        <v>3116</v>
      </c>
      <c r="D90" s="5">
        <v>8</v>
      </c>
      <c r="E90" s="5" t="s">
        <v>9457</v>
      </c>
      <c r="F90" s="261">
        <v>13313</v>
      </c>
      <c r="G90" s="5">
        <v>1</v>
      </c>
      <c r="H90" s="113" t="s">
        <v>9458</v>
      </c>
      <c r="I90" s="5" t="s">
        <v>9034</v>
      </c>
      <c r="J90" s="5" t="s">
        <v>9459</v>
      </c>
      <c r="K90" s="38">
        <v>41003</v>
      </c>
      <c r="L90" s="38" t="s">
        <v>9040</v>
      </c>
      <c r="M90" s="261">
        <v>2072949.9</v>
      </c>
      <c r="N90" s="5" t="s">
        <v>9460</v>
      </c>
      <c r="O90" s="5" t="s">
        <v>9461</v>
      </c>
      <c r="P90" s="38">
        <v>40312</v>
      </c>
      <c r="Q90" s="38"/>
      <c r="R90" s="38"/>
      <c r="S90" s="5" t="s">
        <v>7449</v>
      </c>
      <c r="T90" s="5"/>
      <c r="U90" s="5"/>
      <c r="V90" s="5"/>
    </row>
    <row r="91" spans="1:22" ht="91.9" customHeight="1">
      <c r="A91" s="20">
        <f t="shared" si="1"/>
        <v>85</v>
      </c>
      <c r="B91" s="5" t="s">
        <v>9029</v>
      </c>
      <c r="C91" s="5" t="s">
        <v>4905</v>
      </c>
      <c r="D91" s="5">
        <v>40</v>
      </c>
      <c r="E91" s="5" t="s">
        <v>9462</v>
      </c>
      <c r="F91" s="261">
        <v>20163</v>
      </c>
      <c r="G91" s="5">
        <v>1</v>
      </c>
      <c r="H91" s="113" t="s">
        <v>9143</v>
      </c>
      <c r="I91" s="5" t="s">
        <v>9034</v>
      </c>
      <c r="J91" s="5" t="s">
        <v>9463</v>
      </c>
      <c r="K91" s="38">
        <v>41003</v>
      </c>
      <c r="L91" s="38" t="s">
        <v>9040</v>
      </c>
      <c r="M91" s="261">
        <v>3139554.48</v>
      </c>
      <c r="N91" s="5" t="s">
        <v>9464</v>
      </c>
      <c r="O91" s="5" t="s">
        <v>9465</v>
      </c>
      <c r="P91" s="38">
        <v>40324</v>
      </c>
      <c r="Q91" s="38"/>
      <c r="R91" s="38"/>
      <c r="S91" s="5" t="s">
        <v>7605</v>
      </c>
      <c r="T91" s="5"/>
      <c r="U91" s="5"/>
      <c r="V91" s="5"/>
    </row>
    <row r="92" spans="1:22" ht="91.9" customHeight="1">
      <c r="A92" s="20">
        <f t="shared" si="1"/>
        <v>86</v>
      </c>
      <c r="B92" s="5" t="s">
        <v>9029</v>
      </c>
      <c r="C92" s="5" t="s">
        <v>6601</v>
      </c>
      <c r="D92" s="5">
        <v>15</v>
      </c>
      <c r="E92" s="5" t="s">
        <v>9466</v>
      </c>
      <c r="F92" s="261">
        <v>8080</v>
      </c>
      <c r="G92" s="5">
        <v>1</v>
      </c>
      <c r="H92" s="113" t="s">
        <v>9467</v>
      </c>
      <c r="I92" s="5" t="s">
        <v>9034</v>
      </c>
      <c r="J92" s="5" t="s">
        <v>9468</v>
      </c>
      <c r="K92" s="38">
        <v>41004</v>
      </c>
      <c r="L92" s="38" t="s">
        <v>9040</v>
      </c>
      <c r="M92" s="261">
        <v>1258126.28</v>
      </c>
      <c r="N92" s="5" t="s">
        <v>9469</v>
      </c>
      <c r="O92" s="5" t="s">
        <v>9470</v>
      </c>
      <c r="P92" s="38">
        <v>41205</v>
      </c>
      <c r="Q92" s="38"/>
      <c r="R92" s="38"/>
      <c r="S92" s="5" t="s">
        <v>8473</v>
      </c>
      <c r="T92" s="5"/>
      <c r="U92" s="5"/>
      <c r="V92" s="5"/>
    </row>
    <row r="93" spans="1:22" ht="91.9" customHeight="1">
      <c r="A93" s="20">
        <f t="shared" si="1"/>
        <v>87</v>
      </c>
      <c r="B93" s="5" t="s">
        <v>9029</v>
      </c>
      <c r="C93" s="5" t="s">
        <v>2815</v>
      </c>
      <c r="D93" s="5">
        <v>87</v>
      </c>
      <c r="E93" s="5" t="s">
        <v>9471</v>
      </c>
      <c r="F93" s="261">
        <v>7868</v>
      </c>
      <c r="G93" s="5">
        <v>1</v>
      </c>
      <c r="H93" s="113" t="s">
        <v>9472</v>
      </c>
      <c r="I93" s="5" t="s">
        <v>9034</v>
      </c>
      <c r="J93" s="5" t="s">
        <v>9473</v>
      </c>
      <c r="K93" s="38">
        <v>41004</v>
      </c>
      <c r="L93" s="38" t="s">
        <v>9040</v>
      </c>
      <c r="M93" s="261">
        <v>1225116.04</v>
      </c>
      <c r="N93" s="5" t="s">
        <v>9474</v>
      </c>
      <c r="O93" s="5" t="s">
        <v>9475</v>
      </c>
      <c r="P93" s="38">
        <v>40870</v>
      </c>
      <c r="Q93" s="38"/>
      <c r="R93" s="38"/>
      <c r="S93" s="51" t="s">
        <v>7321</v>
      </c>
      <c r="T93" s="5"/>
      <c r="U93" s="5"/>
      <c r="V93" s="5"/>
    </row>
    <row r="94" spans="1:22" ht="91.9" customHeight="1">
      <c r="A94" s="20">
        <f t="shared" si="1"/>
        <v>88</v>
      </c>
      <c r="B94" s="5" t="s">
        <v>9029</v>
      </c>
      <c r="C94" s="5" t="s">
        <v>6751</v>
      </c>
      <c r="D94" s="5">
        <v>112</v>
      </c>
      <c r="E94" s="5" t="s">
        <v>9476</v>
      </c>
      <c r="F94" s="261">
        <v>671</v>
      </c>
      <c r="G94" s="5">
        <v>1</v>
      </c>
      <c r="H94" s="113" t="s">
        <v>9477</v>
      </c>
      <c r="I94" s="5" t="s">
        <v>9034</v>
      </c>
      <c r="J94" s="5" t="s">
        <v>9478</v>
      </c>
      <c r="K94" s="38">
        <v>41016</v>
      </c>
      <c r="L94" s="38" t="s">
        <v>9040</v>
      </c>
      <c r="M94" s="261">
        <v>1736623.36</v>
      </c>
      <c r="N94" s="5"/>
      <c r="O94" s="5"/>
      <c r="P94" s="5"/>
      <c r="Q94" s="5"/>
      <c r="R94" s="5"/>
      <c r="S94" s="5"/>
      <c r="T94" s="5" t="s">
        <v>9479</v>
      </c>
      <c r="U94" s="38">
        <v>36371</v>
      </c>
      <c r="V94" s="5" t="s">
        <v>9480</v>
      </c>
    </row>
    <row r="95" spans="1:22" ht="91.9" customHeight="1">
      <c r="A95" s="20">
        <f t="shared" si="1"/>
        <v>89</v>
      </c>
      <c r="B95" s="5" t="s">
        <v>9029</v>
      </c>
      <c r="C95" s="5" t="s">
        <v>5932</v>
      </c>
      <c r="D95" s="5" t="s">
        <v>9481</v>
      </c>
      <c r="E95" s="5" t="s">
        <v>9482</v>
      </c>
      <c r="F95" s="261">
        <v>26893</v>
      </c>
      <c r="G95" s="5">
        <v>1</v>
      </c>
      <c r="H95" s="113" t="s">
        <v>9483</v>
      </c>
      <c r="I95" s="5" t="s">
        <v>9034</v>
      </c>
      <c r="J95" s="5" t="s">
        <v>9484</v>
      </c>
      <c r="K95" s="38">
        <v>41023</v>
      </c>
      <c r="L95" s="38" t="s">
        <v>9040</v>
      </c>
      <c r="M95" s="261">
        <v>4187474.02</v>
      </c>
      <c r="N95" s="5" t="s">
        <v>9485</v>
      </c>
      <c r="O95" s="5" t="s">
        <v>9486</v>
      </c>
      <c r="P95" s="38">
        <v>40474</v>
      </c>
      <c r="Q95" s="38"/>
      <c r="R95" s="38"/>
      <c r="S95" s="5" t="s">
        <v>7605</v>
      </c>
      <c r="T95" s="5"/>
      <c r="U95" s="5"/>
      <c r="V95" s="5"/>
    </row>
    <row r="96" spans="1:22" ht="91.9" customHeight="1">
      <c r="A96" s="20">
        <f t="shared" si="1"/>
        <v>90</v>
      </c>
      <c r="B96" s="5" t="s">
        <v>9029</v>
      </c>
      <c r="C96" s="5" t="s">
        <v>9487</v>
      </c>
      <c r="D96" s="5"/>
      <c r="E96" s="5" t="s">
        <v>9488</v>
      </c>
      <c r="F96" s="261">
        <v>652</v>
      </c>
      <c r="G96" s="5">
        <v>1</v>
      </c>
      <c r="H96" s="113" t="s">
        <v>9489</v>
      </c>
      <c r="I96" s="5" t="s">
        <v>9034</v>
      </c>
      <c r="J96" s="5" t="s">
        <v>9490</v>
      </c>
      <c r="K96" s="38">
        <v>41023</v>
      </c>
      <c r="L96" s="38" t="s">
        <v>9040</v>
      </c>
      <c r="M96" s="261">
        <v>840075.92</v>
      </c>
      <c r="N96" s="5" t="s">
        <v>9491</v>
      </c>
      <c r="O96" s="5" t="s">
        <v>9492</v>
      </c>
      <c r="P96" s="38">
        <v>41508</v>
      </c>
      <c r="Q96" s="38"/>
      <c r="R96" s="38"/>
      <c r="S96" s="5" t="s">
        <v>8003</v>
      </c>
      <c r="T96" s="5"/>
      <c r="U96" s="5"/>
      <c r="V96" s="5"/>
    </row>
    <row r="97" spans="1:22" ht="91.9" customHeight="1">
      <c r="A97" s="20">
        <f t="shared" si="1"/>
        <v>91</v>
      </c>
      <c r="B97" s="5" t="s">
        <v>9029</v>
      </c>
      <c r="C97" s="5" t="s">
        <v>3479</v>
      </c>
      <c r="D97" s="5">
        <v>11</v>
      </c>
      <c r="E97" s="5" t="s">
        <v>9493</v>
      </c>
      <c r="F97" s="261">
        <f>1657*3581/10000</f>
        <v>593.37170000000003</v>
      </c>
      <c r="G97" s="5" t="s">
        <v>9494</v>
      </c>
      <c r="H97" s="113" t="s">
        <v>9495</v>
      </c>
      <c r="I97" s="5" t="s">
        <v>9034</v>
      </c>
      <c r="J97" s="5" t="s">
        <v>9496</v>
      </c>
      <c r="K97" s="38">
        <v>41024</v>
      </c>
      <c r="L97" s="38" t="s">
        <v>9040</v>
      </c>
      <c r="M97" s="261">
        <f>3314965.15*3581/10000</f>
        <v>1187089.020215</v>
      </c>
      <c r="N97" s="5"/>
      <c r="O97" s="5"/>
      <c r="P97" s="5"/>
      <c r="Q97" s="5"/>
      <c r="R97" s="5"/>
      <c r="S97" s="5"/>
      <c r="T97" s="5"/>
      <c r="U97" s="5"/>
      <c r="V97" s="5"/>
    </row>
    <row r="98" spans="1:22" ht="91.9" customHeight="1">
      <c r="A98" s="20">
        <f t="shared" si="1"/>
        <v>92</v>
      </c>
      <c r="B98" s="5" t="s">
        <v>9029</v>
      </c>
      <c r="C98" s="5" t="s">
        <v>3946</v>
      </c>
      <c r="D98" s="5" t="s">
        <v>9497</v>
      </c>
      <c r="E98" s="5" t="s">
        <v>9498</v>
      </c>
      <c r="F98" s="261">
        <v>1635</v>
      </c>
      <c r="G98" s="5">
        <v>1</v>
      </c>
      <c r="H98" s="113" t="s">
        <v>9499</v>
      </c>
      <c r="I98" s="5" t="s">
        <v>9034</v>
      </c>
      <c r="J98" s="5" t="s">
        <v>9500</v>
      </c>
      <c r="K98" s="38">
        <v>41034</v>
      </c>
      <c r="L98" s="38" t="s">
        <v>9501</v>
      </c>
      <c r="M98" s="261">
        <v>2106632.1</v>
      </c>
      <c r="N98" s="5"/>
      <c r="O98" s="5"/>
      <c r="P98" s="5"/>
      <c r="Q98" s="5"/>
      <c r="R98" s="5"/>
      <c r="S98" s="5"/>
      <c r="T98" s="5"/>
      <c r="U98" s="5"/>
      <c r="V98" s="5"/>
    </row>
    <row r="99" spans="1:22" ht="91.9" customHeight="1">
      <c r="A99" s="20">
        <f t="shared" si="1"/>
        <v>93</v>
      </c>
      <c r="B99" s="5" t="s">
        <v>9029</v>
      </c>
      <c r="C99" s="5" t="s">
        <v>9502</v>
      </c>
      <c r="D99" s="825" t="s">
        <v>9503</v>
      </c>
      <c r="E99" s="5" t="s">
        <v>9504</v>
      </c>
      <c r="F99" s="261">
        <v>75</v>
      </c>
      <c r="G99" s="5">
        <v>1</v>
      </c>
      <c r="H99" s="113" t="s">
        <v>9505</v>
      </c>
      <c r="I99" s="5" t="s">
        <v>9034</v>
      </c>
      <c r="J99" s="5" t="s">
        <v>9506</v>
      </c>
      <c r="K99" s="38">
        <v>41046</v>
      </c>
      <c r="L99" s="38" t="s">
        <v>9040</v>
      </c>
      <c r="M99" s="261">
        <v>9187.1</v>
      </c>
      <c r="N99" s="5" t="s">
        <v>9507</v>
      </c>
      <c r="O99" s="5" t="s">
        <v>9508</v>
      </c>
      <c r="P99" s="38">
        <v>42544</v>
      </c>
      <c r="Q99" s="5"/>
      <c r="R99" s="5"/>
      <c r="S99" s="5" t="s">
        <v>890</v>
      </c>
      <c r="T99" s="5"/>
      <c r="U99" s="5"/>
      <c r="V99" s="5"/>
    </row>
    <row r="100" spans="1:22" ht="91.9" customHeight="1">
      <c r="A100" s="20">
        <f t="shared" si="1"/>
        <v>94</v>
      </c>
      <c r="B100" s="5" t="s">
        <v>9029</v>
      </c>
      <c r="C100" s="5" t="s">
        <v>1458</v>
      </c>
      <c r="D100" s="5" t="s">
        <v>9509</v>
      </c>
      <c r="E100" s="5" t="s">
        <v>9510</v>
      </c>
      <c r="F100" s="261">
        <v>37634</v>
      </c>
      <c r="G100" s="5">
        <v>1</v>
      </c>
      <c r="H100" s="113" t="s">
        <v>9511</v>
      </c>
      <c r="I100" s="5" t="s">
        <v>9034</v>
      </c>
      <c r="J100" s="5" t="s">
        <v>9512</v>
      </c>
      <c r="K100" s="38">
        <v>41059</v>
      </c>
      <c r="L100" s="38" t="s">
        <v>9040</v>
      </c>
      <c r="M100" s="261">
        <v>40000000</v>
      </c>
      <c r="N100" s="5" t="s">
        <v>9513</v>
      </c>
      <c r="O100" s="5" t="s">
        <v>9514</v>
      </c>
      <c r="P100" s="38">
        <v>42039</v>
      </c>
      <c r="Q100" s="5"/>
      <c r="R100" s="5"/>
      <c r="S100" s="5" t="s">
        <v>9091</v>
      </c>
      <c r="T100" s="5"/>
      <c r="U100" s="5"/>
      <c r="V100" s="5"/>
    </row>
    <row r="101" spans="1:22" ht="91.9" customHeight="1">
      <c r="A101" s="20">
        <f t="shared" si="1"/>
        <v>95</v>
      </c>
      <c r="B101" s="5" t="s">
        <v>9029</v>
      </c>
      <c r="C101" s="5" t="s">
        <v>3116</v>
      </c>
      <c r="D101" s="5" t="s">
        <v>9515</v>
      </c>
      <c r="E101" s="5" t="s">
        <v>9516</v>
      </c>
      <c r="F101" s="261">
        <v>6527</v>
      </c>
      <c r="G101" s="5">
        <v>1</v>
      </c>
      <c r="H101" s="113" t="s">
        <v>9184</v>
      </c>
      <c r="I101" s="5" t="s">
        <v>9034</v>
      </c>
      <c r="J101" s="5" t="s">
        <v>9517</v>
      </c>
      <c r="K101" s="38">
        <v>41169</v>
      </c>
      <c r="L101" s="38" t="s">
        <v>9040</v>
      </c>
      <c r="M101" s="261">
        <v>1016310.67</v>
      </c>
      <c r="N101" s="5" t="s">
        <v>9518</v>
      </c>
      <c r="O101" s="5" t="s">
        <v>9519</v>
      </c>
      <c r="P101" s="38">
        <v>41493</v>
      </c>
      <c r="Q101" s="38"/>
      <c r="R101" s="38"/>
      <c r="S101" s="5" t="s">
        <v>7466</v>
      </c>
      <c r="T101" s="5"/>
      <c r="U101" s="5"/>
      <c r="V101" s="5"/>
    </row>
    <row r="102" spans="1:22" ht="91.9" customHeight="1">
      <c r="A102" s="20">
        <f t="shared" si="1"/>
        <v>96</v>
      </c>
      <c r="B102" s="5" t="s">
        <v>9029</v>
      </c>
      <c r="C102" s="5" t="s">
        <v>3116</v>
      </c>
      <c r="D102" s="5" t="s">
        <v>9520</v>
      </c>
      <c r="E102" s="5" t="s">
        <v>9521</v>
      </c>
      <c r="F102" s="261">
        <v>8802</v>
      </c>
      <c r="G102" s="5">
        <v>1</v>
      </c>
      <c r="H102" s="113" t="s">
        <v>9184</v>
      </c>
      <c r="I102" s="5" t="s">
        <v>9034</v>
      </c>
      <c r="J102" s="5" t="s">
        <v>9522</v>
      </c>
      <c r="K102" s="38">
        <v>41169</v>
      </c>
      <c r="L102" s="38" t="s">
        <v>9040</v>
      </c>
      <c r="M102" s="261">
        <v>1370547.96</v>
      </c>
      <c r="N102" s="5"/>
      <c r="O102" s="5" t="s">
        <v>9523</v>
      </c>
      <c r="P102" s="38">
        <v>43460</v>
      </c>
      <c r="Q102" s="38"/>
      <c r="R102" s="38"/>
      <c r="S102" s="5" t="s">
        <v>7449</v>
      </c>
      <c r="T102" s="5"/>
      <c r="U102" s="5"/>
      <c r="V102" s="5"/>
    </row>
    <row r="103" spans="1:22" ht="91.9" customHeight="1">
      <c r="A103" s="20">
        <f t="shared" si="1"/>
        <v>97</v>
      </c>
      <c r="B103" s="5" t="s">
        <v>9029</v>
      </c>
      <c r="C103" s="5" t="s">
        <v>1420</v>
      </c>
      <c r="D103" s="5">
        <v>6</v>
      </c>
      <c r="E103" s="5" t="s">
        <v>9524</v>
      </c>
      <c r="F103" s="261">
        <v>6511</v>
      </c>
      <c r="G103" s="5">
        <v>1</v>
      </c>
      <c r="H103" s="113" t="s">
        <v>9525</v>
      </c>
      <c r="I103" s="5" t="s">
        <v>9034</v>
      </c>
      <c r="J103" s="5" t="s">
        <v>9526</v>
      </c>
      <c r="K103" s="38">
        <v>41198</v>
      </c>
      <c r="L103" s="38" t="s">
        <v>9040</v>
      </c>
      <c r="M103" s="261">
        <v>1013819.33</v>
      </c>
      <c r="N103" s="5" t="s">
        <v>9527</v>
      </c>
      <c r="O103" s="5" t="s">
        <v>9528</v>
      </c>
      <c r="P103" s="38">
        <v>40136</v>
      </c>
      <c r="Q103" s="38"/>
      <c r="R103" s="38"/>
      <c r="S103" s="5" t="s">
        <v>9529</v>
      </c>
      <c r="T103" s="5"/>
      <c r="U103" s="5"/>
      <c r="V103" s="5"/>
    </row>
    <row r="104" spans="1:22" ht="91.9" customHeight="1">
      <c r="A104" s="20">
        <f t="shared" si="1"/>
        <v>98</v>
      </c>
      <c r="B104" s="5" t="s">
        <v>9029</v>
      </c>
      <c r="C104" s="5" t="s">
        <v>6751</v>
      </c>
      <c r="D104" s="5" t="s">
        <v>9530</v>
      </c>
      <c r="E104" s="5" t="s">
        <v>9531</v>
      </c>
      <c r="F104" s="261">
        <v>68</v>
      </c>
      <c r="G104" s="5">
        <v>1</v>
      </c>
      <c r="H104" s="113" t="s">
        <v>9532</v>
      </c>
      <c r="I104" s="5" t="s">
        <v>9034</v>
      </c>
      <c r="J104" s="5" t="s">
        <v>9533</v>
      </c>
      <c r="K104" s="38">
        <v>41205</v>
      </c>
      <c r="L104" s="38" t="s">
        <v>9040</v>
      </c>
      <c r="M104" s="261">
        <v>10588.28</v>
      </c>
      <c r="N104" s="5" t="s">
        <v>9507</v>
      </c>
      <c r="O104" s="5" t="s">
        <v>9534</v>
      </c>
      <c r="P104" s="38">
        <v>42544</v>
      </c>
      <c r="Q104" s="5"/>
      <c r="R104" s="5"/>
      <c r="S104" s="5" t="s">
        <v>890</v>
      </c>
      <c r="T104" s="5"/>
      <c r="U104" s="5"/>
      <c r="V104" s="5"/>
    </row>
    <row r="105" spans="1:22" ht="103.15" customHeight="1">
      <c r="A105" s="20">
        <f t="shared" si="1"/>
        <v>99</v>
      </c>
      <c r="B105" s="5" t="s">
        <v>9029</v>
      </c>
      <c r="C105" s="5" t="s">
        <v>3479</v>
      </c>
      <c r="D105" s="5" t="s">
        <v>9535</v>
      </c>
      <c r="E105" s="5" t="s">
        <v>9536</v>
      </c>
      <c r="F105" s="261">
        <v>9</v>
      </c>
      <c r="G105" s="5">
        <v>1</v>
      </c>
      <c r="H105" s="113" t="s">
        <v>9537</v>
      </c>
      <c r="I105" s="5" t="s">
        <v>9034</v>
      </c>
      <c r="J105" s="5" t="s">
        <v>9538</v>
      </c>
      <c r="K105" s="38">
        <v>41212</v>
      </c>
      <c r="L105" s="38" t="s">
        <v>9040</v>
      </c>
      <c r="M105" s="261">
        <v>1401.39</v>
      </c>
      <c r="N105" s="5" t="s">
        <v>9507</v>
      </c>
      <c r="O105" s="5" t="s">
        <v>9539</v>
      </c>
      <c r="P105" s="38">
        <v>42544</v>
      </c>
      <c r="Q105" s="5"/>
      <c r="R105" s="5"/>
      <c r="S105" s="5" t="s">
        <v>890</v>
      </c>
      <c r="T105" s="5"/>
      <c r="U105" s="5"/>
      <c r="V105" s="5"/>
    </row>
    <row r="106" spans="1:22" ht="91.9" customHeight="1">
      <c r="A106" s="20">
        <f t="shared" si="1"/>
        <v>100</v>
      </c>
      <c r="B106" s="5" t="s">
        <v>9029</v>
      </c>
      <c r="C106" s="5" t="s">
        <v>6380</v>
      </c>
      <c r="D106" s="5" t="s">
        <v>9251</v>
      </c>
      <c r="E106" s="5" t="s">
        <v>9540</v>
      </c>
      <c r="F106" s="261">
        <v>559</v>
      </c>
      <c r="G106" s="5">
        <v>1</v>
      </c>
      <c r="H106" s="113" t="s">
        <v>9541</v>
      </c>
      <c r="I106" s="5" t="s">
        <v>9034</v>
      </c>
      <c r="J106" s="5" t="s">
        <v>9542</v>
      </c>
      <c r="K106" s="38">
        <v>41212</v>
      </c>
      <c r="L106" s="38" t="s">
        <v>9040</v>
      </c>
      <c r="M106" s="261">
        <v>87041.89</v>
      </c>
      <c r="N106" s="5" t="s">
        <v>9507</v>
      </c>
      <c r="O106" s="5" t="s">
        <v>9543</v>
      </c>
      <c r="P106" s="38">
        <v>42544</v>
      </c>
      <c r="Q106" s="5"/>
      <c r="R106" s="5"/>
      <c r="S106" s="5" t="s">
        <v>890</v>
      </c>
      <c r="T106" s="5"/>
      <c r="U106" s="5"/>
      <c r="V106" s="5"/>
    </row>
    <row r="107" spans="1:22" ht="67.900000000000006" customHeight="1">
      <c r="A107" s="20">
        <f t="shared" si="1"/>
        <v>101</v>
      </c>
      <c r="B107" s="5" t="s">
        <v>9029</v>
      </c>
      <c r="C107" s="5" t="s">
        <v>6663</v>
      </c>
      <c r="D107" s="5" t="s">
        <v>7967</v>
      </c>
      <c r="E107" s="5" t="s">
        <v>9544</v>
      </c>
      <c r="F107" s="261">
        <v>205</v>
      </c>
      <c r="G107" s="5">
        <v>1</v>
      </c>
      <c r="H107" s="113" t="s">
        <v>9545</v>
      </c>
      <c r="I107" s="5" t="s">
        <v>9034</v>
      </c>
      <c r="J107" s="5" t="s">
        <v>9546</v>
      </c>
      <c r="K107" s="38">
        <v>41212</v>
      </c>
      <c r="L107" s="38" t="s">
        <v>9040</v>
      </c>
      <c r="M107" s="261">
        <v>31920.55</v>
      </c>
      <c r="N107" s="5" t="s">
        <v>9507</v>
      </c>
      <c r="O107" s="5" t="s">
        <v>9547</v>
      </c>
      <c r="P107" s="38">
        <v>42543</v>
      </c>
      <c r="Q107" s="5"/>
      <c r="R107" s="5"/>
      <c r="S107" s="5" t="s">
        <v>890</v>
      </c>
      <c r="T107" s="5"/>
      <c r="U107" s="5"/>
      <c r="V107" s="5"/>
    </row>
    <row r="108" spans="1:22" ht="55.15" customHeight="1">
      <c r="A108" s="20">
        <f t="shared" si="1"/>
        <v>102</v>
      </c>
      <c r="B108" s="5" t="s">
        <v>9029</v>
      </c>
      <c r="C108" s="5" t="s">
        <v>9548</v>
      </c>
      <c r="D108" s="5">
        <v>338</v>
      </c>
      <c r="E108" s="5" t="s">
        <v>9549</v>
      </c>
      <c r="F108" s="261">
        <v>300</v>
      </c>
      <c r="G108" s="5">
        <v>1</v>
      </c>
      <c r="H108" s="5" t="s">
        <v>9550</v>
      </c>
      <c r="I108" s="5" t="s">
        <v>9034</v>
      </c>
      <c r="J108" s="5" t="s">
        <v>9551</v>
      </c>
      <c r="K108" s="38">
        <v>41015</v>
      </c>
      <c r="L108" s="38" t="s">
        <v>9040</v>
      </c>
      <c r="M108" s="261">
        <v>44077.65</v>
      </c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79.900000000000006" customHeight="1">
      <c r="A109" s="20">
        <f t="shared" si="1"/>
        <v>103</v>
      </c>
      <c r="B109" s="5" t="s">
        <v>9029</v>
      </c>
      <c r="C109" s="5" t="s">
        <v>3829</v>
      </c>
      <c r="D109" s="5">
        <v>1</v>
      </c>
      <c r="E109" s="5" t="s">
        <v>9552</v>
      </c>
      <c r="F109" s="261">
        <f>4777*8949/10000</f>
        <v>4274.9372999999996</v>
      </c>
      <c r="G109" s="5" t="s">
        <v>9553</v>
      </c>
      <c r="H109" s="5" t="s">
        <v>9554</v>
      </c>
      <c r="I109" s="5" t="s">
        <v>9034</v>
      </c>
      <c r="J109" s="5" t="s">
        <v>9555</v>
      </c>
      <c r="K109" s="38">
        <v>41272</v>
      </c>
      <c r="L109" s="38" t="s">
        <v>9040</v>
      </c>
      <c r="M109" s="261">
        <f>743820.45*8949/10000</f>
        <v>665644.92070499994</v>
      </c>
      <c r="N109" s="5" t="s">
        <v>9556</v>
      </c>
      <c r="O109" s="5" t="s">
        <v>9557</v>
      </c>
      <c r="P109" s="38">
        <v>41432</v>
      </c>
      <c r="Q109" s="38"/>
      <c r="R109" s="38"/>
      <c r="S109" s="5" t="s">
        <v>7020</v>
      </c>
      <c r="T109" s="5"/>
      <c r="U109" s="5"/>
      <c r="V109" s="5"/>
    </row>
    <row r="110" spans="1:22" ht="60" customHeight="1">
      <c r="A110" s="20">
        <f t="shared" si="1"/>
        <v>104</v>
      </c>
      <c r="B110" s="5" t="s">
        <v>9029</v>
      </c>
      <c r="C110" s="5" t="s">
        <v>9558</v>
      </c>
      <c r="D110" s="5"/>
      <c r="E110" s="5" t="s">
        <v>9559</v>
      </c>
      <c r="F110" s="261">
        <v>736</v>
      </c>
      <c r="G110" s="5">
        <v>1</v>
      </c>
      <c r="H110" s="5" t="s">
        <v>9489</v>
      </c>
      <c r="I110" s="5" t="s">
        <v>9034</v>
      </c>
      <c r="J110" s="5" t="s">
        <v>9560</v>
      </c>
      <c r="K110" s="38">
        <v>41288</v>
      </c>
      <c r="L110" s="38" t="s">
        <v>9040</v>
      </c>
      <c r="M110" s="261">
        <v>241216.04</v>
      </c>
      <c r="N110" s="5" t="s">
        <v>9491</v>
      </c>
      <c r="O110" s="5" t="s">
        <v>9561</v>
      </c>
      <c r="P110" s="38">
        <v>41508</v>
      </c>
      <c r="Q110" s="38"/>
      <c r="R110" s="38"/>
      <c r="S110" s="5" t="s">
        <v>8003</v>
      </c>
      <c r="T110" s="5"/>
      <c r="U110" s="5"/>
      <c r="V110" s="5"/>
    </row>
    <row r="111" spans="1:22" ht="91.9" customHeight="1">
      <c r="A111" s="20">
        <f t="shared" si="1"/>
        <v>105</v>
      </c>
      <c r="B111" s="5" t="s">
        <v>9029</v>
      </c>
      <c r="C111" s="5" t="s">
        <v>9562</v>
      </c>
      <c r="D111" s="5"/>
      <c r="E111" s="20" t="s">
        <v>9563</v>
      </c>
      <c r="F111" s="261">
        <v>4428</v>
      </c>
      <c r="G111" s="5">
        <v>1</v>
      </c>
      <c r="H111" s="5" t="s">
        <v>9564</v>
      </c>
      <c r="I111" s="5" t="s">
        <v>9034</v>
      </c>
      <c r="J111" s="5" t="s">
        <v>9565</v>
      </c>
      <c r="K111" s="38">
        <v>41292</v>
      </c>
      <c r="L111" s="38" t="s">
        <v>9040</v>
      </c>
      <c r="M111" s="261">
        <v>1</v>
      </c>
      <c r="N111" s="823" t="s">
        <v>9566</v>
      </c>
      <c r="O111" s="823"/>
      <c r="P111" s="826"/>
      <c r="Q111" s="826"/>
      <c r="R111" s="826"/>
      <c r="S111" s="5" t="s">
        <v>9567</v>
      </c>
      <c r="T111" s="5"/>
      <c r="U111" s="5"/>
      <c r="V111" s="5"/>
    </row>
    <row r="112" spans="1:22" ht="85.9" customHeight="1">
      <c r="A112" s="20">
        <f t="shared" si="1"/>
        <v>106</v>
      </c>
      <c r="B112" s="5" t="s">
        <v>9029</v>
      </c>
      <c r="C112" s="5" t="s">
        <v>9568</v>
      </c>
      <c r="D112" s="5"/>
      <c r="E112" s="5" t="s">
        <v>9569</v>
      </c>
      <c r="F112" s="261">
        <v>15479</v>
      </c>
      <c r="G112" s="5">
        <v>1</v>
      </c>
      <c r="H112" s="5" t="s">
        <v>9570</v>
      </c>
      <c r="I112" s="5" t="s">
        <v>9034</v>
      </c>
      <c r="J112" s="5" t="s">
        <v>9571</v>
      </c>
      <c r="K112" s="38">
        <v>41292</v>
      </c>
      <c r="L112" s="38" t="s">
        <v>9040</v>
      </c>
      <c r="M112" s="261">
        <v>27397.83</v>
      </c>
      <c r="N112" s="823" t="s">
        <v>9572</v>
      </c>
      <c r="O112" s="823" t="s">
        <v>9573</v>
      </c>
      <c r="P112" s="826">
        <v>42984</v>
      </c>
      <c r="Q112" s="826"/>
      <c r="R112" s="826"/>
      <c r="S112" s="5" t="s">
        <v>890</v>
      </c>
      <c r="T112" s="5"/>
      <c r="U112" s="5"/>
      <c r="V112" s="5"/>
    </row>
    <row r="113" spans="1:22" ht="72" customHeight="1">
      <c r="A113" s="20">
        <f t="shared" si="1"/>
        <v>107</v>
      </c>
      <c r="B113" s="5" t="s">
        <v>9029</v>
      </c>
      <c r="C113" s="5" t="s">
        <v>9574</v>
      </c>
      <c r="D113" s="5"/>
      <c r="E113" s="5" t="s">
        <v>9575</v>
      </c>
      <c r="F113" s="261">
        <v>20113</v>
      </c>
      <c r="G113" s="5">
        <v>1</v>
      </c>
      <c r="H113" s="5" t="s">
        <v>9576</v>
      </c>
      <c r="I113" s="5" t="s">
        <v>9034</v>
      </c>
      <c r="J113" s="5" t="s">
        <v>9577</v>
      </c>
      <c r="K113" s="38">
        <v>41292</v>
      </c>
      <c r="L113" s="38" t="s">
        <v>9036</v>
      </c>
      <c r="M113" s="261">
        <v>35600.01</v>
      </c>
      <c r="N113" s="823" t="s">
        <v>9572</v>
      </c>
      <c r="O113" s="823" t="s">
        <v>9578</v>
      </c>
      <c r="P113" s="826">
        <v>42984</v>
      </c>
      <c r="Q113" s="826"/>
      <c r="R113" s="826"/>
      <c r="S113" s="5" t="s">
        <v>890</v>
      </c>
      <c r="T113" s="5"/>
      <c r="U113" s="5"/>
      <c r="V113" s="5"/>
    </row>
    <row r="114" spans="1:22" ht="71.45" customHeight="1">
      <c r="A114" s="20">
        <f t="shared" si="1"/>
        <v>108</v>
      </c>
      <c r="B114" s="5" t="s">
        <v>9029</v>
      </c>
      <c r="C114" s="5" t="s">
        <v>9579</v>
      </c>
      <c r="D114" s="5"/>
      <c r="E114" s="5" t="s">
        <v>9580</v>
      </c>
      <c r="F114" s="261">
        <v>5663</v>
      </c>
      <c r="G114" s="5">
        <v>1</v>
      </c>
      <c r="H114" s="5" t="s">
        <v>9581</v>
      </c>
      <c r="I114" s="5" t="s">
        <v>9034</v>
      </c>
      <c r="J114" s="5" t="s">
        <v>9582</v>
      </c>
      <c r="K114" s="38">
        <v>41292</v>
      </c>
      <c r="L114" s="38" t="s">
        <v>9040</v>
      </c>
      <c r="M114" s="261">
        <v>10023.51</v>
      </c>
      <c r="N114" s="823" t="s">
        <v>9572</v>
      </c>
      <c r="O114" s="823" t="s">
        <v>9583</v>
      </c>
      <c r="P114" s="826">
        <v>42983</v>
      </c>
      <c r="Q114" s="826"/>
      <c r="R114" s="826"/>
      <c r="S114" s="5" t="s">
        <v>890</v>
      </c>
      <c r="T114" s="5"/>
      <c r="U114" s="5"/>
      <c r="V114" s="5"/>
    </row>
    <row r="115" spans="1:22" ht="79.150000000000006" customHeight="1">
      <c r="A115" s="20">
        <f t="shared" si="1"/>
        <v>109</v>
      </c>
      <c r="B115" s="5" t="s">
        <v>9029</v>
      </c>
      <c r="C115" s="5" t="s">
        <v>9584</v>
      </c>
      <c r="D115" s="5"/>
      <c r="E115" s="5" t="s">
        <v>9585</v>
      </c>
      <c r="F115" s="261">
        <v>14001</v>
      </c>
      <c r="G115" s="5">
        <v>1</v>
      </c>
      <c r="H115" s="5" t="s">
        <v>9586</v>
      </c>
      <c r="I115" s="5" t="s">
        <v>9034</v>
      </c>
      <c r="J115" s="5" t="s">
        <v>9587</v>
      </c>
      <c r="K115" s="5" t="s">
        <v>9588</v>
      </c>
      <c r="L115" s="5" t="s">
        <v>9040</v>
      </c>
      <c r="M115" s="261">
        <v>24781.77</v>
      </c>
      <c r="N115" s="823" t="s">
        <v>9572</v>
      </c>
      <c r="O115" s="823" t="s">
        <v>9589</v>
      </c>
      <c r="P115" s="826">
        <v>42984</v>
      </c>
      <c r="Q115" s="826"/>
      <c r="R115" s="826"/>
      <c r="S115" s="5" t="s">
        <v>890</v>
      </c>
      <c r="T115" s="5"/>
      <c r="U115" s="5"/>
      <c r="V115" s="5"/>
    </row>
    <row r="116" spans="1:22" ht="91.9" customHeight="1">
      <c r="A116" s="20">
        <f t="shared" si="1"/>
        <v>110</v>
      </c>
      <c r="B116" s="5" t="s">
        <v>9029</v>
      </c>
      <c r="C116" s="5" t="s">
        <v>9590</v>
      </c>
      <c r="D116" s="5"/>
      <c r="E116" s="5" t="s">
        <v>9591</v>
      </c>
      <c r="F116" s="261">
        <v>36277</v>
      </c>
      <c r="G116" s="5">
        <v>1</v>
      </c>
      <c r="H116" s="5" t="s">
        <v>9592</v>
      </c>
      <c r="I116" s="5" t="s">
        <v>9034</v>
      </c>
      <c r="J116" s="5" t="s">
        <v>9593</v>
      </c>
      <c r="K116" s="38">
        <v>41292</v>
      </c>
      <c r="L116" s="38" t="s">
        <v>9040</v>
      </c>
      <c r="M116" s="261">
        <v>1</v>
      </c>
      <c r="N116" s="823" t="s">
        <v>9572</v>
      </c>
      <c r="O116" s="823" t="s">
        <v>9594</v>
      </c>
      <c r="P116" s="823">
        <v>42984</v>
      </c>
      <c r="Q116" s="826"/>
      <c r="R116" s="826"/>
      <c r="S116" s="5" t="s">
        <v>890</v>
      </c>
      <c r="T116" s="5"/>
      <c r="U116" s="5"/>
      <c r="V116" s="5"/>
    </row>
    <row r="117" spans="1:22" ht="91.9" customHeight="1">
      <c r="A117" s="20">
        <f t="shared" si="1"/>
        <v>111</v>
      </c>
      <c r="B117" s="5" t="s">
        <v>9029</v>
      </c>
      <c r="C117" s="5" t="s">
        <v>9595</v>
      </c>
      <c r="D117" s="5"/>
      <c r="E117" s="5" t="s">
        <v>9596</v>
      </c>
      <c r="F117" s="261">
        <v>15206</v>
      </c>
      <c r="G117" s="5">
        <v>1</v>
      </c>
      <c r="H117" s="5" t="s">
        <v>9597</v>
      </c>
      <c r="I117" s="5" t="s">
        <v>9034</v>
      </c>
      <c r="J117" s="5" t="s">
        <v>9598</v>
      </c>
      <c r="K117" s="38">
        <v>41292</v>
      </c>
      <c r="L117" s="38" t="s">
        <v>9040</v>
      </c>
      <c r="M117" s="261">
        <v>26914.62</v>
      </c>
      <c r="N117" s="823" t="s">
        <v>9572</v>
      </c>
      <c r="O117" s="823" t="s">
        <v>9599</v>
      </c>
      <c r="P117" s="826">
        <v>42984</v>
      </c>
      <c r="Q117" s="826"/>
      <c r="R117" s="826"/>
      <c r="S117" s="5" t="s">
        <v>890</v>
      </c>
      <c r="T117" s="5"/>
      <c r="U117" s="5"/>
      <c r="V117" s="5"/>
    </row>
    <row r="118" spans="1:22" ht="111" customHeight="1">
      <c r="A118" s="20">
        <f t="shared" si="1"/>
        <v>112</v>
      </c>
      <c r="B118" s="5" t="s">
        <v>9029</v>
      </c>
      <c r="C118" s="5" t="s">
        <v>9600</v>
      </c>
      <c r="D118" s="5"/>
      <c r="E118" s="5" t="s">
        <v>9601</v>
      </c>
      <c r="F118" s="261">
        <v>91772</v>
      </c>
      <c r="G118" s="5">
        <v>1</v>
      </c>
      <c r="H118" s="5" t="s">
        <v>9602</v>
      </c>
      <c r="I118" s="5" t="s">
        <v>9034</v>
      </c>
      <c r="J118" s="5" t="s">
        <v>9603</v>
      </c>
      <c r="K118" s="38">
        <v>41292</v>
      </c>
      <c r="L118" s="38" t="s">
        <v>9040</v>
      </c>
      <c r="M118" s="261">
        <v>29838748.079999998</v>
      </c>
      <c r="N118" s="823" t="s">
        <v>9604</v>
      </c>
      <c r="O118" s="827"/>
      <c r="P118" s="828"/>
      <c r="Q118" s="829"/>
      <c r="R118" s="830"/>
      <c r="S118" s="5" t="s">
        <v>9605</v>
      </c>
      <c r="T118" s="5"/>
      <c r="U118" s="5"/>
      <c r="V118" s="5"/>
    </row>
    <row r="119" spans="1:22" ht="91.9" customHeight="1">
      <c r="A119" s="20">
        <f t="shared" si="1"/>
        <v>113</v>
      </c>
      <c r="B119" s="5" t="s">
        <v>9029</v>
      </c>
      <c r="C119" s="5" t="s">
        <v>9606</v>
      </c>
      <c r="D119" s="5"/>
      <c r="E119" s="5" t="s">
        <v>9607</v>
      </c>
      <c r="F119" s="261">
        <v>7065</v>
      </c>
      <c r="G119" s="5">
        <v>1</v>
      </c>
      <c r="H119" s="5" t="s">
        <v>9608</v>
      </c>
      <c r="I119" s="5" t="s">
        <v>9034</v>
      </c>
      <c r="J119" s="5" t="s">
        <v>9609</v>
      </c>
      <c r="K119" s="38">
        <v>41292</v>
      </c>
      <c r="L119" s="38" t="s">
        <v>9040</v>
      </c>
      <c r="M119" s="261">
        <v>12505.05</v>
      </c>
      <c r="N119" s="823" t="s">
        <v>9572</v>
      </c>
      <c r="O119" s="823" t="s">
        <v>9610</v>
      </c>
      <c r="P119" s="826">
        <v>42984</v>
      </c>
      <c r="Q119" s="826"/>
      <c r="R119" s="826"/>
      <c r="S119" s="5" t="s">
        <v>890</v>
      </c>
      <c r="T119" s="5"/>
      <c r="U119" s="5"/>
      <c r="V119" s="5"/>
    </row>
    <row r="120" spans="1:22" ht="91.9" customHeight="1">
      <c r="A120" s="20">
        <f t="shared" si="1"/>
        <v>114</v>
      </c>
      <c r="B120" s="5" t="s">
        <v>9029</v>
      </c>
      <c r="C120" s="5" t="s">
        <v>9611</v>
      </c>
      <c r="D120" s="5"/>
      <c r="E120" s="5" t="s">
        <v>9612</v>
      </c>
      <c r="F120" s="261">
        <v>5061</v>
      </c>
      <c r="G120" s="5">
        <v>1</v>
      </c>
      <c r="H120" s="5" t="s">
        <v>9613</v>
      </c>
      <c r="I120" s="5" t="s">
        <v>9034</v>
      </c>
      <c r="J120" s="5" t="s">
        <v>9614</v>
      </c>
      <c r="K120" s="38">
        <v>41292</v>
      </c>
      <c r="L120" s="38" t="s">
        <v>9040</v>
      </c>
      <c r="M120" s="261">
        <v>788048.31</v>
      </c>
      <c r="N120" s="823" t="s">
        <v>9572</v>
      </c>
      <c r="O120" s="823" t="s">
        <v>9615</v>
      </c>
      <c r="P120" s="826">
        <v>42984</v>
      </c>
      <c r="Q120" s="826"/>
      <c r="R120" s="826"/>
      <c r="S120" s="5" t="s">
        <v>890</v>
      </c>
      <c r="T120" s="5"/>
      <c r="U120" s="5"/>
      <c r="V120" s="5"/>
    </row>
    <row r="121" spans="1:22" ht="91.9" customHeight="1">
      <c r="A121" s="20">
        <f t="shared" si="1"/>
        <v>115</v>
      </c>
      <c r="B121" s="5" t="s">
        <v>9029</v>
      </c>
      <c r="C121" s="5" t="s">
        <v>9616</v>
      </c>
      <c r="D121" s="5"/>
      <c r="E121" s="5" t="s">
        <v>9617</v>
      </c>
      <c r="F121" s="261">
        <v>4210</v>
      </c>
      <c r="G121" s="5">
        <v>1</v>
      </c>
      <c r="H121" s="5" t="s">
        <v>9618</v>
      </c>
      <c r="I121" s="5" t="s">
        <v>9034</v>
      </c>
      <c r="J121" s="5" t="s">
        <v>9619</v>
      </c>
      <c r="K121" s="38">
        <v>41292</v>
      </c>
      <c r="L121" s="38" t="s">
        <v>9040</v>
      </c>
      <c r="M121" s="261">
        <v>7451.7</v>
      </c>
      <c r="N121" s="823" t="s">
        <v>9572</v>
      </c>
      <c r="O121" s="823" t="s">
        <v>9620</v>
      </c>
      <c r="P121" s="826">
        <v>42984</v>
      </c>
      <c r="Q121" s="826"/>
      <c r="R121" s="826"/>
      <c r="S121" s="5" t="s">
        <v>890</v>
      </c>
      <c r="T121" s="5"/>
      <c r="U121" s="5"/>
      <c r="V121" s="5"/>
    </row>
    <row r="122" spans="1:22" ht="94.9" customHeight="1">
      <c r="A122" s="20">
        <f t="shared" si="1"/>
        <v>116</v>
      </c>
      <c r="B122" s="5" t="s">
        <v>9029</v>
      </c>
      <c r="C122" s="5" t="s">
        <v>9621</v>
      </c>
      <c r="D122" s="5"/>
      <c r="E122" s="5" t="s">
        <v>9622</v>
      </c>
      <c r="F122" s="261">
        <v>13504</v>
      </c>
      <c r="G122" s="5">
        <v>1</v>
      </c>
      <c r="H122" s="5" t="s">
        <v>9623</v>
      </c>
      <c r="I122" s="5" t="s">
        <v>9034</v>
      </c>
      <c r="J122" s="5" t="s">
        <v>9624</v>
      </c>
      <c r="K122" s="38">
        <v>41292</v>
      </c>
      <c r="L122" s="38" t="s">
        <v>9040</v>
      </c>
      <c r="M122" s="261">
        <v>1</v>
      </c>
      <c r="N122" s="823" t="s">
        <v>9572</v>
      </c>
      <c r="O122" s="823" t="s">
        <v>9625</v>
      </c>
      <c r="P122" s="826">
        <v>42984</v>
      </c>
      <c r="Q122" s="826"/>
      <c r="R122" s="826"/>
      <c r="S122" s="5" t="s">
        <v>890</v>
      </c>
      <c r="T122" s="5"/>
      <c r="U122" s="5"/>
      <c r="V122" s="5"/>
    </row>
    <row r="123" spans="1:22" ht="91.9" customHeight="1">
      <c r="A123" s="20">
        <f t="shared" si="1"/>
        <v>117</v>
      </c>
      <c r="B123" s="5" t="s">
        <v>9029</v>
      </c>
      <c r="C123" s="5" t="s">
        <v>9626</v>
      </c>
      <c r="D123" s="5"/>
      <c r="E123" s="5" t="s">
        <v>9627</v>
      </c>
      <c r="F123" s="261">
        <v>3435</v>
      </c>
      <c r="G123" s="5">
        <v>1</v>
      </c>
      <c r="H123" s="5" t="s">
        <v>9628</v>
      </c>
      <c r="I123" s="5" t="s">
        <v>9034</v>
      </c>
      <c r="J123" s="5" t="s">
        <v>9629</v>
      </c>
      <c r="K123" s="38">
        <v>41292</v>
      </c>
      <c r="L123" s="38" t="s">
        <v>9040</v>
      </c>
      <c r="M123" s="261">
        <v>1</v>
      </c>
      <c r="N123" s="823" t="s">
        <v>9572</v>
      </c>
      <c r="O123" s="823" t="s">
        <v>9630</v>
      </c>
      <c r="P123" s="826">
        <v>42984</v>
      </c>
      <c r="Q123" s="826"/>
      <c r="R123" s="826"/>
      <c r="S123" s="5" t="s">
        <v>890</v>
      </c>
      <c r="T123" s="5"/>
      <c r="U123" s="5"/>
      <c r="V123" s="5"/>
    </row>
    <row r="124" spans="1:22" ht="91.9" customHeight="1">
      <c r="A124" s="20">
        <f t="shared" si="1"/>
        <v>118</v>
      </c>
      <c r="B124" s="5" t="s">
        <v>9029</v>
      </c>
      <c r="C124" s="5" t="s">
        <v>9631</v>
      </c>
      <c r="D124" s="5"/>
      <c r="E124" s="5" t="s">
        <v>9632</v>
      </c>
      <c r="F124" s="261">
        <v>8793</v>
      </c>
      <c r="G124" s="5">
        <v>1</v>
      </c>
      <c r="H124" s="5" t="s">
        <v>9608</v>
      </c>
      <c r="I124" s="5" t="s">
        <v>9034</v>
      </c>
      <c r="J124" s="5" t="s">
        <v>9633</v>
      </c>
      <c r="K124" s="38">
        <v>41292</v>
      </c>
      <c r="L124" s="38" t="s">
        <v>9040</v>
      </c>
      <c r="M124" s="261">
        <v>15563.61</v>
      </c>
      <c r="N124" s="823" t="s">
        <v>9572</v>
      </c>
      <c r="O124" s="823" t="s">
        <v>9634</v>
      </c>
      <c r="P124" s="826">
        <v>42984</v>
      </c>
      <c r="Q124" s="826"/>
      <c r="R124" s="826"/>
      <c r="S124" s="5" t="s">
        <v>890</v>
      </c>
      <c r="T124" s="5"/>
      <c r="U124" s="5"/>
      <c r="V124" s="5"/>
    </row>
    <row r="125" spans="1:22" ht="96.6" customHeight="1">
      <c r="A125" s="20">
        <f t="shared" si="1"/>
        <v>119</v>
      </c>
      <c r="B125" s="5" t="s">
        <v>9029</v>
      </c>
      <c r="C125" s="5" t="s">
        <v>9635</v>
      </c>
      <c r="D125" s="5"/>
      <c r="E125" s="5" t="s">
        <v>9636</v>
      </c>
      <c r="F125" s="261">
        <v>206381</v>
      </c>
      <c r="G125" s="5">
        <v>1</v>
      </c>
      <c r="H125" s="5" t="s">
        <v>9637</v>
      </c>
      <c r="I125" s="5" t="s">
        <v>9034</v>
      </c>
      <c r="J125" s="5" t="s">
        <v>9638</v>
      </c>
      <c r="K125" s="38">
        <v>41292</v>
      </c>
      <c r="L125" s="38" t="s">
        <v>9040</v>
      </c>
      <c r="M125" s="261">
        <v>365294.37</v>
      </c>
      <c r="N125" s="823" t="s">
        <v>9572</v>
      </c>
      <c r="O125" s="823" t="s">
        <v>9639</v>
      </c>
      <c r="P125" s="826">
        <v>42984</v>
      </c>
      <c r="Q125" s="826"/>
      <c r="R125" s="826"/>
      <c r="S125" s="5" t="s">
        <v>890</v>
      </c>
      <c r="T125" s="5"/>
      <c r="U125" s="5"/>
      <c r="V125" s="5"/>
    </row>
    <row r="126" spans="1:22" ht="91.9" customHeight="1">
      <c r="A126" s="20">
        <f t="shared" si="1"/>
        <v>120</v>
      </c>
      <c r="B126" s="5" t="s">
        <v>9029</v>
      </c>
      <c r="C126" s="5" t="s">
        <v>9640</v>
      </c>
      <c r="D126" s="5"/>
      <c r="E126" s="5" t="s">
        <v>9641</v>
      </c>
      <c r="F126" s="261">
        <v>36597</v>
      </c>
      <c r="G126" s="5">
        <v>1</v>
      </c>
      <c r="H126" s="5" t="s">
        <v>9642</v>
      </c>
      <c r="I126" s="5" t="s">
        <v>9034</v>
      </c>
      <c r="J126" s="5" t="s">
        <v>9643</v>
      </c>
      <c r="K126" s="38">
        <v>41292</v>
      </c>
      <c r="L126" s="38" t="s">
        <v>9040</v>
      </c>
      <c r="M126" s="261">
        <v>64776.69</v>
      </c>
      <c r="N126" s="823" t="s">
        <v>9644</v>
      </c>
      <c r="O126" s="823"/>
      <c r="P126" s="826"/>
      <c r="Q126" s="826"/>
      <c r="R126" s="826"/>
      <c r="S126" s="5" t="s">
        <v>9567</v>
      </c>
      <c r="T126" s="5"/>
      <c r="U126" s="5"/>
      <c r="V126" s="5"/>
    </row>
    <row r="127" spans="1:22" ht="91.9" customHeight="1">
      <c r="A127" s="20">
        <f t="shared" si="1"/>
        <v>121</v>
      </c>
      <c r="B127" s="5" t="s">
        <v>9029</v>
      </c>
      <c r="C127" s="5" t="s">
        <v>9645</v>
      </c>
      <c r="D127" s="5"/>
      <c r="E127" s="5" t="s">
        <v>9646</v>
      </c>
      <c r="F127" s="261">
        <v>3762</v>
      </c>
      <c r="G127" s="5">
        <v>1</v>
      </c>
      <c r="H127" s="5" t="s">
        <v>9647</v>
      </c>
      <c r="I127" s="5" t="s">
        <v>9034</v>
      </c>
      <c r="J127" s="5" t="s">
        <v>9648</v>
      </c>
      <c r="K127" s="38">
        <v>41292</v>
      </c>
      <c r="L127" s="38" t="s">
        <v>9040</v>
      </c>
      <c r="M127" s="261">
        <v>1</v>
      </c>
      <c r="N127" s="823" t="s">
        <v>9572</v>
      </c>
      <c r="O127" s="823" t="s">
        <v>9649</v>
      </c>
      <c r="P127" s="826">
        <v>42984</v>
      </c>
      <c r="Q127" s="826"/>
      <c r="R127" s="826"/>
      <c r="S127" s="5" t="s">
        <v>890</v>
      </c>
      <c r="T127" s="5"/>
      <c r="U127" s="5"/>
      <c r="V127" s="5"/>
    </row>
    <row r="128" spans="1:22" ht="94.9" customHeight="1">
      <c r="A128" s="20">
        <f t="shared" si="1"/>
        <v>122</v>
      </c>
      <c r="B128" s="5" t="s">
        <v>9029</v>
      </c>
      <c r="C128" s="5" t="s">
        <v>9650</v>
      </c>
      <c r="D128" s="5"/>
      <c r="E128" s="5" t="s">
        <v>9651</v>
      </c>
      <c r="F128" s="261">
        <v>14036</v>
      </c>
      <c r="G128" s="5">
        <v>1</v>
      </c>
      <c r="H128" s="5" t="s">
        <v>9652</v>
      </c>
      <c r="I128" s="5" t="s">
        <v>9034</v>
      </c>
      <c r="J128" s="5" t="s">
        <v>9653</v>
      </c>
      <c r="K128" s="38">
        <v>41292</v>
      </c>
      <c r="L128" s="38" t="s">
        <v>9040</v>
      </c>
      <c r="M128" s="261">
        <v>24843.72</v>
      </c>
      <c r="N128" s="823" t="s">
        <v>9572</v>
      </c>
      <c r="O128" s="823" t="s">
        <v>9654</v>
      </c>
      <c r="P128" s="826">
        <v>42984</v>
      </c>
      <c r="Q128" s="826"/>
      <c r="R128" s="826"/>
      <c r="S128" s="5" t="s">
        <v>890</v>
      </c>
      <c r="T128" s="5"/>
      <c r="U128" s="5"/>
      <c r="V128" s="5"/>
    </row>
    <row r="129" spans="1:22" ht="107.45" customHeight="1">
      <c r="A129" s="20">
        <f t="shared" si="1"/>
        <v>123</v>
      </c>
      <c r="B129" s="5" t="s">
        <v>9029</v>
      </c>
      <c r="C129" s="5" t="s">
        <v>9655</v>
      </c>
      <c r="D129" s="5"/>
      <c r="E129" s="5" t="s">
        <v>9656</v>
      </c>
      <c r="F129" s="261">
        <v>12064</v>
      </c>
      <c r="G129" s="5">
        <v>1</v>
      </c>
      <c r="H129" s="5" t="s">
        <v>9657</v>
      </c>
      <c r="I129" s="5" t="s">
        <v>9034</v>
      </c>
      <c r="J129" s="5" t="s">
        <v>9658</v>
      </c>
      <c r="K129" s="38">
        <v>41292</v>
      </c>
      <c r="L129" s="38" t="s">
        <v>9659</v>
      </c>
      <c r="M129" s="261">
        <v>21353.279999999999</v>
      </c>
      <c r="N129" s="823" t="s">
        <v>9572</v>
      </c>
      <c r="O129" s="823" t="s">
        <v>9660</v>
      </c>
      <c r="P129" s="826">
        <v>42984</v>
      </c>
      <c r="Q129" s="826"/>
      <c r="R129" s="826"/>
      <c r="S129" s="5" t="s">
        <v>890</v>
      </c>
      <c r="T129" s="5"/>
      <c r="U129" s="5"/>
      <c r="V129" s="5"/>
    </row>
    <row r="130" spans="1:22" ht="91.9" customHeight="1">
      <c r="A130" s="20">
        <f t="shared" si="1"/>
        <v>124</v>
      </c>
      <c r="B130" s="5" t="s">
        <v>9029</v>
      </c>
      <c r="C130" s="5" t="s">
        <v>9661</v>
      </c>
      <c r="D130" s="5"/>
      <c r="E130" s="5" t="s">
        <v>9662</v>
      </c>
      <c r="F130" s="261">
        <v>15313</v>
      </c>
      <c r="G130" s="5">
        <v>1</v>
      </c>
      <c r="H130" s="5" t="s">
        <v>9663</v>
      </c>
      <c r="I130" s="5" t="s">
        <v>9034</v>
      </c>
      <c r="J130" s="5" t="s">
        <v>9664</v>
      </c>
      <c r="K130" s="38">
        <v>41292</v>
      </c>
      <c r="L130" s="38" t="s">
        <v>9036</v>
      </c>
      <c r="M130" s="261">
        <v>27104.01</v>
      </c>
      <c r="N130" s="823" t="s">
        <v>9572</v>
      </c>
      <c r="O130" s="823" t="s">
        <v>9665</v>
      </c>
      <c r="P130" s="826">
        <v>42984</v>
      </c>
      <c r="Q130" s="826"/>
      <c r="R130" s="826"/>
      <c r="S130" s="5" t="s">
        <v>890</v>
      </c>
      <c r="T130" s="5"/>
      <c r="U130" s="5"/>
      <c r="V130" s="5"/>
    </row>
    <row r="131" spans="1:22" ht="91.9" customHeight="1">
      <c r="A131" s="20">
        <f t="shared" si="1"/>
        <v>125</v>
      </c>
      <c r="B131" s="5" t="s">
        <v>9029</v>
      </c>
      <c r="C131" s="5" t="s">
        <v>2140</v>
      </c>
      <c r="D131" s="5" t="s">
        <v>9666</v>
      </c>
      <c r="E131" s="5" t="s">
        <v>9667</v>
      </c>
      <c r="F131" s="261">
        <v>148</v>
      </c>
      <c r="G131" s="5">
        <v>1</v>
      </c>
      <c r="H131" s="5" t="s">
        <v>9668</v>
      </c>
      <c r="I131" s="5" t="s">
        <v>9034</v>
      </c>
      <c r="J131" s="5" t="s">
        <v>9669</v>
      </c>
      <c r="K131" s="38">
        <v>41338</v>
      </c>
      <c r="L131" s="38" t="s">
        <v>9040</v>
      </c>
      <c r="M131" s="261">
        <v>190692.58</v>
      </c>
      <c r="N131" s="5"/>
      <c r="O131" s="5"/>
      <c r="P131" s="5"/>
      <c r="Q131" s="5"/>
      <c r="R131" s="5"/>
      <c r="S131" s="5"/>
      <c r="T131" s="5">
        <v>7813</v>
      </c>
      <c r="U131" s="38">
        <v>43076</v>
      </c>
      <c r="V131" s="5" t="s">
        <v>987</v>
      </c>
    </row>
    <row r="132" spans="1:22" ht="91.9" customHeight="1">
      <c r="A132" s="20">
        <f t="shared" si="1"/>
        <v>126</v>
      </c>
      <c r="B132" s="5" t="s">
        <v>9029</v>
      </c>
      <c r="C132" s="5" t="s">
        <v>2140</v>
      </c>
      <c r="D132" s="5" t="s">
        <v>8624</v>
      </c>
      <c r="E132" s="5" t="s">
        <v>9670</v>
      </c>
      <c r="F132" s="261">
        <v>636</v>
      </c>
      <c r="G132" s="5">
        <v>1</v>
      </c>
      <c r="H132" s="5" t="s">
        <v>9671</v>
      </c>
      <c r="I132" s="5" t="s">
        <v>9034</v>
      </c>
      <c r="J132" s="5" t="s">
        <v>9672</v>
      </c>
      <c r="K132" s="38">
        <v>41338</v>
      </c>
      <c r="L132" s="38" t="s">
        <v>9040</v>
      </c>
      <c r="M132" s="261">
        <v>819462.69</v>
      </c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91.9" customHeight="1">
      <c r="A133" s="20">
        <f t="shared" si="1"/>
        <v>127</v>
      </c>
      <c r="B133" s="5" t="s">
        <v>9029</v>
      </c>
      <c r="C133" s="5" t="s">
        <v>2140</v>
      </c>
      <c r="D133" s="5" t="s">
        <v>8629</v>
      </c>
      <c r="E133" s="5" t="s">
        <v>9673</v>
      </c>
      <c r="F133" s="261">
        <v>1492</v>
      </c>
      <c r="G133" s="5">
        <v>1</v>
      </c>
      <c r="H133" s="5" t="s">
        <v>9674</v>
      </c>
      <c r="I133" s="5" t="s">
        <v>9034</v>
      </c>
      <c r="J133" s="5" t="s">
        <v>9675</v>
      </c>
      <c r="K133" s="38">
        <v>41338</v>
      </c>
      <c r="L133" s="38" t="s">
        <v>9040</v>
      </c>
      <c r="M133" s="261">
        <v>1922387.32</v>
      </c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91.9" customHeight="1">
      <c r="A134" s="20">
        <f t="shared" si="1"/>
        <v>128</v>
      </c>
      <c r="B134" s="5" t="s">
        <v>9029</v>
      </c>
      <c r="C134" s="5" t="s">
        <v>1447</v>
      </c>
      <c r="D134" s="5" t="s">
        <v>9676</v>
      </c>
      <c r="E134" s="5" t="s">
        <v>9677</v>
      </c>
      <c r="F134" s="261">
        <v>1439</v>
      </c>
      <c r="G134" s="5">
        <v>1</v>
      </c>
      <c r="H134" s="5" t="s">
        <v>9678</v>
      </c>
      <c r="I134" s="5" t="s">
        <v>9034</v>
      </c>
      <c r="J134" s="5" t="s">
        <v>9679</v>
      </c>
      <c r="K134" s="38">
        <v>41338</v>
      </c>
      <c r="L134" s="38" t="s">
        <v>9040</v>
      </c>
      <c r="M134" s="261">
        <v>1854098.76</v>
      </c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91.9" customHeight="1">
      <c r="A135" s="20">
        <f t="shared" si="1"/>
        <v>129</v>
      </c>
      <c r="B135" s="5" t="s">
        <v>9029</v>
      </c>
      <c r="C135" s="5" t="s">
        <v>3946</v>
      </c>
      <c r="D135" s="5" t="s">
        <v>9680</v>
      </c>
      <c r="E135" s="5" t="s">
        <v>9681</v>
      </c>
      <c r="F135" s="261">
        <v>858</v>
      </c>
      <c r="G135" s="5">
        <v>1</v>
      </c>
      <c r="H135" s="5" t="s">
        <v>9682</v>
      </c>
      <c r="I135" s="5" t="s">
        <v>9034</v>
      </c>
      <c r="J135" s="5" t="s">
        <v>9683</v>
      </c>
      <c r="K135" s="38">
        <v>41338</v>
      </c>
      <c r="L135" s="38" t="s">
        <v>9040</v>
      </c>
      <c r="M135" s="261">
        <v>1105498.68</v>
      </c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91.9" customHeight="1">
      <c r="A136" s="20">
        <f t="shared" ref="A136:A199" si="2">A135+1</f>
        <v>130</v>
      </c>
      <c r="B136" s="5" t="s">
        <v>9029</v>
      </c>
      <c r="C136" s="5" t="s">
        <v>3946</v>
      </c>
      <c r="D136" s="5" t="s">
        <v>8660</v>
      </c>
      <c r="E136" s="5" t="s">
        <v>9684</v>
      </c>
      <c r="F136" s="261">
        <v>925</v>
      </c>
      <c r="G136" s="5">
        <v>1</v>
      </c>
      <c r="H136" s="5" t="s">
        <v>9685</v>
      </c>
      <c r="I136" s="5" t="s">
        <v>9034</v>
      </c>
      <c r="J136" s="5" t="s">
        <v>9686</v>
      </c>
      <c r="K136" s="38">
        <v>41338</v>
      </c>
      <c r="L136" s="38" t="s">
        <v>9040</v>
      </c>
      <c r="M136" s="261">
        <v>1191828.6000000001</v>
      </c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91.9" customHeight="1">
      <c r="A137" s="20">
        <f t="shared" si="2"/>
        <v>131</v>
      </c>
      <c r="B137" s="5" t="s">
        <v>9029</v>
      </c>
      <c r="C137" s="5" t="s">
        <v>3946</v>
      </c>
      <c r="D137" s="5" t="s">
        <v>8672</v>
      </c>
      <c r="E137" s="5" t="s">
        <v>9687</v>
      </c>
      <c r="F137" s="261">
        <v>2428</v>
      </c>
      <c r="G137" s="5">
        <v>1</v>
      </c>
      <c r="H137" s="5" t="s">
        <v>9688</v>
      </c>
      <c r="I137" s="5" t="s">
        <v>9034</v>
      </c>
      <c r="J137" s="5" t="s">
        <v>9689</v>
      </c>
      <c r="K137" s="38">
        <v>41338</v>
      </c>
      <c r="L137" s="38" t="s">
        <v>9040</v>
      </c>
      <c r="M137" s="261">
        <v>3128389.01</v>
      </c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91.9" customHeight="1">
      <c r="A138" s="20">
        <f t="shared" si="2"/>
        <v>132</v>
      </c>
      <c r="B138" s="5" t="s">
        <v>9029</v>
      </c>
      <c r="C138" s="5" t="s">
        <v>4840</v>
      </c>
      <c r="D138" s="5" t="s">
        <v>8686</v>
      </c>
      <c r="E138" s="5" t="s">
        <v>9690</v>
      </c>
      <c r="F138" s="261">
        <v>662</v>
      </c>
      <c r="G138" s="5">
        <v>1</v>
      </c>
      <c r="H138" s="5" t="s">
        <v>9691</v>
      </c>
      <c r="I138" s="5" t="s">
        <v>9034</v>
      </c>
      <c r="J138" s="5" t="s">
        <v>9692</v>
      </c>
      <c r="K138" s="38">
        <v>41338</v>
      </c>
      <c r="L138" s="38" t="s">
        <v>9040</v>
      </c>
      <c r="M138" s="261">
        <v>852962.74</v>
      </c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65.45" customHeight="1">
      <c r="A139" s="20">
        <f t="shared" si="2"/>
        <v>133</v>
      </c>
      <c r="B139" s="5" t="s">
        <v>9029</v>
      </c>
      <c r="C139" s="5" t="s">
        <v>6164</v>
      </c>
      <c r="D139" s="5" t="s">
        <v>8701</v>
      </c>
      <c r="E139" s="5" t="s">
        <v>9693</v>
      </c>
      <c r="F139" s="261">
        <v>1216</v>
      </c>
      <c r="G139" s="5">
        <v>1</v>
      </c>
      <c r="H139" s="5" t="s">
        <v>9694</v>
      </c>
      <c r="I139" s="5" t="s">
        <v>9034</v>
      </c>
      <c r="J139" s="5" t="s">
        <v>9695</v>
      </c>
      <c r="K139" s="38">
        <v>41338</v>
      </c>
      <c r="L139" s="38" t="s">
        <v>9040</v>
      </c>
      <c r="M139" s="261">
        <v>398531.84000000003</v>
      </c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67.150000000000006" customHeight="1">
      <c r="A140" s="20">
        <f t="shared" si="2"/>
        <v>134</v>
      </c>
      <c r="B140" s="5" t="s">
        <v>9029</v>
      </c>
      <c r="C140" s="5" t="s">
        <v>6164</v>
      </c>
      <c r="D140" s="5" t="s">
        <v>8706</v>
      </c>
      <c r="E140" s="5" t="s">
        <v>9696</v>
      </c>
      <c r="F140" s="261">
        <v>357</v>
      </c>
      <c r="G140" s="5">
        <v>1</v>
      </c>
      <c r="H140" s="5" t="s">
        <v>9697</v>
      </c>
      <c r="I140" s="5" t="s">
        <v>9034</v>
      </c>
      <c r="J140" s="5" t="s">
        <v>9698</v>
      </c>
      <c r="K140" s="38">
        <v>41338</v>
      </c>
      <c r="L140" s="38" t="s">
        <v>9040</v>
      </c>
      <c r="M140" s="261">
        <v>459981.42</v>
      </c>
      <c r="N140" s="5"/>
      <c r="O140" s="5"/>
      <c r="P140" s="5"/>
      <c r="Q140" s="5"/>
      <c r="R140" s="5"/>
      <c r="S140" s="5"/>
      <c r="T140" s="5"/>
      <c r="U140" s="5"/>
      <c r="V140" s="5"/>
    </row>
    <row r="141" spans="1:22" ht="67.900000000000006" customHeight="1">
      <c r="A141" s="20">
        <f t="shared" si="2"/>
        <v>135</v>
      </c>
      <c r="B141" s="5" t="s">
        <v>9029</v>
      </c>
      <c r="C141" s="5" t="s">
        <v>6751</v>
      </c>
      <c r="D141" s="5" t="s">
        <v>8905</v>
      </c>
      <c r="E141" s="5" t="s">
        <v>9699</v>
      </c>
      <c r="F141" s="261">
        <v>522</v>
      </c>
      <c r="G141" s="5">
        <v>1</v>
      </c>
      <c r="H141" s="5" t="s">
        <v>9700</v>
      </c>
      <c r="I141" s="5" t="s">
        <v>9034</v>
      </c>
      <c r="J141" s="5" t="s">
        <v>9701</v>
      </c>
      <c r="K141" s="38">
        <v>41338</v>
      </c>
      <c r="L141" s="38" t="s">
        <v>9040</v>
      </c>
      <c r="M141" s="261">
        <v>672577.87</v>
      </c>
      <c r="N141" s="5"/>
      <c r="O141" s="5"/>
      <c r="P141" s="5"/>
      <c r="Q141" s="5"/>
      <c r="R141" s="5"/>
      <c r="S141" s="5"/>
      <c r="T141" s="5">
        <v>7807</v>
      </c>
      <c r="U141" s="38">
        <v>42850</v>
      </c>
      <c r="V141" s="5" t="s">
        <v>9702</v>
      </c>
    </row>
    <row r="142" spans="1:22" ht="60" customHeight="1">
      <c r="A142" s="20">
        <f t="shared" si="2"/>
        <v>136</v>
      </c>
      <c r="B142" s="5" t="s">
        <v>9029</v>
      </c>
      <c r="C142" s="5" t="s">
        <v>4983</v>
      </c>
      <c r="D142" s="5" t="s">
        <v>9703</v>
      </c>
      <c r="E142" s="5" t="s">
        <v>9704</v>
      </c>
      <c r="F142" s="261">
        <v>28</v>
      </c>
      <c r="G142" s="5">
        <v>1</v>
      </c>
      <c r="H142" s="5" t="s">
        <v>9705</v>
      </c>
      <c r="I142" s="5" t="s">
        <v>9034</v>
      </c>
      <c r="J142" s="5" t="s">
        <v>9706</v>
      </c>
      <c r="K142" s="38">
        <v>41339</v>
      </c>
      <c r="L142" s="38" t="s">
        <v>9040</v>
      </c>
      <c r="M142" s="261">
        <v>17072.439999999999</v>
      </c>
      <c r="N142" s="5"/>
      <c r="O142" s="5"/>
      <c r="P142" s="5"/>
      <c r="Q142" s="5"/>
      <c r="R142" s="5"/>
      <c r="S142" s="5"/>
      <c r="T142" s="5"/>
      <c r="U142" s="5"/>
      <c r="V142" s="5"/>
    </row>
    <row r="143" spans="1:22" ht="66" customHeight="1">
      <c r="A143" s="20">
        <f t="shared" si="2"/>
        <v>137</v>
      </c>
      <c r="B143" s="5" t="s">
        <v>9029</v>
      </c>
      <c r="C143" s="5" t="s">
        <v>4983</v>
      </c>
      <c r="D143" s="5" t="s">
        <v>9707</v>
      </c>
      <c r="E143" s="5" t="s">
        <v>9708</v>
      </c>
      <c r="F143" s="261">
        <v>44</v>
      </c>
      <c r="G143" s="5">
        <v>1</v>
      </c>
      <c r="H143" s="5" t="s">
        <v>9705</v>
      </c>
      <c r="I143" s="5" t="s">
        <v>9034</v>
      </c>
      <c r="J143" s="5" t="s">
        <v>9709</v>
      </c>
      <c r="K143" s="38">
        <v>41339</v>
      </c>
      <c r="L143" s="38" t="s">
        <v>9040</v>
      </c>
      <c r="M143" s="261">
        <v>26828.12</v>
      </c>
      <c r="N143" s="5"/>
      <c r="O143" s="5"/>
      <c r="P143" s="5"/>
      <c r="Q143" s="5"/>
      <c r="R143" s="5"/>
      <c r="S143" s="5"/>
      <c r="T143" s="5"/>
      <c r="U143" s="5"/>
      <c r="V143" s="5"/>
    </row>
    <row r="144" spans="1:22" ht="61.9" customHeight="1">
      <c r="A144" s="20">
        <f t="shared" si="2"/>
        <v>138</v>
      </c>
      <c r="B144" s="5" t="s">
        <v>9029</v>
      </c>
      <c r="C144" s="5" t="s">
        <v>4983</v>
      </c>
      <c r="D144" s="5" t="s">
        <v>9710</v>
      </c>
      <c r="E144" s="5" t="s">
        <v>9711</v>
      </c>
      <c r="F144" s="261">
        <v>44</v>
      </c>
      <c r="G144" s="5">
        <v>1</v>
      </c>
      <c r="H144" s="5" t="s">
        <v>9705</v>
      </c>
      <c r="I144" s="5" t="s">
        <v>9034</v>
      </c>
      <c r="J144" s="5" t="s">
        <v>9712</v>
      </c>
      <c r="K144" s="38">
        <v>41339</v>
      </c>
      <c r="L144" s="38" t="s">
        <v>9040</v>
      </c>
      <c r="M144" s="261">
        <v>26828.12</v>
      </c>
      <c r="N144" s="5"/>
      <c r="O144" s="5"/>
      <c r="P144" s="5"/>
      <c r="Q144" s="5"/>
      <c r="R144" s="5"/>
      <c r="S144" s="5"/>
      <c r="T144" s="5"/>
      <c r="U144" s="5"/>
      <c r="V144" s="5"/>
    </row>
    <row r="145" spans="1:22" ht="61.15" customHeight="1">
      <c r="A145" s="20">
        <f t="shared" si="2"/>
        <v>139</v>
      </c>
      <c r="B145" s="5" t="s">
        <v>9029</v>
      </c>
      <c r="C145" s="5" t="s">
        <v>4983</v>
      </c>
      <c r="D145" s="5" t="s">
        <v>9713</v>
      </c>
      <c r="E145" s="5" t="s">
        <v>9714</v>
      </c>
      <c r="F145" s="261">
        <v>44</v>
      </c>
      <c r="G145" s="5">
        <v>1</v>
      </c>
      <c r="H145" s="5" t="s">
        <v>9705</v>
      </c>
      <c r="I145" s="5" t="s">
        <v>9034</v>
      </c>
      <c r="J145" s="5" t="s">
        <v>9715</v>
      </c>
      <c r="K145" s="38">
        <v>41339</v>
      </c>
      <c r="L145" s="38" t="s">
        <v>9040</v>
      </c>
      <c r="M145" s="261">
        <v>26828.12</v>
      </c>
      <c r="N145" s="5"/>
      <c r="O145" s="5"/>
      <c r="P145" s="5"/>
      <c r="Q145" s="5"/>
      <c r="R145" s="5"/>
      <c r="S145" s="5"/>
      <c r="T145" s="5"/>
      <c r="U145" s="5"/>
      <c r="V145" s="5"/>
    </row>
    <row r="146" spans="1:22" ht="73.900000000000006" customHeight="1">
      <c r="A146" s="20">
        <f t="shared" si="2"/>
        <v>140</v>
      </c>
      <c r="B146" s="5" t="s">
        <v>9029</v>
      </c>
      <c r="C146" s="5" t="s">
        <v>4983</v>
      </c>
      <c r="D146" s="5" t="s">
        <v>9716</v>
      </c>
      <c r="E146" s="5" t="s">
        <v>9717</v>
      </c>
      <c r="F146" s="261">
        <v>44</v>
      </c>
      <c r="G146" s="5">
        <v>1</v>
      </c>
      <c r="H146" s="5" t="s">
        <v>9705</v>
      </c>
      <c r="I146" s="5" t="s">
        <v>9034</v>
      </c>
      <c r="J146" s="5" t="s">
        <v>9718</v>
      </c>
      <c r="K146" s="38">
        <v>41339</v>
      </c>
      <c r="L146" s="38" t="s">
        <v>9040</v>
      </c>
      <c r="M146" s="261">
        <v>26828.12</v>
      </c>
      <c r="N146" s="5"/>
      <c r="O146" s="5"/>
      <c r="P146" s="5"/>
      <c r="Q146" s="5"/>
      <c r="R146" s="5"/>
      <c r="S146" s="5"/>
      <c r="T146" s="5"/>
      <c r="U146" s="5"/>
      <c r="V146" s="5"/>
    </row>
    <row r="147" spans="1:22" ht="67.900000000000006" customHeight="1">
      <c r="A147" s="20">
        <f t="shared" si="2"/>
        <v>141</v>
      </c>
      <c r="B147" s="5" t="s">
        <v>9029</v>
      </c>
      <c r="C147" s="5" t="s">
        <v>4983</v>
      </c>
      <c r="D147" s="5" t="s">
        <v>9719</v>
      </c>
      <c r="E147" s="5" t="s">
        <v>9720</v>
      </c>
      <c r="F147" s="261">
        <v>47</v>
      </c>
      <c r="G147" s="5">
        <v>1</v>
      </c>
      <c r="H147" s="5" t="s">
        <v>9705</v>
      </c>
      <c r="I147" s="5" t="s">
        <v>9034</v>
      </c>
      <c r="J147" s="5" t="s">
        <v>9721</v>
      </c>
      <c r="K147" s="38">
        <v>41339</v>
      </c>
      <c r="L147" s="38" t="s">
        <v>9040</v>
      </c>
      <c r="M147" s="261">
        <v>28657.31</v>
      </c>
      <c r="N147" s="5"/>
      <c r="O147" s="5"/>
      <c r="P147" s="5"/>
      <c r="Q147" s="5"/>
      <c r="R147" s="5"/>
      <c r="S147" s="5"/>
      <c r="T147" s="5"/>
      <c r="U147" s="5"/>
      <c r="V147" s="5"/>
    </row>
    <row r="148" spans="1:22" ht="56.45" customHeight="1">
      <c r="A148" s="20">
        <f t="shared" si="2"/>
        <v>142</v>
      </c>
      <c r="B148" s="5" t="s">
        <v>9029</v>
      </c>
      <c r="C148" s="5" t="s">
        <v>4983</v>
      </c>
      <c r="D148" s="5" t="s">
        <v>9722</v>
      </c>
      <c r="E148" s="5" t="s">
        <v>9723</v>
      </c>
      <c r="F148" s="261">
        <v>52</v>
      </c>
      <c r="G148" s="5">
        <v>1</v>
      </c>
      <c r="H148" s="5" t="s">
        <v>9705</v>
      </c>
      <c r="I148" s="5" t="s">
        <v>9034</v>
      </c>
      <c r="J148" s="5" t="s">
        <v>9724</v>
      </c>
      <c r="K148" s="38">
        <v>41339</v>
      </c>
      <c r="L148" s="38" t="s">
        <v>9040</v>
      </c>
      <c r="M148" s="261">
        <v>31705.96</v>
      </c>
      <c r="N148" s="5"/>
      <c r="O148" s="5"/>
      <c r="P148" s="5"/>
      <c r="Q148" s="5"/>
      <c r="R148" s="5"/>
      <c r="S148" s="5"/>
      <c r="T148" s="5"/>
      <c r="U148" s="5"/>
      <c r="V148" s="5"/>
    </row>
    <row r="149" spans="1:22" ht="78" customHeight="1">
      <c r="A149" s="20">
        <f t="shared" si="2"/>
        <v>143</v>
      </c>
      <c r="B149" s="5" t="s">
        <v>9029</v>
      </c>
      <c r="C149" s="5" t="s">
        <v>1932</v>
      </c>
      <c r="D149" s="5">
        <v>15</v>
      </c>
      <c r="E149" s="5" t="s">
        <v>9725</v>
      </c>
      <c r="F149" s="261">
        <v>2671</v>
      </c>
      <c r="G149" s="5">
        <v>1</v>
      </c>
      <c r="H149" s="5" t="s">
        <v>9726</v>
      </c>
      <c r="I149" s="5" t="s">
        <v>9034</v>
      </c>
      <c r="J149" s="5" t="s">
        <v>9727</v>
      </c>
      <c r="K149" s="38">
        <v>41345</v>
      </c>
      <c r="L149" s="38" t="s">
        <v>9040</v>
      </c>
      <c r="M149" s="261">
        <v>408769.84</v>
      </c>
      <c r="N149" s="5" t="s">
        <v>9728</v>
      </c>
      <c r="O149" s="5" t="s">
        <v>9729</v>
      </c>
      <c r="P149" s="38">
        <v>41688</v>
      </c>
      <c r="Q149" s="38"/>
      <c r="R149" s="38"/>
      <c r="S149" s="5" t="s">
        <v>7020</v>
      </c>
      <c r="T149" s="5"/>
      <c r="U149" s="5"/>
      <c r="V149" s="5"/>
    </row>
    <row r="150" spans="1:22" ht="67.150000000000006" customHeight="1">
      <c r="A150" s="20">
        <f t="shared" si="2"/>
        <v>144</v>
      </c>
      <c r="B150" s="5" t="s">
        <v>9029</v>
      </c>
      <c r="C150" s="5" t="s">
        <v>9730</v>
      </c>
      <c r="D150" s="5">
        <v>80</v>
      </c>
      <c r="E150" s="5" t="s">
        <v>9731</v>
      </c>
      <c r="F150" s="261">
        <v>1239</v>
      </c>
      <c r="G150" s="5">
        <v>1</v>
      </c>
      <c r="H150" s="5" t="s">
        <v>9133</v>
      </c>
      <c r="I150" s="5" t="s">
        <v>9034</v>
      </c>
      <c r="J150" s="5" t="s">
        <v>9732</v>
      </c>
      <c r="K150" s="38">
        <v>41347</v>
      </c>
      <c r="L150" s="38" t="s">
        <v>9040</v>
      </c>
      <c r="M150" s="261">
        <v>192924.69</v>
      </c>
      <c r="N150" s="5"/>
      <c r="O150" s="5"/>
      <c r="P150" s="5"/>
      <c r="Q150" s="5"/>
      <c r="R150" s="5"/>
      <c r="S150" s="5"/>
      <c r="T150" s="5"/>
      <c r="U150" s="5"/>
      <c r="V150" s="5"/>
    </row>
    <row r="151" spans="1:22" ht="91.9" customHeight="1">
      <c r="A151" s="20">
        <f t="shared" si="2"/>
        <v>145</v>
      </c>
      <c r="B151" s="5" t="s">
        <v>9029</v>
      </c>
      <c r="C151" s="5" t="s">
        <v>3946</v>
      </c>
      <c r="D151" s="5" t="s">
        <v>9733</v>
      </c>
      <c r="E151" s="5" t="s">
        <v>9734</v>
      </c>
      <c r="F151" s="261">
        <v>6475</v>
      </c>
      <c r="G151" s="5">
        <v>1</v>
      </c>
      <c r="H151" s="5" t="s">
        <v>9735</v>
      </c>
      <c r="I151" s="5" t="s">
        <v>9034</v>
      </c>
      <c r="J151" s="5" t="s">
        <v>9736</v>
      </c>
      <c r="K151" s="38">
        <v>41347</v>
      </c>
      <c r="L151" s="38" t="s">
        <v>9036</v>
      </c>
      <c r="M151" s="261">
        <v>1008222.25</v>
      </c>
      <c r="N151" s="5" t="s">
        <v>9737</v>
      </c>
      <c r="O151" s="5" t="s">
        <v>9738</v>
      </c>
      <c r="P151" s="38">
        <v>41026</v>
      </c>
      <c r="Q151" s="38"/>
      <c r="R151" s="38"/>
      <c r="S151" s="5" t="s">
        <v>9739</v>
      </c>
      <c r="T151" s="5"/>
      <c r="U151" s="5"/>
      <c r="V151" s="5"/>
    </row>
    <row r="152" spans="1:22" ht="97.9" customHeight="1">
      <c r="A152" s="20">
        <f t="shared" si="2"/>
        <v>146</v>
      </c>
      <c r="B152" s="5" t="s">
        <v>9029</v>
      </c>
      <c r="C152" s="5" t="s">
        <v>9740</v>
      </c>
      <c r="D152" s="5">
        <v>22</v>
      </c>
      <c r="E152" s="5" t="s">
        <v>9741</v>
      </c>
      <c r="F152" s="261">
        <v>180515</v>
      </c>
      <c r="G152" s="5">
        <v>1</v>
      </c>
      <c r="H152" s="5" t="s">
        <v>9742</v>
      </c>
      <c r="I152" s="5" t="s">
        <v>9743</v>
      </c>
      <c r="J152" s="5" t="s">
        <v>9744</v>
      </c>
      <c r="K152" s="38">
        <v>41368</v>
      </c>
      <c r="L152" s="5" t="s">
        <v>9040</v>
      </c>
      <c r="M152" s="261">
        <v>64891532.200000003</v>
      </c>
      <c r="N152" s="831"/>
      <c r="O152" s="831"/>
      <c r="P152" s="831"/>
      <c r="Q152" s="831"/>
      <c r="R152" s="831"/>
      <c r="S152" s="831"/>
      <c r="T152" s="5" t="s">
        <v>9745</v>
      </c>
      <c r="U152" s="38">
        <v>39275</v>
      </c>
      <c r="V152" s="5" t="s">
        <v>9746</v>
      </c>
    </row>
    <row r="153" spans="1:22" ht="61.9" customHeight="1">
      <c r="A153" s="20">
        <f t="shared" si="2"/>
        <v>147</v>
      </c>
      <c r="B153" s="5" t="s">
        <v>9029</v>
      </c>
      <c r="C153" s="5" t="s">
        <v>9747</v>
      </c>
      <c r="D153" s="5">
        <v>91</v>
      </c>
      <c r="E153" s="5" t="s">
        <v>9748</v>
      </c>
      <c r="F153" s="261">
        <v>18</v>
      </c>
      <c r="G153" s="5">
        <v>1</v>
      </c>
      <c r="H153" s="5" t="s">
        <v>9749</v>
      </c>
      <c r="I153" s="5" t="s">
        <v>9034</v>
      </c>
      <c r="J153" s="5" t="s">
        <v>9750</v>
      </c>
      <c r="K153" s="38">
        <v>41327</v>
      </c>
      <c r="L153" s="5" t="s">
        <v>9040</v>
      </c>
      <c r="M153" s="261">
        <v>8869.25</v>
      </c>
      <c r="N153" s="5"/>
      <c r="O153" s="5"/>
      <c r="P153" s="5"/>
      <c r="Q153" s="5"/>
      <c r="R153" s="5"/>
      <c r="S153" s="5"/>
      <c r="T153" s="5"/>
      <c r="U153" s="5"/>
      <c r="V153" s="5"/>
    </row>
    <row r="154" spans="1:22" ht="71.45" customHeight="1">
      <c r="A154" s="20">
        <f t="shared" si="2"/>
        <v>148</v>
      </c>
      <c r="B154" s="5" t="s">
        <v>9029</v>
      </c>
      <c r="C154" s="5" t="s">
        <v>3946</v>
      </c>
      <c r="D154" s="825" t="s">
        <v>9751</v>
      </c>
      <c r="E154" s="5" t="s">
        <v>9752</v>
      </c>
      <c r="F154" s="261">
        <v>3831</v>
      </c>
      <c r="G154" s="5">
        <v>1</v>
      </c>
      <c r="H154" s="5" t="s">
        <v>9753</v>
      </c>
      <c r="I154" s="5" t="s">
        <v>9034</v>
      </c>
      <c r="J154" s="5" t="s">
        <v>9754</v>
      </c>
      <c r="K154" s="38">
        <v>41379</v>
      </c>
      <c r="L154" s="5" t="s">
        <v>9040</v>
      </c>
      <c r="M154" s="261">
        <v>1255533.6299999999</v>
      </c>
      <c r="N154" s="5" t="s">
        <v>9755</v>
      </c>
      <c r="O154" s="5" t="s">
        <v>9756</v>
      </c>
      <c r="P154" s="38">
        <v>41589</v>
      </c>
      <c r="Q154" s="38"/>
      <c r="R154" s="38"/>
      <c r="S154" s="5" t="s">
        <v>9757</v>
      </c>
      <c r="T154" s="5"/>
      <c r="U154" s="5"/>
      <c r="V154" s="5"/>
    </row>
    <row r="155" spans="1:22" ht="95.45" customHeight="1">
      <c r="A155" s="20">
        <f t="shared" si="2"/>
        <v>149</v>
      </c>
      <c r="B155" s="5" t="s">
        <v>9029</v>
      </c>
      <c r="C155" s="5" t="s">
        <v>1447</v>
      </c>
      <c r="D155" s="5" t="s">
        <v>7251</v>
      </c>
      <c r="E155" s="5" t="s">
        <v>9758</v>
      </c>
      <c r="F155" s="261">
        <v>9544</v>
      </c>
      <c r="G155" s="5">
        <v>1</v>
      </c>
      <c r="H155" s="5" t="s">
        <v>9184</v>
      </c>
      <c r="I155" s="5" t="s">
        <v>9034</v>
      </c>
      <c r="J155" s="5" t="s">
        <v>9759</v>
      </c>
      <c r="K155" s="38">
        <v>41382</v>
      </c>
      <c r="L155" s="5" t="s">
        <v>9040</v>
      </c>
      <c r="M155" s="261">
        <v>1486083.81</v>
      </c>
      <c r="N155" s="5" t="s">
        <v>9760</v>
      </c>
      <c r="O155" s="5" t="s">
        <v>9761</v>
      </c>
      <c r="P155" s="38">
        <v>40688</v>
      </c>
      <c r="Q155" s="38"/>
      <c r="R155" s="38"/>
      <c r="S155" s="5" t="s">
        <v>9762</v>
      </c>
      <c r="T155" s="5"/>
      <c r="U155" s="5"/>
      <c r="V155" s="5"/>
    </row>
    <row r="156" spans="1:22" ht="74.45" customHeight="1">
      <c r="A156" s="20">
        <f t="shared" si="2"/>
        <v>150</v>
      </c>
      <c r="B156" s="5" t="s">
        <v>9029</v>
      </c>
      <c r="C156" s="5" t="s">
        <v>1434</v>
      </c>
      <c r="D156" s="5">
        <v>15</v>
      </c>
      <c r="E156" s="5" t="s">
        <v>9763</v>
      </c>
      <c r="F156" s="261">
        <v>20800</v>
      </c>
      <c r="G156" s="5">
        <v>1</v>
      </c>
      <c r="H156" s="5" t="s">
        <v>9143</v>
      </c>
      <c r="I156" s="5" t="s">
        <v>9034</v>
      </c>
      <c r="J156" s="5" t="s">
        <v>9764</v>
      </c>
      <c r="K156" s="38">
        <v>41382</v>
      </c>
      <c r="L156" s="5" t="s">
        <v>9040</v>
      </c>
      <c r="M156" s="261">
        <v>3238740.92</v>
      </c>
      <c r="N156" s="5" t="s">
        <v>9765</v>
      </c>
      <c r="O156" s="5" t="s">
        <v>9766</v>
      </c>
      <c r="P156" s="38">
        <v>41052</v>
      </c>
      <c r="Q156" s="38"/>
      <c r="R156" s="38"/>
      <c r="S156" s="5" t="s">
        <v>7401</v>
      </c>
      <c r="T156" s="5"/>
      <c r="U156" s="5"/>
      <c r="V156" s="5"/>
    </row>
    <row r="157" spans="1:22" ht="91.9" customHeight="1">
      <c r="A157" s="20">
        <f t="shared" si="2"/>
        <v>151</v>
      </c>
      <c r="B157" s="5" t="s">
        <v>9029</v>
      </c>
      <c r="C157" s="5" t="s">
        <v>1676</v>
      </c>
      <c r="D157" s="5">
        <v>71</v>
      </c>
      <c r="E157" s="5" t="s">
        <v>9767</v>
      </c>
      <c r="F157" s="261">
        <v>9082</v>
      </c>
      <c r="G157" s="5">
        <v>1</v>
      </c>
      <c r="H157" s="5" t="s">
        <v>9768</v>
      </c>
      <c r="I157" s="5" t="s">
        <v>9034</v>
      </c>
      <c r="J157" s="5" t="s">
        <v>9769</v>
      </c>
      <c r="K157" s="38">
        <v>41382</v>
      </c>
      <c r="L157" s="5" t="s">
        <v>9040</v>
      </c>
      <c r="M157" s="261">
        <v>1414146.4</v>
      </c>
      <c r="N157" s="5" t="s">
        <v>9770</v>
      </c>
      <c r="O157" s="5" t="s">
        <v>9771</v>
      </c>
      <c r="P157" s="38">
        <v>40847</v>
      </c>
      <c r="Q157" s="38"/>
      <c r="R157" s="38"/>
      <c r="S157" s="5" t="s">
        <v>8260</v>
      </c>
      <c r="T157" s="5"/>
      <c r="U157" s="5"/>
      <c r="V157" s="5"/>
    </row>
    <row r="158" spans="1:22" ht="91.9" customHeight="1">
      <c r="A158" s="20">
        <f t="shared" si="2"/>
        <v>152</v>
      </c>
      <c r="B158" s="5" t="s">
        <v>9029</v>
      </c>
      <c r="C158" s="5" t="s">
        <v>3946</v>
      </c>
      <c r="D158" s="5">
        <v>299</v>
      </c>
      <c r="E158" s="5" t="s">
        <v>9772</v>
      </c>
      <c r="F158" s="261">
        <v>5177</v>
      </c>
      <c r="G158" s="5">
        <v>1</v>
      </c>
      <c r="H158" s="5" t="s">
        <v>9773</v>
      </c>
      <c r="I158" s="5" t="s">
        <v>9034</v>
      </c>
      <c r="J158" s="5" t="s">
        <v>9774</v>
      </c>
      <c r="K158" s="38">
        <v>41382</v>
      </c>
      <c r="L158" s="5" t="s">
        <v>9040</v>
      </c>
      <c r="M158" s="261">
        <v>806103.93</v>
      </c>
      <c r="N158" s="5" t="s">
        <v>9775</v>
      </c>
      <c r="O158" s="5" t="s">
        <v>9776</v>
      </c>
      <c r="P158" s="38">
        <v>40448</v>
      </c>
      <c r="Q158" s="38"/>
      <c r="R158" s="38"/>
      <c r="S158" s="5" t="s">
        <v>7870</v>
      </c>
      <c r="T158" s="5"/>
      <c r="U158" s="5"/>
      <c r="V158" s="5"/>
    </row>
    <row r="159" spans="1:22" ht="91.9" customHeight="1">
      <c r="A159" s="20">
        <f t="shared" si="2"/>
        <v>153</v>
      </c>
      <c r="B159" s="5" t="s">
        <v>9029</v>
      </c>
      <c r="C159" s="5" t="s">
        <v>4840</v>
      </c>
      <c r="D159" s="5">
        <v>45</v>
      </c>
      <c r="E159" s="5" t="s">
        <v>9777</v>
      </c>
      <c r="F159" s="261">
        <v>8377</v>
      </c>
      <c r="G159" s="5">
        <v>1</v>
      </c>
      <c r="H159" s="5" t="s">
        <v>9778</v>
      </c>
      <c r="I159" s="5" t="s">
        <v>9034</v>
      </c>
      <c r="J159" s="5" t="s">
        <v>9779</v>
      </c>
      <c r="K159" s="38">
        <v>41383</v>
      </c>
      <c r="L159" s="5" t="s">
        <v>9040</v>
      </c>
      <c r="M159" s="261">
        <v>1304371.76</v>
      </c>
      <c r="N159" s="5" t="s">
        <v>9780</v>
      </c>
      <c r="O159" s="5" t="s">
        <v>9781</v>
      </c>
      <c r="P159" s="38">
        <v>40290</v>
      </c>
      <c r="Q159" s="38"/>
      <c r="R159" s="38"/>
      <c r="S159" s="5" t="s">
        <v>7860</v>
      </c>
      <c r="T159" s="5"/>
      <c r="U159" s="5"/>
      <c r="V159" s="5"/>
    </row>
    <row r="160" spans="1:22" ht="91.9" customHeight="1">
      <c r="A160" s="20">
        <f t="shared" si="2"/>
        <v>154</v>
      </c>
      <c r="B160" s="5" t="s">
        <v>9029</v>
      </c>
      <c r="C160" s="5" t="s">
        <v>2543</v>
      </c>
      <c r="D160" s="5">
        <v>77</v>
      </c>
      <c r="E160" s="5" t="s">
        <v>9782</v>
      </c>
      <c r="F160" s="261">
        <v>30310</v>
      </c>
      <c r="G160" s="5">
        <v>1</v>
      </c>
      <c r="H160" s="5" t="s">
        <v>9783</v>
      </c>
      <c r="I160" s="5" t="s">
        <v>9034</v>
      </c>
      <c r="J160" s="5" t="s">
        <v>9784</v>
      </c>
      <c r="K160" s="5" t="s">
        <v>9785</v>
      </c>
      <c r="L160" s="5" t="s">
        <v>9040</v>
      </c>
      <c r="M160" s="261">
        <v>4719530.6399999997</v>
      </c>
      <c r="N160" s="5" t="s">
        <v>9786</v>
      </c>
      <c r="O160" s="5" t="s">
        <v>9787</v>
      </c>
      <c r="P160" s="38">
        <v>40445</v>
      </c>
      <c r="Q160" s="38"/>
      <c r="R160" s="38"/>
      <c r="S160" s="5" t="s">
        <v>7308</v>
      </c>
      <c r="T160" s="5"/>
      <c r="U160" s="5"/>
      <c r="V160" s="5"/>
    </row>
    <row r="161" spans="1:22" ht="91.9" customHeight="1">
      <c r="A161" s="20">
        <f t="shared" si="2"/>
        <v>155</v>
      </c>
      <c r="B161" s="5" t="s">
        <v>9029</v>
      </c>
      <c r="C161" s="5" t="s">
        <v>1676</v>
      </c>
      <c r="D161" s="5" t="s">
        <v>9788</v>
      </c>
      <c r="E161" s="5" t="s">
        <v>9789</v>
      </c>
      <c r="F161" s="261">
        <v>6287</v>
      </c>
      <c r="G161" s="5">
        <v>1</v>
      </c>
      <c r="H161" s="5" t="s">
        <v>9790</v>
      </c>
      <c r="I161" s="5" t="s">
        <v>9034</v>
      </c>
      <c r="J161" s="5" t="s">
        <v>9791</v>
      </c>
      <c r="K161" s="38">
        <v>41383</v>
      </c>
      <c r="L161" s="5" t="s">
        <v>9040</v>
      </c>
      <c r="M161" s="261">
        <v>978940.58</v>
      </c>
      <c r="N161" s="5" t="s">
        <v>9792</v>
      </c>
      <c r="O161" s="5" t="s">
        <v>9793</v>
      </c>
      <c r="P161" s="38">
        <v>40197</v>
      </c>
      <c r="Q161" s="38"/>
      <c r="R161" s="38"/>
      <c r="S161" s="5" t="s">
        <v>9794</v>
      </c>
      <c r="T161" s="5"/>
      <c r="U161" s="5"/>
      <c r="V161" s="5"/>
    </row>
    <row r="162" spans="1:22" ht="91.9" customHeight="1">
      <c r="A162" s="20">
        <f t="shared" si="2"/>
        <v>156</v>
      </c>
      <c r="B162" s="5" t="s">
        <v>9029</v>
      </c>
      <c r="C162" s="5" t="s">
        <v>1420</v>
      </c>
      <c r="D162" s="5" t="s">
        <v>8058</v>
      </c>
      <c r="E162" s="5" t="s">
        <v>9795</v>
      </c>
      <c r="F162" s="261">
        <v>7176</v>
      </c>
      <c r="G162" s="5">
        <v>1</v>
      </c>
      <c r="H162" s="5" t="s">
        <v>9184</v>
      </c>
      <c r="I162" s="5" t="s">
        <v>9034</v>
      </c>
      <c r="J162" s="5" t="s">
        <v>9796</v>
      </c>
      <c r="K162" s="38">
        <v>41383</v>
      </c>
      <c r="L162" s="5" t="s">
        <v>9040</v>
      </c>
      <c r="M162" s="261">
        <v>1117365.6200000001</v>
      </c>
      <c r="N162" s="5" t="s">
        <v>9797</v>
      </c>
      <c r="O162" s="5" t="s">
        <v>9798</v>
      </c>
      <c r="P162" s="38">
        <v>40358</v>
      </c>
      <c r="Q162" s="38"/>
      <c r="R162" s="38"/>
      <c r="S162" s="5" t="s">
        <v>9799</v>
      </c>
      <c r="T162" s="5"/>
      <c r="U162" s="5"/>
      <c r="V162" s="5"/>
    </row>
    <row r="163" spans="1:22" ht="91.9" customHeight="1">
      <c r="A163" s="20">
        <f t="shared" si="2"/>
        <v>157</v>
      </c>
      <c r="B163" s="5" t="s">
        <v>9029</v>
      </c>
      <c r="C163" s="5" t="s">
        <v>6663</v>
      </c>
      <c r="D163" s="5">
        <v>2</v>
      </c>
      <c r="E163" s="5" t="s">
        <v>9800</v>
      </c>
      <c r="F163" s="261">
        <v>26619</v>
      </c>
      <c r="G163" s="5">
        <v>1</v>
      </c>
      <c r="H163" s="5" t="s">
        <v>9801</v>
      </c>
      <c r="I163" s="5" t="s">
        <v>9034</v>
      </c>
      <c r="J163" s="5" t="s">
        <v>9802</v>
      </c>
      <c r="K163" s="38">
        <v>41392</v>
      </c>
      <c r="L163" s="5" t="s">
        <v>9040</v>
      </c>
      <c r="M163" s="261">
        <v>4144844.49</v>
      </c>
      <c r="N163" s="5" t="s">
        <v>9803</v>
      </c>
      <c r="O163" s="5" t="s">
        <v>9804</v>
      </c>
      <c r="P163" s="38">
        <v>41044</v>
      </c>
      <c r="Q163" s="38"/>
      <c r="R163" s="38"/>
      <c r="S163" s="5" t="s">
        <v>8501</v>
      </c>
      <c r="T163" s="5"/>
      <c r="U163" s="5"/>
      <c r="V163" s="5"/>
    </row>
    <row r="164" spans="1:22" ht="91.9" customHeight="1">
      <c r="A164" s="20">
        <f t="shared" si="2"/>
        <v>158</v>
      </c>
      <c r="B164" s="5" t="s">
        <v>9029</v>
      </c>
      <c r="C164" s="5" t="s">
        <v>3479</v>
      </c>
      <c r="D164" s="5" t="s">
        <v>8608</v>
      </c>
      <c r="E164" s="5" t="s">
        <v>9805</v>
      </c>
      <c r="F164" s="261">
        <v>9983</v>
      </c>
      <c r="G164" s="5">
        <v>1</v>
      </c>
      <c r="H164" s="5" t="s">
        <v>9806</v>
      </c>
      <c r="I164" s="5" t="s">
        <v>9034</v>
      </c>
      <c r="J164" s="5" t="s">
        <v>9807</v>
      </c>
      <c r="K164" s="38">
        <v>41392</v>
      </c>
      <c r="L164" s="5" t="s">
        <v>9040</v>
      </c>
      <c r="M164" s="261">
        <v>1554439.93</v>
      </c>
      <c r="N164" s="5" t="s">
        <v>9808</v>
      </c>
      <c r="O164" s="5" t="s">
        <v>9809</v>
      </c>
      <c r="P164" s="38">
        <v>36637</v>
      </c>
      <c r="Q164" s="38"/>
      <c r="R164" s="38"/>
      <c r="S164" s="5" t="s">
        <v>7683</v>
      </c>
      <c r="T164" s="5"/>
      <c r="U164" s="5"/>
      <c r="V164" s="5"/>
    </row>
    <row r="165" spans="1:22" ht="91.9" customHeight="1">
      <c r="A165" s="20">
        <f t="shared" si="2"/>
        <v>159</v>
      </c>
      <c r="B165" s="5" t="s">
        <v>9029</v>
      </c>
      <c r="C165" s="5" t="s">
        <v>2140</v>
      </c>
      <c r="D165" s="5">
        <v>101</v>
      </c>
      <c r="E165" s="5" t="s">
        <v>9810</v>
      </c>
      <c r="F165" s="261">
        <v>700</v>
      </c>
      <c r="G165" s="5">
        <v>1</v>
      </c>
      <c r="H165" s="5" t="s">
        <v>9184</v>
      </c>
      <c r="I165" s="5" t="s">
        <v>9034</v>
      </c>
      <c r="J165" s="5" t="s">
        <v>9811</v>
      </c>
      <c r="K165" s="38">
        <v>41393</v>
      </c>
      <c r="L165" s="5" t="s">
        <v>9040</v>
      </c>
      <c r="M165" s="261">
        <v>108996.09</v>
      </c>
      <c r="N165" s="5" t="s">
        <v>9812</v>
      </c>
      <c r="O165" s="5" t="s">
        <v>9813</v>
      </c>
      <c r="P165" s="38">
        <v>40646</v>
      </c>
      <c r="Q165" s="38"/>
      <c r="R165" s="38"/>
      <c r="S165" s="5" t="s">
        <v>7133</v>
      </c>
      <c r="T165" s="5"/>
      <c r="U165" s="5"/>
      <c r="V165" s="5"/>
    </row>
    <row r="166" spans="1:22" ht="91.9" customHeight="1">
      <c r="A166" s="20">
        <f t="shared" si="2"/>
        <v>160</v>
      </c>
      <c r="B166" s="5" t="s">
        <v>9029</v>
      </c>
      <c r="C166" s="5" t="s">
        <v>5559</v>
      </c>
      <c r="D166" s="5">
        <v>50</v>
      </c>
      <c r="E166" s="5" t="s">
        <v>9814</v>
      </c>
      <c r="F166" s="261">
        <v>9338</v>
      </c>
      <c r="G166" s="5">
        <v>1</v>
      </c>
      <c r="H166" s="5" t="s">
        <v>9815</v>
      </c>
      <c r="I166" s="5" t="s">
        <v>9034</v>
      </c>
      <c r="J166" s="5" t="s">
        <v>9816</v>
      </c>
      <c r="K166" s="38">
        <v>41393</v>
      </c>
      <c r="L166" s="5" t="s">
        <v>9040</v>
      </c>
      <c r="M166" s="261">
        <v>1454019.98</v>
      </c>
      <c r="N166" s="5" t="s">
        <v>9817</v>
      </c>
      <c r="O166" s="5" t="s">
        <v>9818</v>
      </c>
      <c r="P166" s="38">
        <v>40648</v>
      </c>
      <c r="Q166" s="38"/>
      <c r="R166" s="38"/>
      <c r="S166" s="5" t="s">
        <v>8318</v>
      </c>
      <c r="T166" s="5"/>
      <c r="U166" s="5"/>
      <c r="V166" s="5"/>
    </row>
    <row r="167" spans="1:22" ht="91.9" customHeight="1">
      <c r="A167" s="20">
        <f t="shared" si="2"/>
        <v>161</v>
      </c>
      <c r="B167" s="5" t="s">
        <v>9029</v>
      </c>
      <c r="C167" s="5" t="s">
        <v>1420</v>
      </c>
      <c r="D167" s="5" t="s">
        <v>8035</v>
      </c>
      <c r="E167" s="5" t="s">
        <v>9819</v>
      </c>
      <c r="F167" s="261">
        <v>10432</v>
      </c>
      <c r="G167" s="5">
        <v>1</v>
      </c>
      <c r="H167" s="5" t="s">
        <v>9820</v>
      </c>
      <c r="I167" s="5" t="s">
        <v>9034</v>
      </c>
      <c r="J167" s="5" t="s">
        <v>9821</v>
      </c>
      <c r="K167" s="38">
        <v>41400</v>
      </c>
      <c r="L167" s="5" t="s">
        <v>9040</v>
      </c>
      <c r="M167" s="261">
        <v>1624353.14</v>
      </c>
      <c r="N167" s="5" t="s">
        <v>9822</v>
      </c>
      <c r="O167" s="5" t="s">
        <v>9823</v>
      </c>
      <c r="P167" s="38">
        <v>40248</v>
      </c>
      <c r="Q167" s="38"/>
      <c r="R167" s="38"/>
      <c r="S167" s="5" t="s">
        <v>9824</v>
      </c>
      <c r="T167" s="5"/>
      <c r="U167" s="5"/>
      <c r="V167" s="5"/>
    </row>
    <row r="168" spans="1:22" ht="91.9" customHeight="1">
      <c r="A168" s="20">
        <f t="shared" si="2"/>
        <v>162</v>
      </c>
      <c r="B168" s="5" t="s">
        <v>9029</v>
      </c>
      <c r="C168" s="5" t="s">
        <v>3829</v>
      </c>
      <c r="D168" s="5" t="s">
        <v>9825</v>
      </c>
      <c r="E168" s="5" t="s">
        <v>9826</v>
      </c>
      <c r="F168" s="261">
        <v>10740</v>
      </c>
      <c r="G168" s="5">
        <v>1</v>
      </c>
      <c r="H168" s="5" t="s">
        <v>9820</v>
      </c>
      <c r="I168" s="5" t="s">
        <v>9034</v>
      </c>
      <c r="J168" s="5" t="s">
        <v>9827</v>
      </c>
      <c r="K168" s="38">
        <v>41400</v>
      </c>
      <c r="L168" s="5" t="s">
        <v>9040</v>
      </c>
      <c r="M168" s="261">
        <v>1672325.4</v>
      </c>
      <c r="N168" s="5" t="s">
        <v>9828</v>
      </c>
      <c r="O168" s="5" t="s">
        <v>9829</v>
      </c>
      <c r="P168" s="38">
        <v>41361</v>
      </c>
      <c r="Q168" s="38"/>
      <c r="R168" s="38"/>
      <c r="S168" s="5" t="s">
        <v>9830</v>
      </c>
      <c r="T168" s="5"/>
      <c r="U168" s="5"/>
      <c r="V168" s="5"/>
    </row>
    <row r="169" spans="1:22" ht="63" customHeight="1">
      <c r="A169" s="20">
        <f t="shared" si="2"/>
        <v>163</v>
      </c>
      <c r="B169" s="5" t="s">
        <v>9029</v>
      </c>
      <c r="C169" s="5" t="s">
        <v>1458</v>
      </c>
      <c r="D169" s="5">
        <v>13</v>
      </c>
      <c r="E169" s="5" t="s">
        <v>9831</v>
      </c>
      <c r="F169" s="261">
        <v>1712</v>
      </c>
      <c r="G169" s="5">
        <v>1</v>
      </c>
      <c r="H169" s="5" t="s">
        <v>9832</v>
      </c>
      <c r="I169" s="5" t="s">
        <v>9034</v>
      </c>
      <c r="J169" s="5" t="s">
        <v>9833</v>
      </c>
      <c r="K169" s="38">
        <v>41401</v>
      </c>
      <c r="L169" s="5" t="s">
        <v>9040</v>
      </c>
      <c r="M169" s="261">
        <v>3424992.9610000001</v>
      </c>
      <c r="N169" s="5"/>
      <c r="O169" s="5"/>
      <c r="P169" s="5"/>
      <c r="Q169" s="5"/>
      <c r="R169" s="5"/>
      <c r="S169" s="5"/>
      <c r="T169" s="5">
        <v>7392</v>
      </c>
      <c r="U169" s="38">
        <v>41592</v>
      </c>
      <c r="V169" s="5" t="s">
        <v>9834</v>
      </c>
    </row>
    <row r="170" spans="1:22" ht="63" customHeight="1">
      <c r="A170" s="20">
        <f t="shared" si="2"/>
        <v>164</v>
      </c>
      <c r="B170" s="5" t="s">
        <v>9029</v>
      </c>
      <c r="C170" s="5" t="s">
        <v>9835</v>
      </c>
      <c r="D170" s="5"/>
      <c r="E170" s="5" t="s">
        <v>9836</v>
      </c>
      <c r="F170" s="261">
        <v>9311</v>
      </c>
      <c r="G170" s="5">
        <v>1</v>
      </c>
      <c r="H170" s="5" t="s">
        <v>9837</v>
      </c>
      <c r="I170" s="5" t="s">
        <v>9034</v>
      </c>
      <c r="J170" s="5" t="s">
        <v>9838</v>
      </c>
      <c r="K170" s="38">
        <v>41422</v>
      </c>
      <c r="L170" s="5" t="s">
        <v>9040</v>
      </c>
      <c r="M170" s="261">
        <v>1449815.81</v>
      </c>
      <c r="N170" s="5" t="s">
        <v>9572</v>
      </c>
      <c r="O170" s="5" t="s">
        <v>9839</v>
      </c>
      <c r="P170" s="38">
        <v>41303</v>
      </c>
      <c r="Q170" s="38"/>
      <c r="R170" s="38"/>
      <c r="S170" s="5" t="s">
        <v>890</v>
      </c>
      <c r="T170" s="5"/>
      <c r="U170" s="5"/>
      <c r="V170" s="5"/>
    </row>
    <row r="171" spans="1:22" ht="91.9" customHeight="1">
      <c r="A171" s="20">
        <f t="shared" si="2"/>
        <v>165</v>
      </c>
      <c r="B171" s="5" t="s">
        <v>9029</v>
      </c>
      <c r="C171" s="5" t="s">
        <v>2140</v>
      </c>
      <c r="D171" s="5">
        <v>101</v>
      </c>
      <c r="E171" s="5" t="s">
        <v>9840</v>
      </c>
      <c r="F171" s="261">
        <v>3277</v>
      </c>
      <c r="G171" s="5">
        <v>1</v>
      </c>
      <c r="H171" s="5" t="s">
        <v>9184</v>
      </c>
      <c r="I171" s="5" t="s">
        <v>9034</v>
      </c>
      <c r="J171" s="5" t="s">
        <v>9841</v>
      </c>
      <c r="K171" s="38">
        <v>41423</v>
      </c>
      <c r="L171" s="5" t="s">
        <v>9040</v>
      </c>
      <c r="M171" s="261">
        <v>510257.4</v>
      </c>
      <c r="N171" s="5" t="s">
        <v>9842</v>
      </c>
      <c r="O171" s="5" t="s">
        <v>9843</v>
      </c>
      <c r="P171" s="38">
        <v>40646</v>
      </c>
      <c r="Q171" s="38"/>
      <c r="R171" s="38"/>
      <c r="S171" s="5" t="s">
        <v>7133</v>
      </c>
      <c r="T171" s="5"/>
      <c r="U171" s="5"/>
      <c r="V171" s="5"/>
    </row>
    <row r="172" spans="1:22" ht="91.9" customHeight="1">
      <c r="A172" s="20">
        <f t="shared" si="2"/>
        <v>166</v>
      </c>
      <c r="B172" s="5" t="s">
        <v>9029</v>
      </c>
      <c r="C172" s="5" t="s">
        <v>2946</v>
      </c>
      <c r="D172" s="5">
        <v>23</v>
      </c>
      <c r="E172" s="5" t="s">
        <v>9844</v>
      </c>
      <c r="F172" s="261">
        <v>468</v>
      </c>
      <c r="G172" s="5">
        <v>1</v>
      </c>
      <c r="H172" s="5" t="s">
        <v>9832</v>
      </c>
      <c r="I172" s="5" t="s">
        <v>9034</v>
      </c>
      <c r="J172" s="5" t="s">
        <v>9845</v>
      </c>
      <c r="K172" s="38">
        <v>41435</v>
      </c>
      <c r="L172" s="5" t="s">
        <v>9040</v>
      </c>
      <c r="M172" s="261">
        <v>936271.44</v>
      </c>
      <c r="N172" s="5"/>
      <c r="O172" s="5"/>
      <c r="P172" s="5"/>
      <c r="Q172" s="5"/>
      <c r="R172" s="5"/>
      <c r="S172" s="5"/>
      <c r="T172" s="5"/>
      <c r="U172" s="5"/>
      <c r="V172" s="5"/>
    </row>
    <row r="173" spans="1:22" ht="70.900000000000006" customHeight="1">
      <c r="A173" s="20">
        <f t="shared" si="2"/>
        <v>167</v>
      </c>
      <c r="B173" s="5" t="s">
        <v>9029</v>
      </c>
      <c r="C173" s="5" t="s">
        <v>1458</v>
      </c>
      <c r="D173" s="5" t="s">
        <v>9359</v>
      </c>
      <c r="E173" s="5" t="s">
        <v>9846</v>
      </c>
      <c r="F173" s="261">
        <v>7151</v>
      </c>
      <c r="G173" s="5">
        <v>1</v>
      </c>
      <c r="H173" s="5" t="s">
        <v>9847</v>
      </c>
      <c r="I173" s="5" t="s">
        <v>9034</v>
      </c>
      <c r="J173" s="5" t="s">
        <v>9848</v>
      </c>
      <c r="K173" s="38">
        <v>41460</v>
      </c>
      <c r="L173" s="5" t="s">
        <v>9040</v>
      </c>
      <c r="M173" s="261">
        <v>1113482.21</v>
      </c>
      <c r="N173" s="5" t="s">
        <v>9849</v>
      </c>
      <c r="O173" s="5"/>
      <c r="P173" s="5"/>
      <c r="Q173" s="5"/>
      <c r="R173" s="5"/>
      <c r="S173" s="5" t="s">
        <v>9850</v>
      </c>
      <c r="T173" s="5"/>
      <c r="U173" s="5"/>
      <c r="V173" s="5"/>
    </row>
    <row r="174" spans="1:22" ht="64.900000000000006" customHeight="1">
      <c r="A174" s="20">
        <f t="shared" si="2"/>
        <v>168</v>
      </c>
      <c r="B174" s="5" t="s">
        <v>9029</v>
      </c>
      <c r="C174" s="5" t="s">
        <v>4983</v>
      </c>
      <c r="D174" s="5" t="s">
        <v>8202</v>
      </c>
      <c r="E174" s="5" t="s">
        <v>9851</v>
      </c>
      <c r="F174" s="261">
        <v>45</v>
      </c>
      <c r="G174" s="5">
        <v>1</v>
      </c>
      <c r="H174" s="5" t="s">
        <v>9705</v>
      </c>
      <c r="I174" s="5" t="s">
        <v>9034</v>
      </c>
      <c r="J174" s="5" t="s">
        <v>9852</v>
      </c>
      <c r="K174" s="38">
        <v>41471</v>
      </c>
      <c r="L174" s="5" t="s">
        <v>9040</v>
      </c>
      <c r="M174" s="261">
        <v>27437.85</v>
      </c>
      <c r="N174" s="5"/>
      <c r="O174" s="5"/>
      <c r="P174" s="5"/>
      <c r="Q174" s="5"/>
      <c r="R174" s="5"/>
      <c r="S174" s="5"/>
      <c r="T174" s="5"/>
      <c r="U174" s="5"/>
      <c r="V174" s="5"/>
    </row>
    <row r="175" spans="1:22" ht="64.150000000000006" customHeight="1">
      <c r="A175" s="20">
        <f t="shared" si="2"/>
        <v>169</v>
      </c>
      <c r="B175" s="5" t="s">
        <v>9029</v>
      </c>
      <c r="C175" s="5" t="s">
        <v>4983</v>
      </c>
      <c r="D175" s="5" t="s">
        <v>8197</v>
      </c>
      <c r="E175" s="5" t="s">
        <v>9853</v>
      </c>
      <c r="F175" s="261">
        <v>45</v>
      </c>
      <c r="G175" s="5">
        <v>1</v>
      </c>
      <c r="H175" s="5" t="s">
        <v>9705</v>
      </c>
      <c r="I175" s="5" t="s">
        <v>9034</v>
      </c>
      <c r="J175" s="5" t="s">
        <v>9854</v>
      </c>
      <c r="K175" s="38">
        <v>41474</v>
      </c>
      <c r="L175" s="5" t="s">
        <v>9040</v>
      </c>
      <c r="M175" s="261">
        <v>27437.85</v>
      </c>
      <c r="N175" s="5"/>
      <c r="O175" s="5"/>
      <c r="P175" s="5"/>
      <c r="Q175" s="5"/>
      <c r="R175" s="5"/>
      <c r="S175" s="5"/>
      <c r="T175" s="5"/>
      <c r="U175" s="5"/>
      <c r="V175" s="5"/>
    </row>
    <row r="176" spans="1:22" ht="64.150000000000006" customHeight="1">
      <c r="A176" s="20">
        <f t="shared" si="2"/>
        <v>170</v>
      </c>
      <c r="B176" s="5" t="s">
        <v>9029</v>
      </c>
      <c r="C176" s="5" t="s">
        <v>3946</v>
      </c>
      <c r="D176" s="5">
        <v>146</v>
      </c>
      <c r="E176" s="5" t="s">
        <v>9855</v>
      </c>
      <c r="F176" s="261">
        <f>2174*897/1000</f>
        <v>1950.078</v>
      </c>
      <c r="G176" s="5" t="s">
        <v>9856</v>
      </c>
      <c r="H176" s="5" t="s">
        <v>9093</v>
      </c>
      <c r="I176" s="5" t="s">
        <v>9034</v>
      </c>
      <c r="J176" s="5" t="s">
        <v>9857</v>
      </c>
      <c r="K176" s="38">
        <v>41477</v>
      </c>
      <c r="L176" s="5" t="s">
        <v>9036</v>
      </c>
      <c r="M176" s="261">
        <f>2801119.32*897/1000</f>
        <v>2512604.0300400001</v>
      </c>
      <c r="N176" s="5"/>
      <c r="O176" s="5"/>
      <c r="P176" s="5"/>
      <c r="Q176" s="5"/>
      <c r="R176" s="5"/>
      <c r="S176" s="5"/>
      <c r="T176" s="5">
        <v>7080</v>
      </c>
      <c r="U176" s="38">
        <v>41148</v>
      </c>
      <c r="V176" s="5" t="s">
        <v>9204</v>
      </c>
    </row>
    <row r="177" spans="1:22" ht="91.9" customHeight="1">
      <c r="A177" s="20">
        <f t="shared" si="2"/>
        <v>171</v>
      </c>
      <c r="B177" s="5" t="s">
        <v>9029</v>
      </c>
      <c r="C177" s="5" t="s">
        <v>1434</v>
      </c>
      <c r="D177" s="5" t="s">
        <v>9858</v>
      </c>
      <c r="E177" s="5" t="s">
        <v>9859</v>
      </c>
      <c r="F177" s="261">
        <v>8600</v>
      </c>
      <c r="G177" s="5">
        <v>1</v>
      </c>
      <c r="H177" s="5" t="s">
        <v>9860</v>
      </c>
      <c r="I177" s="5" t="s">
        <v>9034</v>
      </c>
      <c r="J177" s="5" t="s">
        <v>9861</v>
      </c>
      <c r="K177" s="38">
        <v>41479</v>
      </c>
      <c r="L177" s="5" t="s">
        <v>9040</v>
      </c>
      <c r="M177" s="261">
        <v>1339106</v>
      </c>
      <c r="N177" s="5" t="s">
        <v>9862</v>
      </c>
      <c r="O177" s="5" t="s">
        <v>9863</v>
      </c>
      <c r="P177" s="38">
        <v>41003</v>
      </c>
      <c r="Q177" s="38"/>
      <c r="R177" s="38"/>
      <c r="S177" s="5" t="s">
        <v>9567</v>
      </c>
      <c r="T177" s="5"/>
      <c r="U177" s="5"/>
      <c r="V177" s="5"/>
    </row>
    <row r="178" spans="1:22" ht="91.9" customHeight="1">
      <c r="A178" s="20">
        <f>A177+1</f>
        <v>172</v>
      </c>
      <c r="B178" s="5" t="s">
        <v>9029</v>
      </c>
      <c r="C178" s="5" t="s">
        <v>4215</v>
      </c>
      <c r="D178" s="5"/>
      <c r="E178" s="5" t="s">
        <v>9864</v>
      </c>
      <c r="F178" s="261">
        <v>16899</v>
      </c>
      <c r="G178" s="5">
        <v>1</v>
      </c>
      <c r="H178" s="5" t="s">
        <v>9865</v>
      </c>
      <c r="I178" s="5" t="s">
        <v>9034</v>
      </c>
      <c r="J178" s="5" t="s">
        <v>9866</v>
      </c>
      <c r="K178" s="38">
        <v>41479</v>
      </c>
      <c r="L178" s="5" t="s">
        <v>9040</v>
      </c>
      <c r="M178" s="261">
        <v>2631343.29</v>
      </c>
      <c r="N178" s="5" t="s">
        <v>9867</v>
      </c>
      <c r="O178" s="5" t="s">
        <v>9868</v>
      </c>
      <c r="P178" s="38">
        <v>41383</v>
      </c>
      <c r="Q178" s="38"/>
      <c r="R178" s="38"/>
      <c r="S178" s="5" t="s">
        <v>9567</v>
      </c>
      <c r="T178" s="5"/>
      <c r="U178" s="5"/>
      <c r="V178" s="5"/>
    </row>
    <row r="179" spans="1:22" ht="91.9" customHeight="1">
      <c r="A179" s="20">
        <f t="shared" si="2"/>
        <v>173</v>
      </c>
      <c r="B179" s="5" t="s">
        <v>9029</v>
      </c>
      <c r="C179" s="5" t="s">
        <v>4215</v>
      </c>
      <c r="D179" s="5"/>
      <c r="E179" s="5" t="s">
        <v>9869</v>
      </c>
      <c r="F179" s="261">
        <v>16000</v>
      </c>
      <c r="G179" s="5">
        <v>1</v>
      </c>
      <c r="H179" s="5" t="s">
        <v>9870</v>
      </c>
      <c r="I179" s="5" t="s">
        <v>9034</v>
      </c>
      <c r="J179" s="5" t="s">
        <v>9871</v>
      </c>
      <c r="K179" s="38">
        <v>41479</v>
      </c>
      <c r="L179" s="5" t="s">
        <v>9040</v>
      </c>
      <c r="M179" s="261">
        <v>2491360</v>
      </c>
      <c r="N179" s="5" t="s">
        <v>9872</v>
      </c>
      <c r="O179" s="5" t="s">
        <v>9873</v>
      </c>
      <c r="P179" s="38">
        <v>41383</v>
      </c>
      <c r="Q179" s="38"/>
      <c r="R179" s="38"/>
      <c r="S179" s="5" t="s">
        <v>9567</v>
      </c>
      <c r="T179" s="5"/>
      <c r="U179" s="5"/>
      <c r="V179" s="5"/>
    </row>
    <row r="180" spans="1:22" ht="59.45" customHeight="1">
      <c r="A180" s="20">
        <f t="shared" si="2"/>
        <v>174</v>
      </c>
      <c r="B180" s="5" t="s">
        <v>9029</v>
      </c>
      <c r="C180" s="5" t="s">
        <v>4983</v>
      </c>
      <c r="D180" s="5" t="s">
        <v>8187</v>
      </c>
      <c r="E180" s="5" t="s">
        <v>9874</v>
      </c>
      <c r="F180" s="261">
        <v>25</v>
      </c>
      <c r="G180" s="5">
        <v>1</v>
      </c>
      <c r="H180" s="5" t="s">
        <v>9705</v>
      </c>
      <c r="I180" s="5" t="s">
        <v>9034</v>
      </c>
      <c r="J180" s="5" t="s">
        <v>9875</v>
      </c>
      <c r="K180" s="38">
        <v>41481</v>
      </c>
      <c r="L180" s="5" t="s">
        <v>9040</v>
      </c>
      <c r="M180" s="261">
        <v>15243.25</v>
      </c>
      <c r="N180" s="5"/>
      <c r="O180" s="5"/>
      <c r="P180" s="5"/>
      <c r="Q180" s="5"/>
      <c r="R180" s="5"/>
      <c r="S180" s="5"/>
      <c r="T180" s="5"/>
      <c r="U180" s="5"/>
      <c r="V180" s="5"/>
    </row>
    <row r="181" spans="1:22" ht="97.15" customHeight="1">
      <c r="A181" s="20">
        <f t="shared" si="2"/>
        <v>175</v>
      </c>
      <c r="B181" s="5" t="s">
        <v>9029</v>
      </c>
      <c r="C181" s="5" t="s">
        <v>9876</v>
      </c>
      <c r="D181" s="5"/>
      <c r="E181" s="5" t="s">
        <v>9877</v>
      </c>
      <c r="F181" s="261">
        <v>41</v>
      </c>
      <c r="G181" s="5">
        <v>1</v>
      </c>
      <c r="H181" s="5" t="s">
        <v>9878</v>
      </c>
      <c r="I181" s="5" t="s">
        <v>9034</v>
      </c>
      <c r="J181" s="5" t="s">
        <v>9879</v>
      </c>
      <c r="K181" s="38">
        <v>41484</v>
      </c>
      <c r="L181" s="5" t="s">
        <v>9040</v>
      </c>
      <c r="M181" s="261">
        <v>6384.11</v>
      </c>
      <c r="N181" s="5" t="s">
        <v>9507</v>
      </c>
      <c r="O181" s="5" t="s">
        <v>9880</v>
      </c>
      <c r="P181" s="38">
        <v>42543</v>
      </c>
      <c r="Q181" s="5"/>
      <c r="R181" s="5"/>
      <c r="S181" s="5" t="s">
        <v>890</v>
      </c>
      <c r="T181" s="5"/>
      <c r="U181" s="5"/>
      <c r="V181" s="5"/>
    </row>
    <row r="182" spans="1:22" ht="91.9" customHeight="1">
      <c r="A182" s="20">
        <f t="shared" si="2"/>
        <v>176</v>
      </c>
      <c r="B182" s="5" t="s">
        <v>9029</v>
      </c>
      <c r="C182" s="5" t="s">
        <v>8647</v>
      </c>
      <c r="D182" s="5" t="s">
        <v>8648</v>
      </c>
      <c r="E182" s="5" t="s">
        <v>9881</v>
      </c>
      <c r="F182" s="261">
        <f>4094*332/1000</f>
        <v>1359.2080000000001</v>
      </c>
      <c r="G182" s="5" t="s">
        <v>9882</v>
      </c>
      <c r="H182" s="5" t="s">
        <v>9883</v>
      </c>
      <c r="I182" s="5" t="s">
        <v>9034</v>
      </c>
      <c r="J182" s="5" t="s">
        <v>9884</v>
      </c>
      <c r="K182" s="38">
        <v>41507</v>
      </c>
      <c r="L182" s="5" t="s">
        <v>9040</v>
      </c>
      <c r="M182" s="261">
        <f>5274968.95*332/1000</f>
        <v>1751289.6914000001</v>
      </c>
      <c r="N182" s="5"/>
      <c r="O182" s="5"/>
      <c r="P182" s="5"/>
      <c r="Q182" s="5"/>
      <c r="R182" s="5"/>
      <c r="S182" s="5"/>
      <c r="T182" s="5"/>
      <c r="U182" s="5"/>
      <c r="V182" s="5"/>
    </row>
    <row r="183" spans="1:22" ht="91.9" customHeight="1">
      <c r="A183" s="20">
        <f t="shared" si="2"/>
        <v>177</v>
      </c>
      <c r="B183" s="5" t="s">
        <v>9029</v>
      </c>
      <c r="C183" s="5" t="s">
        <v>3708</v>
      </c>
      <c r="D183" s="5" t="s">
        <v>9885</v>
      </c>
      <c r="E183" s="5" t="s">
        <v>9886</v>
      </c>
      <c r="F183" s="261">
        <v>706</v>
      </c>
      <c r="G183" s="5">
        <v>1</v>
      </c>
      <c r="H183" s="5" t="s">
        <v>9887</v>
      </c>
      <c r="I183" s="5" t="s">
        <v>9034</v>
      </c>
      <c r="J183" s="5" t="s">
        <v>9888</v>
      </c>
      <c r="K183" s="38">
        <v>41505</v>
      </c>
      <c r="L183" s="5" t="s">
        <v>9040</v>
      </c>
      <c r="M183" s="261">
        <v>909655.12</v>
      </c>
      <c r="N183" s="5"/>
      <c r="O183" s="5"/>
      <c r="P183" s="5"/>
      <c r="Q183" s="5"/>
      <c r="R183" s="5"/>
      <c r="S183" s="5"/>
      <c r="T183" s="5"/>
      <c r="U183" s="5"/>
      <c r="V183" s="5"/>
    </row>
    <row r="184" spans="1:22" ht="91.9" customHeight="1">
      <c r="A184" s="20">
        <f t="shared" si="2"/>
        <v>178</v>
      </c>
      <c r="B184" s="5" t="s">
        <v>9029</v>
      </c>
      <c r="C184" s="5" t="s">
        <v>8974</v>
      </c>
      <c r="D184" s="5" t="s">
        <v>8975</v>
      </c>
      <c r="E184" s="5" t="s">
        <v>9889</v>
      </c>
      <c r="F184" s="261">
        <f>2503*562/1000</f>
        <v>1406.6859999999999</v>
      </c>
      <c r="G184" s="5" t="s">
        <v>9890</v>
      </c>
      <c r="H184" s="5" t="s">
        <v>9891</v>
      </c>
      <c r="I184" s="5" t="s">
        <v>9034</v>
      </c>
      <c r="J184" s="5" t="s">
        <v>9892</v>
      </c>
      <c r="K184" s="38">
        <v>41514</v>
      </c>
      <c r="L184" s="5" t="s">
        <v>9040</v>
      </c>
      <c r="M184" s="261">
        <f>3225023.76*562/1000</f>
        <v>1812463.3531199999</v>
      </c>
      <c r="N184" s="5"/>
      <c r="O184" s="5"/>
      <c r="P184" s="5"/>
      <c r="Q184" s="5"/>
      <c r="R184" s="5"/>
      <c r="S184" s="5"/>
      <c r="T184" s="5"/>
      <c r="U184" s="5"/>
      <c r="V184" s="5"/>
    </row>
    <row r="185" spans="1:22" ht="91.9" customHeight="1">
      <c r="A185" s="20">
        <f t="shared" si="2"/>
        <v>179</v>
      </c>
      <c r="B185" s="5" t="s">
        <v>9029</v>
      </c>
      <c r="C185" s="5" t="s">
        <v>6859</v>
      </c>
      <c r="D185" s="5" t="s">
        <v>9893</v>
      </c>
      <c r="E185" s="5" t="s">
        <v>9894</v>
      </c>
      <c r="F185" s="261">
        <v>4400</v>
      </c>
      <c r="G185" s="5">
        <v>1</v>
      </c>
      <c r="H185" s="5" t="s">
        <v>9895</v>
      </c>
      <c r="I185" s="5" t="s">
        <v>9034</v>
      </c>
      <c r="J185" s="5" t="s">
        <v>9896</v>
      </c>
      <c r="K185" s="38">
        <v>41514</v>
      </c>
      <c r="L185" s="5" t="s">
        <v>9040</v>
      </c>
      <c r="M185" s="261">
        <v>8802562.8499999996</v>
      </c>
      <c r="N185" s="5"/>
      <c r="O185" s="5"/>
      <c r="P185" s="5"/>
      <c r="Q185" s="5"/>
      <c r="R185" s="5"/>
      <c r="S185" s="5"/>
      <c r="T185" s="5"/>
      <c r="U185" s="5"/>
      <c r="V185" s="5"/>
    </row>
    <row r="186" spans="1:22" ht="91.9" customHeight="1">
      <c r="A186" s="20">
        <f t="shared" si="2"/>
        <v>180</v>
      </c>
      <c r="B186" s="5" t="s">
        <v>9029</v>
      </c>
      <c r="C186" s="5" t="s">
        <v>2815</v>
      </c>
      <c r="D186" s="5" t="s">
        <v>8824</v>
      </c>
      <c r="E186" s="5" t="s">
        <v>9897</v>
      </c>
      <c r="F186" s="261">
        <v>459</v>
      </c>
      <c r="G186" s="5">
        <v>1</v>
      </c>
      <c r="H186" s="5" t="s">
        <v>9898</v>
      </c>
      <c r="I186" s="5" t="s">
        <v>9034</v>
      </c>
      <c r="J186" s="5" t="s">
        <v>9899</v>
      </c>
      <c r="K186" s="38">
        <v>41514</v>
      </c>
      <c r="L186" s="5" t="s">
        <v>9040</v>
      </c>
      <c r="M186" s="261">
        <v>591404.68000000005</v>
      </c>
      <c r="N186" s="5"/>
      <c r="O186" s="5"/>
      <c r="P186" s="5"/>
      <c r="Q186" s="5"/>
      <c r="R186" s="5"/>
      <c r="S186" s="5"/>
      <c r="T186" s="5"/>
      <c r="U186" s="5"/>
      <c r="V186" s="5"/>
    </row>
    <row r="187" spans="1:22" ht="91.9" customHeight="1">
      <c r="A187" s="20">
        <f t="shared" si="2"/>
        <v>181</v>
      </c>
      <c r="B187" s="5" t="s">
        <v>9029</v>
      </c>
      <c r="C187" s="5" t="s">
        <v>3946</v>
      </c>
      <c r="D187" s="5" t="s">
        <v>9900</v>
      </c>
      <c r="E187" s="5" t="s">
        <v>9901</v>
      </c>
      <c r="F187" s="261">
        <v>687</v>
      </c>
      <c r="G187" s="5">
        <v>1</v>
      </c>
      <c r="H187" s="5" t="s">
        <v>9902</v>
      </c>
      <c r="I187" s="5" t="s">
        <v>9034</v>
      </c>
      <c r="J187" s="5" t="s">
        <v>9903</v>
      </c>
      <c r="K187" s="38">
        <v>41514</v>
      </c>
      <c r="L187" s="5" t="s">
        <v>9040</v>
      </c>
      <c r="M187" s="261">
        <v>106971.88</v>
      </c>
      <c r="N187" s="5"/>
      <c r="O187" s="5"/>
      <c r="P187" s="5"/>
      <c r="Q187" s="5"/>
      <c r="R187" s="5"/>
      <c r="S187" s="5"/>
      <c r="T187" s="5"/>
      <c r="U187" s="5"/>
      <c r="V187" s="5"/>
    </row>
    <row r="188" spans="1:22" ht="91.9" customHeight="1">
      <c r="A188" s="20">
        <f t="shared" si="2"/>
        <v>182</v>
      </c>
      <c r="B188" s="5" t="s">
        <v>9029</v>
      </c>
      <c r="C188" s="5" t="s">
        <v>6169</v>
      </c>
      <c r="D188" s="5" t="s">
        <v>9904</v>
      </c>
      <c r="E188" s="5" t="s">
        <v>9905</v>
      </c>
      <c r="F188" s="261">
        <v>506</v>
      </c>
      <c r="G188" s="5">
        <v>1</v>
      </c>
      <c r="H188" s="5" t="s">
        <v>9906</v>
      </c>
      <c r="I188" s="5" t="s">
        <v>9034</v>
      </c>
      <c r="J188" s="5" t="s">
        <v>9907</v>
      </c>
      <c r="K188" s="38">
        <v>41514</v>
      </c>
      <c r="L188" s="5" t="s">
        <v>9040</v>
      </c>
      <c r="M188" s="261">
        <v>651962.44999999995</v>
      </c>
      <c r="N188" s="5"/>
      <c r="O188" s="5"/>
      <c r="P188" s="5"/>
      <c r="Q188" s="5"/>
      <c r="R188" s="5"/>
      <c r="S188" s="5"/>
      <c r="T188" s="5"/>
      <c r="U188" s="5"/>
      <c r="V188" s="5"/>
    </row>
    <row r="189" spans="1:22" ht="91.9" customHeight="1">
      <c r="A189" s="20">
        <f t="shared" si="2"/>
        <v>183</v>
      </c>
      <c r="B189" s="5" t="s">
        <v>9029</v>
      </c>
      <c r="C189" s="5" t="s">
        <v>6584</v>
      </c>
      <c r="D189" s="5">
        <v>11</v>
      </c>
      <c r="E189" s="5" t="s">
        <v>9908</v>
      </c>
      <c r="F189" s="261">
        <v>32704</v>
      </c>
      <c r="G189" s="5">
        <v>1</v>
      </c>
      <c r="H189" s="5" t="s">
        <v>9909</v>
      </c>
      <c r="I189" s="5" t="s">
        <v>9034</v>
      </c>
      <c r="J189" s="5" t="s">
        <v>9910</v>
      </c>
      <c r="K189" s="38">
        <v>41520</v>
      </c>
      <c r="L189" s="5" t="s">
        <v>9040</v>
      </c>
      <c r="M189" s="261">
        <v>5092339.84</v>
      </c>
      <c r="N189" s="5" t="s">
        <v>9911</v>
      </c>
      <c r="O189" s="5" t="s">
        <v>9912</v>
      </c>
      <c r="P189" s="38">
        <v>41571</v>
      </c>
      <c r="Q189" s="38"/>
      <c r="R189" s="38"/>
      <c r="S189" s="5" t="s">
        <v>8207</v>
      </c>
      <c r="T189" s="5"/>
      <c r="U189" s="5"/>
      <c r="V189" s="5"/>
    </row>
    <row r="190" spans="1:22" ht="91.9" customHeight="1">
      <c r="A190" s="20">
        <f t="shared" si="2"/>
        <v>184</v>
      </c>
      <c r="B190" s="5" t="s">
        <v>9029</v>
      </c>
      <c r="C190" s="5" t="s">
        <v>9913</v>
      </c>
      <c r="D190" s="5"/>
      <c r="E190" s="5" t="s">
        <v>9914</v>
      </c>
      <c r="F190" s="261">
        <v>37</v>
      </c>
      <c r="G190" s="5">
        <v>1</v>
      </c>
      <c r="H190" s="5" t="s">
        <v>9915</v>
      </c>
      <c r="I190" s="5" t="s">
        <v>9034</v>
      </c>
      <c r="J190" s="5" t="s">
        <v>9916</v>
      </c>
      <c r="K190" s="38">
        <v>41520</v>
      </c>
      <c r="L190" s="5" t="s">
        <v>9040</v>
      </c>
      <c r="M190" s="261">
        <v>5761.27</v>
      </c>
      <c r="N190" s="5" t="s">
        <v>9507</v>
      </c>
      <c r="O190" s="5" t="s">
        <v>9917</v>
      </c>
      <c r="P190" s="38">
        <v>42544</v>
      </c>
      <c r="Q190" s="5"/>
      <c r="R190" s="5"/>
      <c r="S190" s="5" t="s">
        <v>890</v>
      </c>
      <c r="T190" s="5"/>
      <c r="U190" s="5"/>
      <c r="V190" s="5"/>
    </row>
    <row r="191" spans="1:22" ht="91.9" customHeight="1">
      <c r="A191" s="20">
        <f t="shared" si="2"/>
        <v>185</v>
      </c>
      <c r="B191" s="5" t="s">
        <v>9029</v>
      </c>
      <c r="C191" s="5" t="s">
        <v>9918</v>
      </c>
      <c r="D191" s="5"/>
      <c r="E191" s="5" t="s">
        <v>9919</v>
      </c>
      <c r="F191" s="261">
        <v>6590</v>
      </c>
      <c r="G191" s="5">
        <v>1</v>
      </c>
      <c r="H191" s="5" t="s">
        <v>9920</v>
      </c>
      <c r="I191" s="5" t="s">
        <v>9034</v>
      </c>
      <c r="J191" s="5" t="s">
        <v>9921</v>
      </c>
      <c r="K191" s="38">
        <v>41521</v>
      </c>
      <c r="L191" s="5" t="s">
        <v>9040</v>
      </c>
      <c r="M191" s="261">
        <v>2142672.6</v>
      </c>
      <c r="N191" s="5" t="s">
        <v>9922</v>
      </c>
      <c r="O191" s="5" t="s">
        <v>9923</v>
      </c>
      <c r="P191" s="38">
        <v>41498</v>
      </c>
      <c r="Q191" s="38"/>
      <c r="R191" s="38"/>
      <c r="S191" s="5" t="s">
        <v>890</v>
      </c>
      <c r="T191" s="5"/>
      <c r="U191" s="5"/>
      <c r="V191" s="5"/>
    </row>
    <row r="192" spans="1:22" ht="91.9" customHeight="1">
      <c r="A192" s="20">
        <f t="shared" si="2"/>
        <v>186</v>
      </c>
      <c r="B192" s="5" t="s">
        <v>9029</v>
      </c>
      <c r="C192" s="5" t="s">
        <v>9924</v>
      </c>
      <c r="D192" s="5"/>
      <c r="E192" s="5" t="s">
        <v>9925</v>
      </c>
      <c r="F192" s="261">
        <v>11803</v>
      </c>
      <c r="G192" s="5">
        <v>1</v>
      </c>
      <c r="H192" s="5" t="s">
        <v>9926</v>
      </c>
      <c r="I192" s="5" t="s">
        <v>9034</v>
      </c>
      <c r="J192" s="5" t="s">
        <v>9927</v>
      </c>
      <c r="K192" s="38">
        <v>41521</v>
      </c>
      <c r="L192" s="5" t="s">
        <v>9040</v>
      </c>
      <c r="M192" s="261">
        <v>1</v>
      </c>
      <c r="N192" s="832"/>
      <c r="O192" s="832"/>
      <c r="P192" s="833"/>
      <c r="Q192" s="829"/>
      <c r="R192" s="830"/>
      <c r="S192" s="5"/>
      <c r="T192" s="5"/>
      <c r="U192" s="5"/>
      <c r="V192" s="5"/>
    </row>
    <row r="193" spans="1:22" ht="91.9" customHeight="1">
      <c r="A193" s="20">
        <f t="shared" si="2"/>
        <v>187</v>
      </c>
      <c r="B193" s="5" t="s">
        <v>9029</v>
      </c>
      <c r="C193" s="5" t="s">
        <v>9928</v>
      </c>
      <c r="D193" s="5"/>
      <c r="E193" s="5" t="s">
        <v>9929</v>
      </c>
      <c r="F193" s="261">
        <v>57242</v>
      </c>
      <c r="G193" s="5">
        <v>1</v>
      </c>
      <c r="H193" s="5" t="s">
        <v>9930</v>
      </c>
      <c r="I193" s="5" t="s">
        <v>9034</v>
      </c>
      <c r="J193" s="5" t="s">
        <v>9931</v>
      </c>
      <c r="K193" s="38">
        <v>41521</v>
      </c>
      <c r="L193" s="5" t="s">
        <v>9040</v>
      </c>
      <c r="M193" s="261">
        <v>101318.34</v>
      </c>
      <c r="N193" s="5"/>
      <c r="O193" s="5"/>
      <c r="P193" s="38"/>
      <c r="Q193" s="38"/>
      <c r="R193" s="38"/>
      <c r="S193" s="5"/>
      <c r="T193" s="5"/>
      <c r="U193" s="5"/>
      <c r="V193" s="5"/>
    </row>
    <row r="194" spans="1:22" ht="91.9" customHeight="1">
      <c r="A194" s="20">
        <f t="shared" si="2"/>
        <v>188</v>
      </c>
      <c r="B194" s="5" t="s">
        <v>9029</v>
      </c>
      <c r="C194" s="5" t="s">
        <v>6601</v>
      </c>
      <c r="D194" s="5" t="s">
        <v>8474</v>
      </c>
      <c r="E194" s="5" t="s">
        <v>9932</v>
      </c>
      <c r="F194" s="261">
        <v>1012</v>
      </c>
      <c r="G194" s="5">
        <v>1</v>
      </c>
      <c r="H194" s="5" t="s">
        <v>9933</v>
      </c>
      <c r="I194" s="5" t="s">
        <v>9034</v>
      </c>
      <c r="J194" s="5" t="s">
        <v>9934</v>
      </c>
      <c r="K194" s="38">
        <v>41526</v>
      </c>
      <c r="L194" s="5" t="s">
        <v>9040</v>
      </c>
      <c r="M194" s="261">
        <v>157577.20000000001</v>
      </c>
      <c r="N194" s="5"/>
      <c r="O194" s="5" t="s">
        <v>9935</v>
      </c>
      <c r="P194" s="38">
        <v>42814</v>
      </c>
      <c r="Q194" s="38"/>
      <c r="R194" s="38"/>
      <c r="S194" s="5" t="s">
        <v>9936</v>
      </c>
      <c r="T194" s="5"/>
      <c r="U194" s="5"/>
      <c r="V194" s="5"/>
    </row>
    <row r="195" spans="1:22" ht="91.9" customHeight="1">
      <c r="A195" s="20">
        <f t="shared" si="2"/>
        <v>189</v>
      </c>
      <c r="B195" s="5" t="s">
        <v>9029</v>
      </c>
      <c r="C195" s="5" t="s">
        <v>4996</v>
      </c>
      <c r="D195" s="5" t="s">
        <v>9520</v>
      </c>
      <c r="E195" s="5" t="s">
        <v>9937</v>
      </c>
      <c r="F195" s="261">
        <v>6858</v>
      </c>
      <c r="G195" s="5">
        <v>1</v>
      </c>
      <c r="H195" s="5" t="s">
        <v>9938</v>
      </c>
      <c r="I195" s="5" t="s">
        <v>9034</v>
      </c>
      <c r="J195" s="5" t="s">
        <v>9939</v>
      </c>
      <c r="K195" s="38">
        <v>41527</v>
      </c>
      <c r="L195" s="5" t="s">
        <v>9040</v>
      </c>
      <c r="M195" s="261">
        <v>1067850.25</v>
      </c>
      <c r="N195" s="5" t="s">
        <v>9940</v>
      </c>
      <c r="O195" s="5" t="s">
        <v>9941</v>
      </c>
      <c r="P195" s="38">
        <v>40337</v>
      </c>
      <c r="Q195" s="38"/>
      <c r="R195" s="38"/>
      <c r="S195" s="5" t="s">
        <v>9942</v>
      </c>
      <c r="T195" s="5"/>
      <c r="U195" s="5"/>
      <c r="V195" s="5"/>
    </row>
    <row r="196" spans="1:22" ht="91.9" customHeight="1">
      <c r="A196" s="20">
        <f t="shared" si="2"/>
        <v>190</v>
      </c>
      <c r="B196" s="5" t="s">
        <v>9029</v>
      </c>
      <c r="C196" s="5" t="s">
        <v>9943</v>
      </c>
      <c r="D196" s="5">
        <v>15</v>
      </c>
      <c r="E196" s="5" t="s">
        <v>9944</v>
      </c>
      <c r="F196" s="261">
        <v>88</v>
      </c>
      <c r="G196" s="5">
        <v>1</v>
      </c>
      <c r="H196" s="5" t="s">
        <v>9945</v>
      </c>
      <c r="I196" s="5" t="s">
        <v>9034</v>
      </c>
      <c r="J196" s="5" t="s">
        <v>9946</v>
      </c>
      <c r="K196" s="38">
        <v>36672</v>
      </c>
      <c r="L196" s="5" t="s">
        <v>9040</v>
      </c>
      <c r="M196" s="261">
        <v>30341.52</v>
      </c>
      <c r="N196" s="5"/>
      <c r="O196" s="5"/>
      <c r="P196" s="5"/>
      <c r="Q196" s="5"/>
      <c r="R196" s="5"/>
      <c r="S196" s="5"/>
      <c r="T196" s="5"/>
      <c r="U196" s="5"/>
      <c r="V196" s="5"/>
    </row>
    <row r="197" spans="1:22" ht="91.9" customHeight="1">
      <c r="A197" s="20">
        <f t="shared" si="2"/>
        <v>191</v>
      </c>
      <c r="B197" s="5" t="s">
        <v>9029</v>
      </c>
      <c r="C197" s="5" t="s">
        <v>9947</v>
      </c>
      <c r="D197" s="5"/>
      <c r="E197" s="5" t="s">
        <v>9948</v>
      </c>
      <c r="F197" s="261">
        <v>64</v>
      </c>
      <c r="G197" s="5">
        <v>1</v>
      </c>
      <c r="H197" s="5" t="s">
        <v>9949</v>
      </c>
      <c r="I197" s="5" t="s">
        <v>9034</v>
      </c>
      <c r="J197" s="5" t="s">
        <v>9950</v>
      </c>
      <c r="K197" s="38">
        <v>41556</v>
      </c>
      <c r="L197" s="5" t="s">
        <v>9040</v>
      </c>
      <c r="M197" s="261">
        <v>9794.56</v>
      </c>
      <c r="N197" s="5" t="s">
        <v>9507</v>
      </c>
      <c r="O197" s="5" t="s">
        <v>9951</v>
      </c>
      <c r="P197" s="38">
        <v>42544</v>
      </c>
      <c r="Q197" s="5"/>
      <c r="R197" s="5"/>
      <c r="S197" s="5" t="s">
        <v>890</v>
      </c>
      <c r="T197" s="5"/>
      <c r="U197" s="5"/>
      <c r="V197" s="5"/>
    </row>
    <row r="198" spans="1:22" ht="91.9" customHeight="1">
      <c r="A198" s="20">
        <f t="shared" si="2"/>
        <v>192</v>
      </c>
      <c r="B198" s="5" t="s">
        <v>9029</v>
      </c>
      <c r="C198" s="5" t="s">
        <v>7537</v>
      </c>
      <c r="D198" s="5" t="s">
        <v>9952</v>
      </c>
      <c r="E198" s="5" t="s">
        <v>9953</v>
      </c>
      <c r="F198" s="261">
        <v>171</v>
      </c>
      <c r="G198" s="5">
        <v>1</v>
      </c>
      <c r="H198" s="5" t="s">
        <v>9954</v>
      </c>
      <c r="I198" s="5" t="s">
        <v>9034</v>
      </c>
      <c r="J198" s="5" t="s">
        <v>9955</v>
      </c>
      <c r="K198" s="38">
        <v>41561</v>
      </c>
      <c r="L198" s="5" t="s">
        <v>9040</v>
      </c>
      <c r="M198" s="261">
        <v>26626.41</v>
      </c>
      <c r="N198" s="5" t="s">
        <v>9507</v>
      </c>
      <c r="O198" s="5" t="s">
        <v>9956</v>
      </c>
      <c r="P198" s="38">
        <v>42544</v>
      </c>
      <c r="Q198" s="5"/>
      <c r="R198" s="5"/>
      <c r="S198" s="5" t="s">
        <v>890</v>
      </c>
      <c r="T198" s="5"/>
      <c r="U198" s="5"/>
      <c r="V198" s="5"/>
    </row>
    <row r="199" spans="1:22" ht="91.9" customHeight="1">
      <c r="A199" s="20">
        <f t="shared" si="2"/>
        <v>193</v>
      </c>
      <c r="B199" s="5" t="s">
        <v>9029</v>
      </c>
      <c r="C199" s="5" t="s">
        <v>9957</v>
      </c>
      <c r="D199" s="5"/>
      <c r="E199" s="5" t="s">
        <v>9958</v>
      </c>
      <c r="F199" s="261">
        <v>4</v>
      </c>
      <c r="G199" s="5">
        <v>1</v>
      </c>
      <c r="H199" s="5" t="s">
        <v>9959</v>
      </c>
      <c r="I199" s="5" t="s">
        <v>9034</v>
      </c>
      <c r="J199" s="5" t="s">
        <v>9960</v>
      </c>
      <c r="K199" s="38">
        <v>41564</v>
      </c>
      <c r="L199" s="5" t="s">
        <v>9040</v>
      </c>
      <c r="M199" s="261">
        <v>1310.96</v>
      </c>
      <c r="N199" s="5" t="s">
        <v>9507</v>
      </c>
      <c r="O199" s="5" t="s">
        <v>9961</v>
      </c>
      <c r="P199" s="38">
        <v>42544</v>
      </c>
      <c r="Q199" s="5"/>
      <c r="R199" s="5"/>
      <c r="S199" s="5" t="s">
        <v>890</v>
      </c>
      <c r="T199" s="5"/>
      <c r="U199" s="5"/>
      <c r="V199" s="5"/>
    </row>
    <row r="200" spans="1:22" ht="91.9" customHeight="1">
      <c r="A200" s="20">
        <f t="shared" ref="A200:A263" si="3">A199+1</f>
        <v>194</v>
      </c>
      <c r="B200" s="5" t="s">
        <v>9029</v>
      </c>
      <c r="C200" s="5" t="s">
        <v>7537</v>
      </c>
      <c r="D200" s="5" t="s">
        <v>9962</v>
      </c>
      <c r="E200" s="5" t="s">
        <v>9963</v>
      </c>
      <c r="F200" s="261">
        <v>185</v>
      </c>
      <c r="G200" s="5">
        <v>1</v>
      </c>
      <c r="H200" s="5" t="s">
        <v>9964</v>
      </c>
      <c r="I200" s="5" t="s">
        <v>9034</v>
      </c>
      <c r="J200" s="5" t="s">
        <v>9965</v>
      </c>
      <c r="K200" s="38">
        <v>41564</v>
      </c>
      <c r="L200" s="5" t="s">
        <v>9040</v>
      </c>
      <c r="M200" s="261">
        <v>28806.35</v>
      </c>
      <c r="N200" s="5" t="s">
        <v>9507</v>
      </c>
      <c r="O200" s="5" t="s">
        <v>9966</v>
      </c>
      <c r="P200" s="38">
        <v>42543</v>
      </c>
      <c r="Q200" s="5"/>
      <c r="R200" s="5"/>
      <c r="S200" s="5" t="s">
        <v>890</v>
      </c>
      <c r="T200" s="5"/>
      <c r="U200" s="5"/>
      <c r="V200" s="5"/>
    </row>
    <row r="201" spans="1:22" ht="91.9" customHeight="1">
      <c r="A201" s="20">
        <f t="shared" si="3"/>
        <v>195</v>
      </c>
      <c r="B201" s="5" t="s">
        <v>9029</v>
      </c>
      <c r="C201" s="5" t="s">
        <v>9967</v>
      </c>
      <c r="D201" s="5"/>
      <c r="E201" s="5" t="s">
        <v>9968</v>
      </c>
      <c r="F201" s="261">
        <v>1476</v>
      </c>
      <c r="G201" s="5">
        <v>1</v>
      </c>
      <c r="H201" s="5" t="s">
        <v>9489</v>
      </c>
      <c r="I201" s="5" t="s">
        <v>9034</v>
      </c>
      <c r="J201" s="5" t="s">
        <v>9969</v>
      </c>
      <c r="K201" s="38">
        <v>41564</v>
      </c>
      <c r="L201" s="5" t="s">
        <v>9040</v>
      </c>
      <c r="M201" s="261">
        <v>1901766.96</v>
      </c>
      <c r="N201" s="5" t="s">
        <v>9491</v>
      </c>
      <c r="O201" s="5" t="s">
        <v>9970</v>
      </c>
      <c r="P201" s="38">
        <v>41508</v>
      </c>
      <c r="Q201" s="38"/>
      <c r="R201" s="38"/>
      <c r="S201" s="5" t="s">
        <v>8003</v>
      </c>
      <c r="T201" s="5"/>
      <c r="U201" s="5"/>
      <c r="V201" s="5"/>
    </row>
    <row r="202" spans="1:22" ht="111.6" customHeight="1">
      <c r="A202" s="20">
        <f t="shared" si="3"/>
        <v>196</v>
      </c>
      <c r="B202" s="5" t="s">
        <v>9029</v>
      </c>
      <c r="C202" s="5" t="s">
        <v>9971</v>
      </c>
      <c r="D202" s="5"/>
      <c r="E202" s="5" t="s">
        <v>9972</v>
      </c>
      <c r="F202" s="261">
        <v>54382</v>
      </c>
      <c r="G202" s="5">
        <v>1</v>
      </c>
      <c r="H202" s="5" t="s">
        <v>9973</v>
      </c>
      <c r="I202" s="5" t="s">
        <v>9034</v>
      </c>
      <c r="J202" s="5" t="s">
        <v>9974</v>
      </c>
      <c r="K202" s="38">
        <v>41564</v>
      </c>
      <c r="L202" s="5" t="s">
        <v>9040</v>
      </c>
      <c r="M202" s="261">
        <v>96256.14</v>
      </c>
      <c r="N202" s="5" t="s">
        <v>9922</v>
      </c>
      <c r="O202" s="5" t="s">
        <v>9975</v>
      </c>
      <c r="P202" s="38">
        <v>41498</v>
      </c>
      <c r="Q202" s="38"/>
      <c r="R202" s="38"/>
      <c r="S202" s="5" t="s">
        <v>890</v>
      </c>
      <c r="T202" s="5"/>
      <c r="U202" s="5"/>
      <c r="V202" s="5"/>
    </row>
    <row r="203" spans="1:22" ht="91.9" customHeight="1">
      <c r="A203" s="20">
        <f t="shared" si="3"/>
        <v>197</v>
      </c>
      <c r="B203" s="5" t="s">
        <v>9029</v>
      </c>
      <c r="C203" s="5" t="s">
        <v>2461</v>
      </c>
      <c r="D203" s="5">
        <v>61</v>
      </c>
      <c r="E203" s="5" t="s">
        <v>9976</v>
      </c>
      <c r="F203" s="261">
        <v>2988</v>
      </c>
      <c r="G203" s="5">
        <v>1</v>
      </c>
      <c r="H203" s="5" t="s">
        <v>9977</v>
      </c>
      <c r="I203" s="5" t="s">
        <v>9034</v>
      </c>
      <c r="J203" s="5" t="s">
        <v>9978</v>
      </c>
      <c r="K203" s="38">
        <v>41572</v>
      </c>
      <c r="L203" s="5" t="s">
        <v>9040</v>
      </c>
      <c r="M203" s="261">
        <v>7733272.6799999997</v>
      </c>
      <c r="N203" s="5"/>
      <c r="O203" s="5"/>
      <c r="P203" s="5"/>
      <c r="Q203" s="5"/>
      <c r="R203" s="5"/>
      <c r="S203" s="5"/>
      <c r="T203" s="5" t="s">
        <v>9979</v>
      </c>
      <c r="U203" s="38" t="s">
        <v>9980</v>
      </c>
      <c r="V203" s="5" t="s">
        <v>9981</v>
      </c>
    </row>
    <row r="204" spans="1:22" ht="91.9" customHeight="1">
      <c r="A204" s="20">
        <f t="shared" si="3"/>
        <v>198</v>
      </c>
      <c r="B204" s="5" t="s">
        <v>9029</v>
      </c>
      <c r="C204" s="5" t="s">
        <v>9982</v>
      </c>
      <c r="D204" s="5">
        <v>202</v>
      </c>
      <c r="E204" s="5" t="s">
        <v>9983</v>
      </c>
      <c r="F204" s="261">
        <v>600</v>
      </c>
      <c r="G204" s="5">
        <v>1</v>
      </c>
      <c r="H204" s="5" t="s">
        <v>9550</v>
      </c>
      <c r="I204" s="5" t="s">
        <v>9984</v>
      </c>
      <c r="J204" s="5" t="s">
        <v>9985</v>
      </c>
      <c r="K204" s="38">
        <v>41570</v>
      </c>
      <c r="L204" s="5" t="s">
        <v>9040</v>
      </c>
      <c r="M204" s="261">
        <v>7170</v>
      </c>
      <c r="N204" s="5"/>
      <c r="O204" s="5"/>
      <c r="P204" s="5"/>
      <c r="Q204" s="5"/>
      <c r="R204" s="5"/>
      <c r="S204" s="5"/>
      <c r="T204" s="5"/>
      <c r="U204" s="5"/>
      <c r="V204" s="5"/>
    </row>
    <row r="205" spans="1:22" ht="61.9" customHeight="1">
      <c r="A205" s="20">
        <f t="shared" si="3"/>
        <v>199</v>
      </c>
      <c r="B205" s="5" t="s">
        <v>9029</v>
      </c>
      <c r="C205" s="5" t="s">
        <v>3946</v>
      </c>
      <c r="D205" s="5" t="s">
        <v>9986</v>
      </c>
      <c r="E205" s="5" t="s">
        <v>9987</v>
      </c>
      <c r="F205" s="261">
        <v>3806</v>
      </c>
      <c r="G205" s="5">
        <v>1</v>
      </c>
      <c r="H205" s="5" t="s">
        <v>9988</v>
      </c>
      <c r="I205" s="5" t="s">
        <v>9034</v>
      </c>
      <c r="J205" s="5" t="s">
        <v>9989</v>
      </c>
      <c r="K205" s="38">
        <v>41618</v>
      </c>
      <c r="L205" s="38" t="s">
        <v>9040</v>
      </c>
      <c r="M205" s="261">
        <v>4903891.5</v>
      </c>
      <c r="N205" s="5"/>
      <c r="O205" s="5"/>
      <c r="P205" s="5"/>
      <c r="Q205" s="5"/>
      <c r="R205" s="5"/>
      <c r="S205" s="5"/>
      <c r="T205" s="5">
        <v>4955</v>
      </c>
      <c r="U205" s="38">
        <v>39314</v>
      </c>
      <c r="V205" s="5" t="s">
        <v>9990</v>
      </c>
    </row>
    <row r="206" spans="1:22" ht="57" customHeight="1">
      <c r="A206" s="20">
        <f t="shared" si="3"/>
        <v>200</v>
      </c>
      <c r="B206" s="5" t="s">
        <v>9029</v>
      </c>
      <c r="C206" s="5" t="s">
        <v>6323</v>
      </c>
      <c r="D206" s="5" t="s">
        <v>9991</v>
      </c>
      <c r="E206" s="5" t="s">
        <v>9992</v>
      </c>
      <c r="F206" s="261">
        <v>1493</v>
      </c>
      <c r="G206" s="5">
        <v>1</v>
      </c>
      <c r="H206" s="5" t="s">
        <v>9101</v>
      </c>
      <c r="I206" s="5" t="s">
        <v>9034</v>
      </c>
      <c r="J206" s="5" t="s">
        <v>9993</v>
      </c>
      <c r="K206" s="38">
        <v>41634</v>
      </c>
      <c r="L206" s="5" t="s">
        <v>9040</v>
      </c>
      <c r="M206" s="261">
        <v>228488.72</v>
      </c>
      <c r="N206" s="5"/>
      <c r="O206" s="5"/>
      <c r="P206" s="5"/>
      <c r="Q206" s="5"/>
      <c r="R206" s="5"/>
      <c r="S206" s="5"/>
      <c r="T206" s="5"/>
      <c r="U206" s="5"/>
      <c r="V206" s="5"/>
    </row>
    <row r="207" spans="1:22" ht="91.9" customHeight="1">
      <c r="A207" s="20">
        <f t="shared" si="3"/>
        <v>201</v>
      </c>
      <c r="B207" s="5" t="s">
        <v>9029</v>
      </c>
      <c r="C207" s="5" t="s">
        <v>6601</v>
      </c>
      <c r="D207" s="5" t="s">
        <v>8608</v>
      </c>
      <c r="E207" s="5" t="s">
        <v>9994</v>
      </c>
      <c r="F207" s="261">
        <v>2700</v>
      </c>
      <c r="G207" s="5">
        <v>1</v>
      </c>
      <c r="H207" s="5" t="s">
        <v>9995</v>
      </c>
      <c r="I207" s="5" t="s">
        <v>9034</v>
      </c>
      <c r="J207" s="5" t="s">
        <v>9996</v>
      </c>
      <c r="K207" s="38">
        <v>41668</v>
      </c>
      <c r="L207" s="5" t="s">
        <v>9040</v>
      </c>
      <c r="M207" s="261">
        <v>420413.48</v>
      </c>
      <c r="N207" s="5" t="s">
        <v>9997</v>
      </c>
      <c r="O207" s="5" t="s">
        <v>9998</v>
      </c>
      <c r="P207" s="38">
        <v>42982</v>
      </c>
      <c r="Q207" s="38"/>
      <c r="R207" s="38"/>
      <c r="S207" s="5" t="s">
        <v>9999</v>
      </c>
      <c r="T207" s="5"/>
      <c r="U207" s="5"/>
      <c r="V207" s="5"/>
    </row>
    <row r="208" spans="1:22" ht="91.9" customHeight="1">
      <c r="A208" s="20">
        <f t="shared" si="3"/>
        <v>202</v>
      </c>
      <c r="B208" s="5" t="s">
        <v>9029</v>
      </c>
      <c r="C208" s="5" t="s">
        <v>3759</v>
      </c>
      <c r="D208" s="5">
        <v>116</v>
      </c>
      <c r="E208" s="5" t="s">
        <v>10000</v>
      </c>
      <c r="F208" s="261">
        <v>1316</v>
      </c>
      <c r="G208" s="5">
        <v>1</v>
      </c>
      <c r="H208" s="5" t="s">
        <v>9093</v>
      </c>
      <c r="I208" s="5" t="s">
        <v>9034</v>
      </c>
      <c r="J208" s="5" t="s">
        <v>10001</v>
      </c>
      <c r="K208" s="38">
        <v>41673</v>
      </c>
      <c r="L208" s="5" t="s">
        <v>9040</v>
      </c>
      <c r="M208" s="261">
        <v>1695617.17</v>
      </c>
      <c r="N208" s="5" t="s">
        <v>10002</v>
      </c>
      <c r="O208" s="5" t="s">
        <v>10003</v>
      </c>
      <c r="P208" s="38">
        <v>41969</v>
      </c>
      <c r="Q208" s="38"/>
      <c r="R208" s="38"/>
      <c r="S208" s="5" t="s">
        <v>9850</v>
      </c>
      <c r="T208" s="5"/>
      <c r="U208" s="5"/>
      <c r="V208" s="5"/>
    </row>
    <row r="209" spans="1:22" ht="91.9" customHeight="1">
      <c r="A209" s="20">
        <f t="shared" si="3"/>
        <v>203</v>
      </c>
      <c r="B209" s="5" t="s">
        <v>9029</v>
      </c>
      <c r="C209" s="5" t="s">
        <v>3946</v>
      </c>
      <c r="D209" s="5">
        <v>206</v>
      </c>
      <c r="E209" s="5" t="s">
        <v>10004</v>
      </c>
      <c r="F209" s="261">
        <v>2166</v>
      </c>
      <c r="G209" s="5">
        <v>1</v>
      </c>
      <c r="H209" s="5" t="s">
        <v>10005</v>
      </c>
      <c r="I209" s="5" t="s">
        <v>9034</v>
      </c>
      <c r="J209" s="5" t="s">
        <v>10006</v>
      </c>
      <c r="K209" s="38">
        <v>41698</v>
      </c>
      <c r="L209" s="5" t="s">
        <v>10007</v>
      </c>
      <c r="M209" s="261">
        <v>331484.64</v>
      </c>
      <c r="N209" s="5" t="s">
        <v>10008</v>
      </c>
      <c r="O209" s="5" t="s">
        <v>10009</v>
      </c>
      <c r="P209" s="38">
        <v>41067</v>
      </c>
      <c r="Q209" s="38"/>
      <c r="R209" s="38"/>
      <c r="S209" s="5" t="s">
        <v>10010</v>
      </c>
      <c r="T209" s="5"/>
      <c r="U209" s="5"/>
      <c r="V209" s="5"/>
    </row>
    <row r="210" spans="1:22" ht="91.9" customHeight="1">
      <c r="A210" s="20">
        <f t="shared" si="3"/>
        <v>204</v>
      </c>
      <c r="B210" s="5" t="s">
        <v>9029</v>
      </c>
      <c r="C210" s="5" t="s">
        <v>2920</v>
      </c>
      <c r="D210" s="5">
        <v>32</v>
      </c>
      <c r="E210" s="5" t="s">
        <v>10011</v>
      </c>
      <c r="F210" s="261">
        <v>22132</v>
      </c>
      <c r="G210" s="5">
        <v>1</v>
      </c>
      <c r="H210" s="5" t="s">
        <v>10012</v>
      </c>
      <c r="I210" s="5" t="s">
        <v>9034</v>
      </c>
      <c r="J210" s="5" t="s">
        <v>10013</v>
      </c>
      <c r="K210" s="38">
        <v>41698</v>
      </c>
      <c r="L210" s="5" t="s">
        <v>9040</v>
      </c>
      <c r="M210" s="261">
        <v>3446144.9</v>
      </c>
      <c r="N210" s="5" t="s">
        <v>10014</v>
      </c>
      <c r="O210" s="5" t="s">
        <v>10015</v>
      </c>
      <c r="P210" s="38">
        <v>41200</v>
      </c>
      <c r="Q210" s="38"/>
      <c r="R210" s="38"/>
      <c r="S210" s="5" t="s">
        <v>7350</v>
      </c>
      <c r="T210" s="5"/>
      <c r="U210" s="5"/>
      <c r="V210" s="5"/>
    </row>
    <row r="211" spans="1:22" ht="91.9" customHeight="1">
      <c r="A211" s="20">
        <f t="shared" si="3"/>
        <v>205</v>
      </c>
      <c r="B211" s="5" t="s">
        <v>9029</v>
      </c>
      <c r="C211" s="5" t="s">
        <v>1447</v>
      </c>
      <c r="D211" s="5">
        <v>31</v>
      </c>
      <c r="E211" s="5" t="s">
        <v>10016</v>
      </c>
      <c r="F211" s="261">
        <v>10381</v>
      </c>
      <c r="G211" s="5">
        <v>1</v>
      </c>
      <c r="H211" s="5" t="s">
        <v>10017</v>
      </c>
      <c r="I211" s="5" t="s">
        <v>9034</v>
      </c>
      <c r="J211" s="5" t="s">
        <v>10018</v>
      </c>
      <c r="K211" s="38">
        <v>41698</v>
      </c>
      <c r="L211" s="5" t="s">
        <v>9040</v>
      </c>
      <c r="M211" s="261">
        <v>1616411.99</v>
      </c>
      <c r="N211" s="5" t="s">
        <v>10019</v>
      </c>
      <c r="O211" s="5" t="s">
        <v>10020</v>
      </c>
      <c r="P211" s="38">
        <v>40253</v>
      </c>
      <c r="Q211" s="38"/>
      <c r="R211" s="38"/>
      <c r="S211" s="5" t="s">
        <v>10021</v>
      </c>
      <c r="T211" s="5"/>
      <c r="U211" s="5"/>
      <c r="V211" s="5"/>
    </row>
    <row r="212" spans="1:22" ht="91.9" customHeight="1">
      <c r="A212" s="20">
        <f t="shared" si="3"/>
        <v>206</v>
      </c>
      <c r="B212" s="5" t="s">
        <v>9029</v>
      </c>
      <c r="C212" s="5" t="s">
        <v>6601</v>
      </c>
      <c r="D212" s="5">
        <v>32</v>
      </c>
      <c r="E212" s="5" t="s">
        <v>10022</v>
      </c>
      <c r="F212" s="261">
        <v>10252</v>
      </c>
      <c r="G212" s="5">
        <v>1</v>
      </c>
      <c r="H212" s="5" t="s">
        <v>10023</v>
      </c>
      <c r="I212" s="5" t="s">
        <v>9034</v>
      </c>
      <c r="J212" s="5" t="s">
        <v>10024</v>
      </c>
      <c r="K212" s="38">
        <v>41715</v>
      </c>
      <c r="L212" s="5" t="s">
        <v>9040</v>
      </c>
      <c r="M212" s="261">
        <v>1596338.92</v>
      </c>
      <c r="N212" s="5" t="s">
        <v>10025</v>
      </c>
      <c r="O212" s="5" t="s">
        <v>10026</v>
      </c>
      <c r="P212" s="38">
        <v>41828</v>
      </c>
      <c r="Q212" s="38"/>
      <c r="R212" s="38"/>
      <c r="S212" s="5" t="s">
        <v>10027</v>
      </c>
      <c r="T212" s="5"/>
      <c r="U212" s="5"/>
      <c r="V212" s="5"/>
    </row>
    <row r="213" spans="1:22" ht="91.9" customHeight="1">
      <c r="A213" s="20">
        <f t="shared" si="3"/>
        <v>207</v>
      </c>
      <c r="B213" s="5" t="s">
        <v>9029</v>
      </c>
      <c r="C213" s="5" t="s">
        <v>10028</v>
      </c>
      <c r="D213" s="5"/>
      <c r="E213" s="5" t="s">
        <v>10029</v>
      </c>
      <c r="F213" s="261">
        <v>21128</v>
      </c>
      <c r="G213" s="5">
        <v>1</v>
      </c>
      <c r="H213" s="5" t="s">
        <v>10030</v>
      </c>
      <c r="I213" s="5" t="s">
        <v>9034</v>
      </c>
      <c r="J213" s="5" t="s">
        <v>10031</v>
      </c>
      <c r="K213" s="38">
        <v>41717</v>
      </c>
      <c r="L213" s="5" t="s">
        <v>9040</v>
      </c>
      <c r="M213" s="261">
        <v>6924490.7199999997</v>
      </c>
      <c r="N213" s="5" t="s">
        <v>10032</v>
      </c>
      <c r="O213" s="5" t="s">
        <v>10033</v>
      </c>
      <c r="P213" s="38">
        <v>41674</v>
      </c>
      <c r="Q213" s="38"/>
      <c r="R213" s="38"/>
      <c r="S213" s="5" t="s">
        <v>8003</v>
      </c>
      <c r="T213" s="5"/>
      <c r="U213" s="5"/>
      <c r="V213" s="5"/>
    </row>
    <row r="214" spans="1:22" ht="91.9" customHeight="1">
      <c r="A214" s="20">
        <f t="shared" si="3"/>
        <v>208</v>
      </c>
      <c r="B214" s="5" t="s">
        <v>9029</v>
      </c>
      <c r="C214" s="5" t="s">
        <v>4840</v>
      </c>
      <c r="D214" s="5" t="s">
        <v>8120</v>
      </c>
      <c r="E214" s="5" t="s">
        <v>10034</v>
      </c>
      <c r="F214" s="261">
        <v>1471</v>
      </c>
      <c r="G214" s="5">
        <v>1</v>
      </c>
      <c r="H214" s="5" t="s">
        <v>10035</v>
      </c>
      <c r="I214" s="5" t="s">
        <v>9034</v>
      </c>
      <c r="J214" s="5" t="s">
        <v>10036</v>
      </c>
      <c r="K214" s="38">
        <v>41899</v>
      </c>
      <c r="L214" s="5" t="s">
        <v>9040</v>
      </c>
      <c r="M214" s="261">
        <v>229049.41</v>
      </c>
      <c r="N214" s="5" t="s">
        <v>10037</v>
      </c>
      <c r="O214" s="5" t="s">
        <v>10038</v>
      </c>
      <c r="P214" s="38">
        <v>43690</v>
      </c>
      <c r="Q214" s="5"/>
      <c r="R214" s="5"/>
      <c r="S214" s="5" t="s">
        <v>10039</v>
      </c>
      <c r="T214" s="5"/>
      <c r="U214" s="5"/>
      <c r="V214" s="5"/>
    </row>
    <row r="215" spans="1:22" ht="91.9" customHeight="1">
      <c r="A215" s="20">
        <f t="shared" si="3"/>
        <v>209</v>
      </c>
      <c r="B215" s="5" t="s">
        <v>9029</v>
      </c>
      <c r="C215" s="5" t="s">
        <v>7644</v>
      </c>
      <c r="D215" s="5">
        <v>5</v>
      </c>
      <c r="E215" s="5" t="s">
        <v>10040</v>
      </c>
      <c r="F215" s="261">
        <v>8800</v>
      </c>
      <c r="G215" s="5">
        <v>1</v>
      </c>
      <c r="H215" s="5" t="s">
        <v>10041</v>
      </c>
      <c r="I215" s="5" t="s">
        <v>9034</v>
      </c>
      <c r="J215" s="5" t="s">
        <v>10042</v>
      </c>
      <c r="K215" s="38">
        <v>41911</v>
      </c>
      <c r="L215" s="5" t="s">
        <v>9040</v>
      </c>
      <c r="M215" s="261">
        <v>11338477.470000001</v>
      </c>
      <c r="N215" s="5" t="s">
        <v>10043</v>
      </c>
      <c r="O215" s="5" t="s">
        <v>10044</v>
      </c>
      <c r="P215" s="38">
        <v>41971</v>
      </c>
      <c r="Q215" s="38"/>
      <c r="R215" s="38"/>
      <c r="S215" s="5" t="s">
        <v>7643</v>
      </c>
      <c r="T215" s="5"/>
      <c r="U215" s="5"/>
      <c r="V215" s="5"/>
    </row>
    <row r="216" spans="1:22" ht="91.9" customHeight="1">
      <c r="A216" s="20">
        <f t="shared" si="3"/>
        <v>210</v>
      </c>
      <c r="B216" s="5" t="s">
        <v>9029</v>
      </c>
      <c r="C216" s="5" t="s">
        <v>10045</v>
      </c>
      <c r="D216" s="5" t="s">
        <v>10046</v>
      </c>
      <c r="E216" s="5" t="s">
        <v>10047</v>
      </c>
      <c r="F216" s="261">
        <v>1071</v>
      </c>
      <c r="G216" s="5">
        <v>1</v>
      </c>
      <c r="H216" s="5" t="s">
        <v>10048</v>
      </c>
      <c r="I216" s="5" t="s">
        <v>9034</v>
      </c>
      <c r="J216" s="5" t="s">
        <v>10049</v>
      </c>
      <c r="K216" s="38">
        <v>41919</v>
      </c>
      <c r="L216" s="5" t="s">
        <v>9040</v>
      </c>
      <c r="M216" s="261">
        <v>1379940.66</v>
      </c>
      <c r="N216" s="5"/>
      <c r="O216" s="5"/>
      <c r="P216" s="5"/>
      <c r="Q216" s="5"/>
      <c r="R216" s="5"/>
      <c r="S216" s="5"/>
      <c r="T216" s="5"/>
      <c r="U216" s="5"/>
      <c r="V216" s="5"/>
    </row>
    <row r="217" spans="1:22" ht="91.9" customHeight="1">
      <c r="A217" s="20">
        <f t="shared" si="3"/>
        <v>211</v>
      </c>
      <c r="B217" s="5" t="s">
        <v>9029</v>
      </c>
      <c r="C217" s="5" t="s">
        <v>6859</v>
      </c>
      <c r="D217" s="5">
        <v>12</v>
      </c>
      <c r="E217" s="5" t="s">
        <v>10050</v>
      </c>
      <c r="F217" s="261">
        <f>16631*9145199/16631000</f>
        <v>9145.1990000000005</v>
      </c>
      <c r="G217" s="5" t="s">
        <v>10051</v>
      </c>
      <c r="H217" s="5" t="s">
        <v>10052</v>
      </c>
      <c r="I217" s="5" t="s">
        <v>9034</v>
      </c>
      <c r="J217" s="5" t="s">
        <v>10053</v>
      </c>
      <c r="K217" s="38">
        <v>41919</v>
      </c>
      <c r="L217" s="38" t="s">
        <v>9040</v>
      </c>
      <c r="M217" s="261">
        <f>21428378.26*9145199/16631000</f>
        <v>11783223.103540001</v>
      </c>
      <c r="N217" s="5"/>
      <c r="O217" s="5"/>
      <c r="P217" s="507"/>
      <c r="Q217" s="507"/>
      <c r="R217" s="507"/>
      <c r="S217" s="5"/>
      <c r="T217" s="5"/>
      <c r="U217" s="5"/>
      <c r="V217" s="5"/>
    </row>
    <row r="218" spans="1:22" ht="91.9" customHeight="1">
      <c r="A218" s="20">
        <f t="shared" si="3"/>
        <v>212</v>
      </c>
      <c r="B218" s="5" t="s">
        <v>9029</v>
      </c>
      <c r="C218" s="5" t="s">
        <v>2140</v>
      </c>
      <c r="D218" s="5">
        <v>79</v>
      </c>
      <c r="E218" s="5" t="s">
        <v>10054</v>
      </c>
      <c r="F218" s="261">
        <v>673</v>
      </c>
      <c r="G218" s="5">
        <v>1</v>
      </c>
      <c r="H218" s="5" t="s">
        <v>9101</v>
      </c>
      <c r="I218" s="5" t="s">
        <v>9034</v>
      </c>
      <c r="J218" s="5" t="s">
        <v>10055</v>
      </c>
      <c r="K218" s="38">
        <v>42040</v>
      </c>
      <c r="L218" s="5" t="s">
        <v>9040</v>
      </c>
      <c r="M218" s="261">
        <v>1346392</v>
      </c>
      <c r="N218" s="5"/>
      <c r="O218" s="5"/>
      <c r="P218" s="38"/>
      <c r="R218" s="5"/>
      <c r="S218" s="5"/>
      <c r="T218" s="5"/>
      <c r="U218" s="5"/>
      <c r="V218" s="5"/>
    </row>
    <row r="219" spans="1:22" ht="91.9" customHeight="1">
      <c r="A219" s="20">
        <f t="shared" si="3"/>
        <v>213</v>
      </c>
      <c r="B219" s="5" t="s">
        <v>9029</v>
      </c>
      <c r="C219" s="5" t="s">
        <v>2920</v>
      </c>
      <c r="D219" s="5">
        <v>18</v>
      </c>
      <c r="E219" s="5" t="s">
        <v>10056</v>
      </c>
      <c r="F219" s="261">
        <v>11000</v>
      </c>
      <c r="G219" s="5">
        <v>1</v>
      </c>
      <c r="H219" s="5" t="s">
        <v>10057</v>
      </c>
      <c r="I219" s="5" t="s">
        <v>9034</v>
      </c>
      <c r="J219" s="5" t="s">
        <v>10058</v>
      </c>
      <c r="K219" s="38">
        <v>42052</v>
      </c>
      <c r="L219" s="5" t="s">
        <v>9040</v>
      </c>
      <c r="M219" s="261">
        <v>1712810</v>
      </c>
      <c r="N219" s="5" t="s">
        <v>10059</v>
      </c>
      <c r="O219" s="5" t="s">
        <v>10060</v>
      </c>
      <c r="P219" s="38">
        <v>43174</v>
      </c>
      <c r="Q219" s="38"/>
      <c r="R219" s="38"/>
      <c r="S219" s="5" t="s">
        <v>10061</v>
      </c>
      <c r="T219" s="5"/>
      <c r="U219" s="5"/>
      <c r="V219" s="5"/>
    </row>
    <row r="220" spans="1:22" ht="91.9" customHeight="1">
      <c r="A220" s="20">
        <f t="shared" si="3"/>
        <v>214</v>
      </c>
      <c r="B220" s="5" t="s">
        <v>9029</v>
      </c>
      <c r="C220" s="5" t="s">
        <v>2140</v>
      </c>
      <c r="D220" s="5" t="s">
        <v>10062</v>
      </c>
      <c r="E220" s="5" t="s">
        <v>10063</v>
      </c>
      <c r="F220" s="261">
        <v>2000</v>
      </c>
      <c r="G220" s="5">
        <v>1</v>
      </c>
      <c r="H220" s="5" t="s">
        <v>10064</v>
      </c>
      <c r="I220" s="5" t="s">
        <v>9034</v>
      </c>
      <c r="J220" s="5" t="s">
        <v>10065</v>
      </c>
      <c r="K220" s="38">
        <v>41383</v>
      </c>
      <c r="L220" s="5" t="s">
        <v>9040</v>
      </c>
      <c r="M220" s="261">
        <v>311420</v>
      </c>
      <c r="N220" s="834"/>
      <c r="O220" s="5"/>
      <c r="P220" s="38"/>
      <c r="Q220" s="38"/>
      <c r="R220" s="38"/>
      <c r="S220" s="5"/>
      <c r="T220" s="5"/>
      <c r="U220" s="5"/>
      <c r="V220" s="5"/>
    </row>
    <row r="221" spans="1:22" ht="141" customHeight="1">
      <c r="A221" s="20">
        <f t="shared" si="3"/>
        <v>215</v>
      </c>
      <c r="B221" s="5" t="s">
        <v>9029</v>
      </c>
      <c r="C221" s="5" t="s">
        <v>10066</v>
      </c>
      <c r="D221" s="5"/>
      <c r="E221" s="5" t="s">
        <v>10067</v>
      </c>
      <c r="F221" s="261">
        <v>20369</v>
      </c>
      <c r="G221" s="5">
        <v>1</v>
      </c>
      <c r="H221" s="5" t="s">
        <v>10068</v>
      </c>
      <c r="I221" s="5" t="s">
        <v>9034</v>
      </c>
      <c r="J221" s="5" t="s">
        <v>10069</v>
      </c>
      <c r="K221" s="38">
        <v>42073</v>
      </c>
      <c r="L221" s="5" t="s">
        <v>9040</v>
      </c>
      <c r="M221" s="261">
        <v>6675736.0599999996</v>
      </c>
      <c r="N221" s="5" t="s">
        <v>10070</v>
      </c>
      <c r="O221" s="5" t="s">
        <v>10071</v>
      </c>
      <c r="P221" s="38">
        <v>42835</v>
      </c>
      <c r="Q221" s="38"/>
      <c r="R221" s="38"/>
      <c r="S221" s="5" t="s">
        <v>10072</v>
      </c>
      <c r="T221" s="5"/>
      <c r="U221" s="5"/>
      <c r="V221" s="5"/>
    </row>
    <row r="222" spans="1:22" ht="115.9" customHeight="1">
      <c r="A222" s="20">
        <f t="shared" si="3"/>
        <v>216</v>
      </c>
      <c r="B222" s="5" t="s">
        <v>9029</v>
      </c>
      <c r="C222" s="5" t="s">
        <v>10073</v>
      </c>
      <c r="D222" s="5"/>
      <c r="E222" s="5" t="s">
        <v>10074</v>
      </c>
      <c r="F222" s="261">
        <v>34000</v>
      </c>
      <c r="G222" s="5">
        <v>1</v>
      </c>
      <c r="H222" s="5" t="s">
        <v>10075</v>
      </c>
      <c r="I222" s="5" t="s">
        <v>9034</v>
      </c>
      <c r="J222" s="5" t="s">
        <v>10076</v>
      </c>
      <c r="K222" s="38">
        <v>42073</v>
      </c>
      <c r="L222" s="5" t="s">
        <v>9040</v>
      </c>
      <c r="M222" s="261">
        <v>11143160</v>
      </c>
      <c r="N222" s="5" t="s">
        <v>10070</v>
      </c>
      <c r="O222" s="5" t="s">
        <v>10077</v>
      </c>
      <c r="P222" s="38">
        <v>42835</v>
      </c>
      <c r="Q222" s="38"/>
      <c r="R222" s="38"/>
      <c r="S222" s="5" t="s">
        <v>10072</v>
      </c>
      <c r="T222" s="5"/>
      <c r="U222" s="5"/>
      <c r="V222" s="5"/>
    </row>
    <row r="223" spans="1:22" ht="307.89999999999998" customHeight="1">
      <c r="A223" s="20">
        <f t="shared" si="3"/>
        <v>217</v>
      </c>
      <c r="B223" s="5" t="s">
        <v>9029</v>
      </c>
      <c r="C223" s="5" t="s">
        <v>10078</v>
      </c>
      <c r="D223" s="5"/>
      <c r="E223" s="5" t="s">
        <v>10079</v>
      </c>
      <c r="F223" s="261">
        <v>23646</v>
      </c>
      <c r="G223" s="5">
        <v>1</v>
      </c>
      <c r="H223" s="5" t="s">
        <v>10080</v>
      </c>
      <c r="I223" s="5" t="s">
        <v>9034</v>
      </c>
      <c r="J223" s="5" t="s">
        <v>10081</v>
      </c>
      <c r="K223" s="38">
        <v>42073</v>
      </c>
      <c r="L223" s="5" t="s">
        <v>9040</v>
      </c>
      <c r="M223" s="261">
        <v>7749740.04</v>
      </c>
      <c r="N223" s="5" t="s">
        <v>10082</v>
      </c>
      <c r="O223" s="5" t="s">
        <v>10083</v>
      </c>
      <c r="P223" s="38">
        <v>42038</v>
      </c>
      <c r="Q223" s="38"/>
      <c r="R223" s="38"/>
      <c r="S223" s="5" t="s">
        <v>9567</v>
      </c>
      <c r="T223" s="5"/>
      <c r="U223" s="5"/>
      <c r="V223" s="5"/>
    </row>
    <row r="224" spans="1:22" ht="58.9" customHeight="1">
      <c r="A224" s="20">
        <f t="shared" si="3"/>
        <v>218</v>
      </c>
      <c r="B224" s="5" t="s">
        <v>9029</v>
      </c>
      <c r="C224" s="5" t="s">
        <v>2140</v>
      </c>
      <c r="D224" s="5">
        <v>74</v>
      </c>
      <c r="E224" s="5" t="s">
        <v>10084</v>
      </c>
      <c r="F224" s="261">
        <v>4273</v>
      </c>
      <c r="G224" s="5">
        <v>1</v>
      </c>
      <c r="H224" s="5" t="s">
        <v>10085</v>
      </c>
      <c r="I224" s="5" t="s">
        <v>9034</v>
      </c>
      <c r="J224" s="5" t="s">
        <v>10086</v>
      </c>
      <c r="K224" s="38">
        <v>42080</v>
      </c>
      <c r="L224" s="5" t="s">
        <v>9040</v>
      </c>
      <c r="M224" s="261">
        <v>665343.27</v>
      </c>
      <c r="N224" s="5" t="s">
        <v>10087</v>
      </c>
      <c r="O224" s="5"/>
      <c r="P224" s="5"/>
      <c r="Q224" s="5"/>
      <c r="R224" s="5"/>
      <c r="S224" s="5" t="s">
        <v>10088</v>
      </c>
      <c r="T224" s="5"/>
      <c r="U224" s="5"/>
      <c r="V224" s="5"/>
    </row>
    <row r="225" spans="1:22" ht="58.15" customHeight="1">
      <c r="A225" s="20">
        <f t="shared" si="3"/>
        <v>219</v>
      </c>
      <c r="B225" s="5" t="s">
        <v>9029</v>
      </c>
      <c r="C225" s="5" t="s">
        <v>6380</v>
      </c>
      <c r="D225" s="5">
        <v>32</v>
      </c>
      <c r="E225" s="5" t="s">
        <v>10089</v>
      </c>
      <c r="F225" s="261">
        <v>290</v>
      </c>
      <c r="G225" s="5">
        <v>1</v>
      </c>
      <c r="H225" s="5" t="s">
        <v>10090</v>
      </c>
      <c r="I225" s="5" t="s">
        <v>9034</v>
      </c>
      <c r="J225" s="5" t="s">
        <v>10091</v>
      </c>
      <c r="K225" s="38">
        <v>41968</v>
      </c>
      <c r="L225" s="5" t="s">
        <v>9040</v>
      </c>
      <c r="M225" s="261">
        <v>99757.1</v>
      </c>
      <c r="N225" s="5"/>
      <c r="O225" s="5"/>
      <c r="P225" s="5"/>
      <c r="Q225" s="5"/>
      <c r="R225" s="5"/>
      <c r="S225" s="5"/>
      <c r="T225" s="5"/>
      <c r="U225" s="5"/>
      <c r="V225" s="5"/>
    </row>
    <row r="226" spans="1:22" ht="55.15" customHeight="1">
      <c r="A226" s="20">
        <f t="shared" si="3"/>
        <v>220</v>
      </c>
      <c r="B226" s="5" t="s">
        <v>9029</v>
      </c>
      <c r="C226" s="5" t="s">
        <v>10092</v>
      </c>
      <c r="D226" s="5">
        <v>200</v>
      </c>
      <c r="E226" s="5" t="s">
        <v>10093</v>
      </c>
      <c r="F226" s="261">
        <v>1296</v>
      </c>
      <c r="G226" s="5">
        <v>1</v>
      </c>
      <c r="H226" s="5" t="s">
        <v>9033</v>
      </c>
      <c r="I226" s="5" t="s">
        <v>9034</v>
      </c>
      <c r="J226" s="5" t="s">
        <v>10094</v>
      </c>
      <c r="K226" s="38">
        <v>42090</v>
      </c>
      <c r="L226" s="5" t="s">
        <v>9040</v>
      </c>
      <c r="M226" s="261">
        <v>398265.55</v>
      </c>
      <c r="N226" s="5"/>
      <c r="O226" s="5"/>
      <c r="P226" s="5"/>
      <c r="Q226" s="5"/>
      <c r="R226" s="5"/>
      <c r="S226" s="5"/>
      <c r="T226" s="5"/>
      <c r="U226" s="5"/>
      <c r="V226" s="5"/>
    </row>
    <row r="227" spans="1:22" ht="91.9" customHeight="1">
      <c r="A227" s="20">
        <f t="shared" si="3"/>
        <v>221</v>
      </c>
      <c r="B227" s="5" t="s">
        <v>9029</v>
      </c>
      <c r="C227" s="5" t="s">
        <v>1447</v>
      </c>
      <c r="D227" s="5">
        <v>4</v>
      </c>
      <c r="E227" s="5" t="s">
        <v>10095</v>
      </c>
      <c r="F227" s="261">
        <v>509</v>
      </c>
      <c r="G227" s="5">
        <v>1</v>
      </c>
      <c r="H227" s="5" t="s">
        <v>10096</v>
      </c>
      <c r="I227" s="5" t="s">
        <v>9034</v>
      </c>
      <c r="J227" s="5" t="s">
        <v>10097</v>
      </c>
      <c r="K227" s="38">
        <v>42149</v>
      </c>
      <c r="L227" s="5" t="s">
        <v>9040</v>
      </c>
      <c r="M227" s="261">
        <v>655826.14</v>
      </c>
      <c r="N227" s="5"/>
      <c r="O227" s="5"/>
      <c r="P227" s="5"/>
      <c r="Q227" s="5"/>
      <c r="R227" s="5"/>
      <c r="S227" s="5"/>
      <c r="T227" s="5"/>
      <c r="U227" s="5"/>
      <c r="V227" s="5"/>
    </row>
    <row r="228" spans="1:22" ht="91.9" customHeight="1">
      <c r="A228" s="20">
        <f t="shared" si="3"/>
        <v>222</v>
      </c>
      <c r="B228" s="5" t="s">
        <v>9029</v>
      </c>
      <c r="C228" s="5" t="s">
        <v>3708</v>
      </c>
      <c r="D228" s="5">
        <v>6</v>
      </c>
      <c r="E228" s="5" t="s">
        <v>10098</v>
      </c>
      <c r="F228" s="261">
        <v>690</v>
      </c>
      <c r="G228" s="5">
        <v>1</v>
      </c>
      <c r="H228" s="5" t="s">
        <v>10099</v>
      </c>
      <c r="I228" s="5" t="s">
        <v>9034</v>
      </c>
      <c r="J228" s="5" t="s">
        <v>10100</v>
      </c>
      <c r="K228" s="38">
        <v>42151</v>
      </c>
      <c r="L228" s="5" t="s">
        <v>9040</v>
      </c>
      <c r="M228" s="261">
        <v>889037.4</v>
      </c>
      <c r="N228" s="5"/>
      <c r="O228" s="5"/>
      <c r="P228" s="5"/>
      <c r="Q228" s="5"/>
      <c r="R228" s="5"/>
      <c r="S228" s="5"/>
      <c r="T228" s="5"/>
      <c r="U228" s="5"/>
      <c r="V228" s="5"/>
    </row>
    <row r="229" spans="1:22" ht="91.9" customHeight="1">
      <c r="A229" s="20">
        <f t="shared" si="3"/>
        <v>223</v>
      </c>
      <c r="B229" s="5" t="s">
        <v>9029</v>
      </c>
      <c r="C229" s="5" t="s">
        <v>2920</v>
      </c>
      <c r="D229" s="5" t="s">
        <v>10101</v>
      </c>
      <c r="E229" s="5" t="s">
        <v>10102</v>
      </c>
      <c r="F229" s="261">
        <v>1028</v>
      </c>
      <c r="G229" s="5">
        <v>1</v>
      </c>
      <c r="H229" s="5" t="s">
        <v>10103</v>
      </c>
      <c r="I229" s="5" t="s">
        <v>9034</v>
      </c>
      <c r="J229" s="5" t="s">
        <v>10104</v>
      </c>
      <c r="K229" s="38">
        <v>42116</v>
      </c>
      <c r="L229" s="38" t="s">
        <v>9040</v>
      </c>
      <c r="M229" s="261">
        <v>2056596.24</v>
      </c>
      <c r="N229" s="5"/>
      <c r="O229" s="5"/>
      <c r="P229" s="5"/>
      <c r="Q229" s="5"/>
      <c r="R229" s="5"/>
      <c r="S229" s="5"/>
      <c r="T229" s="5">
        <v>7694</v>
      </c>
      <c r="U229" s="38">
        <v>42093</v>
      </c>
      <c r="V229" s="5" t="s">
        <v>10105</v>
      </c>
    </row>
    <row r="230" spans="1:22" ht="91.9" customHeight="1">
      <c r="A230" s="20">
        <f t="shared" si="3"/>
        <v>224</v>
      </c>
      <c r="B230" s="5" t="s">
        <v>9029</v>
      </c>
      <c r="C230" s="5" t="s">
        <v>2920</v>
      </c>
      <c r="D230" s="5">
        <v>46</v>
      </c>
      <c r="E230" s="5" t="s">
        <v>10106</v>
      </c>
      <c r="F230" s="261">
        <v>2926</v>
      </c>
      <c r="G230" s="5">
        <v>1</v>
      </c>
      <c r="H230" s="5" t="s">
        <v>10103</v>
      </c>
      <c r="I230" s="5" t="s">
        <v>9034</v>
      </c>
      <c r="J230" s="5" t="s">
        <v>10107</v>
      </c>
      <c r="K230" s="38">
        <v>42116</v>
      </c>
      <c r="L230" s="38" t="s">
        <v>9040</v>
      </c>
      <c r="M230" s="261">
        <v>5853697.0800000001</v>
      </c>
      <c r="N230" s="5"/>
      <c r="O230" s="5"/>
      <c r="P230" s="5"/>
      <c r="Q230" s="5"/>
      <c r="R230" s="5"/>
      <c r="S230" s="5"/>
      <c r="T230" s="5" t="s">
        <v>10108</v>
      </c>
      <c r="U230" s="38" t="s">
        <v>10109</v>
      </c>
      <c r="V230" s="5" t="s">
        <v>10110</v>
      </c>
    </row>
    <row r="231" spans="1:22" ht="91.9" customHeight="1">
      <c r="A231" s="20">
        <f t="shared" si="3"/>
        <v>225</v>
      </c>
      <c r="B231" s="5" t="s">
        <v>9029</v>
      </c>
      <c r="C231" s="5" t="s">
        <v>1932</v>
      </c>
      <c r="D231" s="5" t="s">
        <v>10111</v>
      </c>
      <c r="E231" s="5" t="s">
        <v>10112</v>
      </c>
      <c r="F231" s="261">
        <v>520</v>
      </c>
      <c r="G231" s="5">
        <v>1</v>
      </c>
      <c r="H231" s="5" t="s">
        <v>10113</v>
      </c>
      <c r="I231" s="5" t="s">
        <v>9034</v>
      </c>
      <c r="J231" s="5" t="s">
        <v>10114</v>
      </c>
      <c r="K231" s="38">
        <v>42390</v>
      </c>
      <c r="L231" s="5" t="s">
        <v>9040</v>
      </c>
      <c r="M231" s="261">
        <v>669999.19999999995</v>
      </c>
      <c r="N231" s="5"/>
      <c r="O231" s="5"/>
      <c r="P231" s="5"/>
      <c r="Q231" s="5"/>
      <c r="R231" s="5"/>
      <c r="S231" s="5"/>
      <c r="T231" s="5"/>
      <c r="U231" s="38"/>
      <c r="V231" s="5"/>
    </row>
    <row r="232" spans="1:22" ht="91.9" customHeight="1">
      <c r="A232" s="20">
        <f t="shared" si="3"/>
        <v>226</v>
      </c>
      <c r="B232" s="5" t="s">
        <v>9029</v>
      </c>
      <c r="C232" s="5" t="s">
        <v>1447</v>
      </c>
      <c r="D232" s="5" t="s">
        <v>7549</v>
      </c>
      <c r="E232" s="5" t="s">
        <v>10115</v>
      </c>
      <c r="F232" s="261">
        <v>6753</v>
      </c>
      <c r="G232" s="5">
        <v>1</v>
      </c>
      <c r="H232" s="5" t="s">
        <v>10116</v>
      </c>
      <c r="I232" s="5" t="s">
        <v>9034</v>
      </c>
      <c r="J232" s="5" t="s">
        <v>10117</v>
      </c>
      <c r="K232" s="38">
        <v>42444</v>
      </c>
      <c r="L232" s="5" t="s">
        <v>9040</v>
      </c>
      <c r="M232" s="261">
        <v>1051509.6299999999</v>
      </c>
      <c r="N232" s="5" t="s">
        <v>10118</v>
      </c>
      <c r="O232" s="5" t="s">
        <v>10119</v>
      </c>
      <c r="P232" s="38">
        <v>42398</v>
      </c>
      <c r="Q232" s="5"/>
      <c r="R232" s="5"/>
      <c r="S232" s="5" t="s">
        <v>9567</v>
      </c>
      <c r="T232" s="5"/>
      <c r="U232" s="38"/>
      <c r="V232" s="5"/>
    </row>
    <row r="233" spans="1:22" ht="91.9" customHeight="1">
      <c r="A233" s="20">
        <f t="shared" si="3"/>
        <v>227</v>
      </c>
      <c r="B233" s="5" t="s">
        <v>9029</v>
      </c>
      <c r="C233" s="5" t="s">
        <v>1447</v>
      </c>
      <c r="D233" s="5" t="s">
        <v>10120</v>
      </c>
      <c r="E233" s="5" t="s">
        <v>10121</v>
      </c>
      <c r="F233" s="261">
        <v>21080</v>
      </c>
      <c r="G233" s="5">
        <v>1</v>
      </c>
      <c r="H233" s="5" t="s">
        <v>10122</v>
      </c>
      <c r="I233" s="5" t="s">
        <v>9034</v>
      </c>
      <c r="J233" s="5" t="s">
        <v>10123</v>
      </c>
      <c r="K233" s="38">
        <v>42444</v>
      </c>
      <c r="L233" s="5" t="s">
        <v>9040</v>
      </c>
      <c r="M233" s="261">
        <v>3282366.8</v>
      </c>
      <c r="N233" s="5" t="s">
        <v>10124</v>
      </c>
      <c r="O233" s="5" t="s">
        <v>10125</v>
      </c>
      <c r="P233" s="5" t="s">
        <v>10126</v>
      </c>
      <c r="Q233" s="5"/>
      <c r="R233" s="5"/>
      <c r="S233" s="5" t="s">
        <v>9567</v>
      </c>
      <c r="T233" s="5"/>
      <c r="U233" s="38"/>
      <c r="V233" s="5"/>
    </row>
    <row r="234" spans="1:22" ht="91.9" customHeight="1">
      <c r="A234" s="20">
        <f t="shared" si="3"/>
        <v>228</v>
      </c>
      <c r="B234" s="5" t="s">
        <v>9029</v>
      </c>
      <c r="C234" s="5" t="s">
        <v>1458</v>
      </c>
      <c r="D234" s="5" t="s">
        <v>10127</v>
      </c>
      <c r="E234" s="5" t="s">
        <v>10128</v>
      </c>
      <c r="F234" s="261">
        <v>300</v>
      </c>
      <c r="G234" s="5">
        <v>1</v>
      </c>
      <c r="H234" s="5" t="s">
        <v>9093</v>
      </c>
      <c r="I234" s="5" t="s">
        <v>9034</v>
      </c>
      <c r="J234" s="5" t="s">
        <v>10129</v>
      </c>
      <c r="K234" s="38">
        <v>42332</v>
      </c>
      <c r="L234" s="5" t="s">
        <v>9040</v>
      </c>
      <c r="M234" s="261">
        <v>386538</v>
      </c>
      <c r="N234" s="5"/>
      <c r="O234" s="5"/>
      <c r="P234" s="5"/>
      <c r="Q234" s="5"/>
      <c r="R234" s="5"/>
      <c r="S234" s="5"/>
      <c r="T234" s="5"/>
      <c r="U234" s="38"/>
      <c r="V234" s="5"/>
    </row>
    <row r="235" spans="1:22" ht="91.9" customHeight="1">
      <c r="A235" s="20">
        <f t="shared" si="3"/>
        <v>229</v>
      </c>
      <c r="B235" s="5" t="s">
        <v>9029</v>
      </c>
      <c r="C235" s="5" t="s">
        <v>9137</v>
      </c>
      <c r="D235" s="5">
        <v>30</v>
      </c>
      <c r="E235" s="5" t="s">
        <v>10130</v>
      </c>
      <c r="F235" s="261">
        <v>44007</v>
      </c>
      <c r="G235" s="5">
        <v>1</v>
      </c>
      <c r="H235" s="5" t="s">
        <v>10131</v>
      </c>
      <c r="I235" s="5" t="s">
        <v>9034</v>
      </c>
      <c r="J235" s="5" t="s">
        <v>10132</v>
      </c>
      <c r="K235" s="38">
        <v>42452</v>
      </c>
      <c r="L235" s="5" t="s">
        <v>9040</v>
      </c>
      <c r="M235" s="261">
        <v>56701259.219999999</v>
      </c>
      <c r="N235" s="5"/>
      <c r="O235" s="5"/>
      <c r="P235" s="38"/>
      <c r="Q235" s="38"/>
      <c r="R235" s="5"/>
      <c r="S235" s="5"/>
      <c r="T235" s="5"/>
      <c r="U235" s="38"/>
      <c r="V235" s="5"/>
    </row>
    <row r="236" spans="1:22" ht="91.9" customHeight="1">
      <c r="A236" s="20">
        <f t="shared" si="3"/>
        <v>230</v>
      </c>
      <c r="B236" s="5" t="s">
        <v>9029</v>
      </c>
      <c r="C236" s="5" t="s">
        <v>9137</v>
      </c>
      <c r="D236" s="5" t="s">
        <v>10133</v>
      </c>
      <c r="E236" s="5" t="s">
        <v>10134</v>
      </c>
      <c r="F236" s="261">
        <v>22138</v>
      </c>
      <c r="G236" s="5">
        <v>1</v>
      </c>
      <c r="H236" s="5" t="s">
        <v>10135</v>
      </c>
      <c r="I236" s="5" t="s">
        <v>9034</v>
      </c>
      <c r="J236" s="5" t="s">
        <v>10136</v>
      </c>
      <c r="K236" s="38">
        <v>42452</v>
      </c>
      <c r="L236" s="5" t="s">
        <v>9040</v>
      </c>
      <c r="M236" s="261">
        <v>57295579.18</v>
      </c>
      <c r="N236" s="5"/>
      <c r="O236" s="5"/>
      <c r="P236" s="38"/>
      <c r="Q236" s="38"/>
      <c r="R236" s="5"/>
      <c r="S236" s="5"/>
      <c r="T236" s="5"/>
      <c r="U236" s="38"/>
      <c r="V236" s="5"/>
    </row>
    <row r="237" spans="1:22" ht="91.9" customHeight="1">
      <c r="A237" s="20">
        <f t="shared" si="3"/>
        <v>231</v>
      </c>
      <c r="B237" s="5" t="s">
        <v>9029</v>
      </c>
      <c r="C237" s="5" t="s">
        <v>9137</v>
      </c>
      <c r="D237" s="5">
        <v>13</v>
      </c>
      <c r="E237" s="5" t="s">
        <v>10137</v>
      </c>
      <c r="F237" s="261">
        <v>37995</v>
      </c>
      <c r="G237" s="5">
        <v>1</v>
      </c>
      <c r="H237" s="5" t="s">
        <v>10135</v>
      </c>
      <c r="I237" s="5" t="s">
        <v>9034</v>
      </c>
      <c r="J237" s="5" t="s">
        <v>10138</v>
      </c>
      <c r="K237" s="38">
        <v>42452</v>
      </c>
      <c r="L237" s="5" t="s">
        <v>9040</v>
      </c>
      <c r="M237" s="261">
        <v>98335239.450000003</v>
      </c>
      <c r="N237" s="5"/>
      <c r="O237" s="5"/>
      <c r="P237" s="38"/>
      <c r="Q237" s="38"/>
      <c r="R237" s="5"/>
      <c r="S237" s="5"/>
      <c r="T237" s="5"/>
      <c r="U237" s="38"/>
      <c r="V237" s="5"/>
    </row>
    <row r="238" spans="1:22" ht="53.45" customHeight="1">
      <c r="A238" s="20">
        <f t="shared" si="3"/>
        <v>232</v>
      </c>
      <c r="B238" s="5" t="s">
        <v>9029</v>
      </c>
      <c r="C238" s="5" t="s">
        <v>1683</v>
      </c>
      <c r="D238" s="5">
        <v>64</v>
      </c>
      <c r="E238" s="5" t="s">
        <v>10139</v>
      </c>
      <c r="F238" s="261">
        <v>42560</v>
      </c>
      <c r="G238" s="5">
        <v>1</v>
      </c>
      <c r="H238" s="5" t="s">
        <v>10135</v>
      </c>
      <c r="I238" s="5" t="s">
        <v>9034</v>
      </c>
      <c r="J238" s="5" t="s">
        <v>10140</v>
      </c>
      <c r="K238" s="38">
        <v>42452</v>
      </c>
      <c r="L238" s="5" t="s">
        <v>10141</v>
      </c>
      <c r="M238" s="261">
        <v>110149961.59999999</v>
      </c>
      <c r="N238" s="5" t="s">
        <v>10142</v>
      </c>
      <c r="O238" s="5" t="s">
        <v>10143</v>
      </c>
      <c r="P238" s="38">
        <v>43768</v>
      </c>
      <c r="Q238" s="38"/>
      <c r="R238" s="5"/>
      <c r="S238" s="5" t="s">
        <v>10144</v>
      </c>
      <c r="T238" s="5"/>
      <c r="U238" s="38"/>
      <c r="V238" s="5"/>
    </row>
    <row r="239" spans="1:22" ht="91.9" customHeight="1">
      <c r="A239" s="20">
        <f t="shared" si="3"/>
        <v>233</v>
      </c>
      <c r="B239" s="5" t="s">
        <v>9029</v>
      </c>
      <c r="C239" s="5" t="s">
        <v>1458</v>
      </c>
      <c r="D239" s="5" t="s">
        <v>10145</v>
      </c>
      <c r="E239" s="5" t="s">
        <v>10146</v>
      </c>
      <c r="F239" s="261">
        <v>5185</v>
      </c>
      <c r="G239" s="5">
        <v>1</v>
      </c>
      <c r="H239" s="5" t="s">
        <v>10147</v>
      </c>
      <c r="I239" s="5" t="s">
        <v>9034</v>
      </c>
      <c r="J239" s="5" t="s">
        <v>10148</v>
      </c>
      <c r="K239" s="38">
        <v>42452</v>
      </c>
      <c r="L239" s="5" t="s">
        <v>9040</v>
      </c>
      <c r="M239" s="261">
        <v>1699331.9</v>
      </c>
      <c r="N239" s="5"/>
      <c r="O239" s="5"/>
      <c r="P239" s="38"/>
      <c r="Q239" s="38"/>
      <c r="R239" s="5"/>
      <c r="S239" s="5"/>
      <c r="T239" s="5"/>
      <c r="U239" s="38"/>
      <c r="V239" s="5"/>
    </row>
    <row r="240" spans="1:22" ht="70.900000000000006" customHeight="1">
      <c r="A240" s="20">
        <f t="shared" si="3"/>
        <v>234</v>
      </c>
      <c r="B240" s="5" t="s">
        <v>9029</v>
      </c>
      <c r="C240" s="5" t="s">
        <v>3946</v>
      </c>
      <c r="D240" s="5">
        <v>150</v>
      </c>
      <c r="E240" s="5" t="s">
        <v>10149</v>
      </c>
      <c r="F240" s="261">
        <v>2136</v>
      </c>
      <c r="G240" s="5">
        <v>1</v>
      </c>
      <c r="H240" s="5" t="s">
        <v>10150</v>
      </c>
      <c r="I240" s="5" t="s">
        <v>9034</v>
      </c>
      <c r="J240" s="5" t="s">
        <v>10151</v>
      </c>
      <c r="K240" s="38">
        <v>42481</v>
      </c>
      <c r="L240" s="5" t="s">
        <v>9040</v>
      </c>
      <c r="M240" s="261">
        <v>4273244.1500000004</v>
      </c>
      <c r="N240" s="5"/>
      <c r="O240" s="5"/>
      <c r="P240" s="5"/>
      <c r="Q240" s="5"/>
      <c r="R240" s="5"/>
      <c r="S240" s="5"/>
      <c r="T240" s="5">
        <v>7845</v>
      </c>
      <c r="U240" s="38">
        <v>43440</v>
      </c>
      <c r="V240" s="5" t="s">
        <v>578</v>
      </c>
    </row>
    <row r="241" spans="1:22" ht="57" customHeight="1">
      <c r="A241" s="20">
        <f t="shared" si="3"/>
        <v>235</v>
      </c>
      <c r="B241" s="5" t="s">
        <v>9029</v>
      </c>
      <c r="C241" s="5" t="s">
        <v>1683</v>
      </c>
      <c r="D241" s="5" t="s">
        <v>10152</v>
      </c>
      <c r="E241" s="5" t="s">
        <v>10153</v>
      </c>
      <c r="F241" s="261">
        <v>202</v>
      </c>
      <c r="G241" s="5">
        <v>1</v>
      </c>
      <c r="H241" s="5" t="s">
        <v>10154</v>
      </c>
      <c r="I241" s="5" t="s">
        <v>9034</v>
      </c>
      <c r="J241" s="5" t="s">
        <v>10155</v>
      </c>
      <c r="K241" s="38">
        <v>42481</v>
      </c>
      <c r="L241" s="5" t="s">
        <v>9040</v>
      </c>
      <c r="M241" s="261">
        <v>66203.539999999994</v>
      </c>
      <c r="N241" s="5"/>
      <c r="O241" s="5"/>
      <c r="P241" s="5"/>
      <c r="Q241" s="5"/>
      <c r="R241" s="5"/>
      <c r="S241" s="5"/>
      <c r="T241" s="5">
        <v>7843</v>
      </c>
      <c r="U241" s="38">
        <v>43440</v>
      </c>
      <c r="V241" s="5" t="s">
        <v>578</v>
      </c>
    </row>
    <row r="242" spans="1:22" ht="64.150000000000006" customHeight="1">
      <c r="A242" s="20">
        <f t="shared" si="3"/>
        <v>236</v>
      </c>
      <c r="B242" s="5" t="s">
        <v>9029</v>
      </c>
      <c r="C242" s="5" t="s">
        <v>2196</v>
      </c>
      <c r="D242" s="5">
        <v>102</v>
      </c>
      <c r="E242" s="5" t="s">
        <v>10156</v>
      </c>
      <c r="F242" s="261">
        <f>1151*1000/1151</f>
        <v>1000</v>
      </c>
      <c r="G242" s="5" t="s">
        <v>10157</v>
      </c>
      <c r="H242" s="5" t="s">
        <v>10158</v>
      </c>
      <c r="I242" s="5" t="s">
        <v>9034</v>
      </c>
      <c r="J242" s="5" t="s">
        <v>10159</v>
      </c>
      <c r="K242" s="38">
        <v>42424</v>
      </c>
      <c r="L242" s="5" t="s">
        <v>9040</v>
      </c>
      <c r="M242" s="261">
        <f>2978914.61*1000/1151</f>
        <v>2588110</v>
      </c>
      <c r="N242" s="5"/>
      <c r="O242" s="5"/>
      <c r="P242" s="5"/>
      <c r="Q242" s="5"/>
      <c r="R242" s="5"/>
      <c r="S242" s="5"/>
      <c r="T242" s="5"/>
      <c r="U242" s="38"/>
      <c r="V242" s="5"/>
    </row>
    <row r="243" spans="1:22" ht="64.150000000000006" customHeight="1">
      <c r="A243" s="20">
        <f t="shared" si="3"/>
        <v>237</v>
      </c>
      <c r="B243" s="5" t="s">
        <v>9029</v>
      </c>
      <c r="C243" s="5" t="s">
        <v>1683</v>
      </c>
      <c r="D243" s="5">
        <v>16</v>
      </c>
      <c r="E243" s="5" t="s">
        <v>10160</v>
      </c>
      <c r="F243" s="261">
        <v>2568</v>
      </c>
      <c r="G243" s="5">
        <v>1</v>
      </c>
      <c r="H243" s="5" t="s">
        <v>10161</v>
      </c>
      <c r="I243" s="5" t="s">
        <v>9034</v>
      </c>
      <c r="J243" s="5" t="s">
        <v>10162</v>
      </c>
      <c r="K243" s="38">
        <v>42504</v>
      </c>
      <c r="L243" s="5" t="s">
        <v>9040</v>
      </c>
      <c r="M243" s="261">
        <v>3308773.88</v>
      </c>
      <c r="N243" s="5"/>
      <c r="O243" s="5"/>
      <c r="P243" s="5"/>
      <c r="Q243" s="5"/>
      <c r="R243" s="5"/>
      <c r="S243" s="5"/>
      <c r="T243" s="5">
        <v>7847</v>
      </c>
      <c r="U243" s="38">
        <v>43440</v>
      </c>
      <c r="V243" s="5" t="s">
        <v>578</v>
      </c>
    </row>
    <row r="244" spans="1:22" ht="67.150000000000006" customHeight="1">
      <c r="A244" s="20">
        <f t="shared" si="3"/>
        <v>238</v>
      </c>
      <c r="B244" s="5" t="s">
        <v>9029</v>
      </c>
      <c r="C244" s="5" t="s">
        <v>3479</v>
      </c>
      <c r="D244" s="113" t="s">
        <v>10163</v>
      </c>
      <c r="E244" s="5" t="s">
        <v>10164</v>
      </c>
      <c r="F244" s="261">
        <v>1470</v>
      </c>
      <c r="G244" s="5">
        <v>1</v>
      </c>
      <c r="H244" s="5" t="s">
        <v>10165</v>
      </c>
      <c r="I244" s="5" t="s">
        <v>9034</v>
      </c>
      <c r="J244" s="5" t="s">
        <v>10166</v>
      </c>
      <c r="K244" s="38">
        <v>42504</v>
      </c>
      <c r="L244" s="5" t="s">
        <v>9040</v>
      </c>
      <c r="M244" s="261">
        <v>1894041.12</v>
      </c>
      <c r="N244" s="5"/>
      <c r="O244" s="5"/>
      <c r="P244" s="5"/>
      <c r="Q244" s="5"/>
      <c r="R244" s="5"/>
      <c r="S244" s="5"/>
      <c r="T244" s="5">
        <v>7852</v>
      </c>
      <c r="U244" s="38">
        <v>43440</v>
      </c>
      <c r="V244" s="5" t="s">
        <v>578</v>
      </c>
    </row>
    <row r="245" spans="1:22" ht="65.45" customHeight="1">
      <c r="A245" s="20">
        <f t="shared" si="3"/>
        <v>239</v>
      </c>
      <c r="B245" s="5" t="s">
        <v>9029</v>
      </c>
      <c r="C245" s="5" t="s">
        <v>3479</v>
      </c>
      <c r="D245" s="113" t="s">
        <v>10167</v>
      </c>
      <c r="E245" s="5" t="s">
        <v>10168</v>
      </c>
      <c r="F245" s="261">
        <f>8374*5319/10000</f>
        <v>4454.1306000000004</v>
      </c>
      <c r="G245" s="5" t="s">
        <v>10169</v>
      </c>
      <c r="H245" s="5" t="s">
        <v>10170</v>
      </c>
      <c r="I245" s="5" t="s">
        <v>9034</v>
      </c>
      <c r="J245" s="5" t="s">
        <v>10171</v>
      </c>
      <c r="K245" s="38">
        <v>42506</v>
      </c>
      <c r="L245" s="5" t="s">
        <v>9040</v>
      </c>
      <c r="M245" s="261">
        <f>10789592.09*5319/10000</f>
        <v>5738984.0326709999</v>
      </c>
      <c r="N245" s="5"/>
      <c r="O245" s="5"/>
      <c r="P245" s="5"/>
      <c r="Q245" s="5"/>
      <c r="R245" s="5"/>
      <c r="S245" s="5"/>
      <c r="T245" s="5">
        <v>7842</v>
      </c>
      <c r="U245" s="38">
        <v>43440</v>
      </c>
      <c r="V245" s="5" t="s">
        <v>10172</v>
      </c>
    </row>
    <row r="246" spans="1:22" ht="91.9" customHeight="1">
      <c r="A246" s="20">
        <f t="shared" si="3"/>
        <v>240</v>
      </c>
      <c r="B246" s="5" t="s">
        <v>9029</v>
      </c>
      <c r="C246" s="5" t="s">
        <v>10173</v>
      </c>
      <c r="D246" s="113"/>
      <c r="E246" s="5" t="s">
        <v>10174</v>
      </c>
      <c r="F246" s="261">
        <v>3490</v>
      </c>
      <c r="G246" s="5">
        <v>1</v>
      </c>
      <c r="H246" s="5" t="s">
        <v>10175</v>
      </c>
      <c r="I246" s="5" t="s">
        <v>9034</v>
      </c>
      <c r="J246" s="5" t="s">
        <v>10176</v>
      </c>
      <c r="K246" s="38">
        <v>42535</v>
      </c>
      <c r="L246" s="5" t="s">
        <v>9040</v>
      </c>
      <c r="M246" s="261">
        <v>10357133.4</v>
      </c>
      <c r="N246" s="5"/>
      <c r="O246" s="5"/>
      <c r="P246" s="38"/>
      <c r="Q246" s="5"/>
      <c r="R246" s="5"/>
      <c r="S246" s="5"/>
      <c r="T246" s="5"/>
      <c r="U246" s="5"/>
      <c r="V246" s="5"/>
    </row>
    <row r="247" spans="1:22" ht="91.9" customHeight="1">
      <c r="A247" s="20">
        <f t="shared" si="3"/>
        <v>241</v>
      </c>
      <c r="B247" s="5" t="s">
        <v>9029</v>
      </c>
      <c r="C247" s="5" t="s">
        <v>3479</v>
      </c>
      <c r="D247" s="113" t="s">
        <v>10177</v>
      </c>
      <c r="E247" s="5" t="s">
        <v>10178</v>
      </c>
      <c r="F247" s="261">
        <v>996</v>
      </c>
      <c r="G247" s="5">
        <v>1</v>
      </c>
      <c r="H247" s="5" t="s">
        <v>10179</v>
      </c>
      <c r="I247" s="5" t="s">
        <v>9034</v>
      </c>
      <c r="J247" s="5" t="s">
        <v>10180</v>
      </c>
      <c r="K247" s="38">
        <v>42535</v>
      </c>
      <c r="L247" s="5" t="s">
        <v>9040</v>
      </c>
      <c r="M247" s="261">
        <v>323839.44</v>
      </c>
      <c r="N247" s="5"/>
      <c r="O247" s="5"/>
      <c r="P247" s="38"/>
      <c r="Q247" s="5"/>
      <c r="R247" s="5"/>
      <c r="S247" s="5"/>
      <c r="T247" s="5"/>
      <c r="U247" s="5"/>
      <c r="V247" s="5"/>
    </row>
    <row r="248" spans="1:22" ht="58.9" customHeight="1">
      <c r="A248" s="20">
        <f t="shared" si="3"/>
        <v>242</v>
      </c>
      <c r="B248" s="5" t="s">
        <v>9029</v>
      </c>
      <c r="C248" s="5" t="s">
        <v>1683</v>
      </c>
      <c r="D248" s="113">
        <v>10</v>
      </c>
      <c r="E248" s="5" t="s">
        <v>10181</v>
      </c>
      <c r="F248" s="261">
        <v>1082</v>
      </c>
      <c r="G248" s="5">
        <v>1</v>
      </c>
      <c r="H248" s="5" t="s">
        <v>10182</v>
      </c>
      <c r="I248" s="5" t="s">
        <v>9034</v>
      </c>
      <c r="J248" s="5" t="s">
        <v>10183</v>
      </c>
      <c r="K248" s="38">
        <v>42535</v>
      </c>
      <c r="L248" s="5" t="s">
        <v>9040</v>
      </c>
      <c r="M248" s="261">
        <v>354614.68</v>
      </c>
      <c r="N248" s="5"/>
      <c r="O248" s="5"/>
      <c r="P248" s="38"/>
      <c r="Q248" s="5"/>
      <c r="R248" s="5"/>
      <c r="S248" s="5"/>
      <c r="T248" s="5">
        <v>7508</v>
      </c>
      <c r="U248" s="38">
        <v>41758</v>
      </c>
      <c r="V248" s="5" t="s">
        <v>10184</v>
      </c>
    </row>
    <row r="249" spans="1:22" ht="75" customHeight="1">
      <c r="A249" s="20">
        <f t="shared" si="3"/>
        <v>243</v>
      </c>
      <c r="B249" s="5" t="s">
        <v>9029</v>
      </c>
      <c r="C249" s="5" t="s">
        <v>2920</v>
      </c>
      <c r="D249" s="113" t="s">
        <v>10177</v>
      </c>
      <c r="E249" s="5" t="s">
        <v>10185</v>
      </c>
      <c r="F249" s="261">
        <v>2000</v>
      </c>
      <c r="G249" s="5">
        <v>1</v>
      </c>
      <c r="H249" s="5" t="s">
        <v>10186</v>
      </c>
      <c r="I249" s="5" t="s">
        <v>9034</v>
      </c>
      <c r="J249" s="5" t="s">
        <v>10187</v>
      </c>
      <c r="K249" s="38">
        <v>42535</v>
      </c>
      <c r="L249" s="5" t="s">
        <v>9040</v>
      </c>
      <c r="M249" s="261">
        <v>306080</v>
      </c>
      <c r="N249" s="5"/>
      <c r="O249" s="5"/>
      <c r="P249" s="38"/>
      <c r="Q249" s="38"/>
      <c r="R249" s="5"/>
      <c r="S249" s="5"/>
      <c r="T249" s="5" t="s">
        <v>10188</v>
      </c>
      <c r="U249" s="38">
        <v>41759</v>
      </c>
      <c r="V249" s="5" t="s">
        <v>10189</v>
      </c>
    </row>
    <row r="250" spans="1:22" ht="91.9" customHeight="1">
      <c r="A250" s="20">
        <f t="shared" si="3"/>
        <v>244</v>
      </c>
      <c r="B250" s="5" t="s">
        <v>9029</v>
      </c>
      <c r="C250" s="5" t="s">
        <v>10190</v>
      </c>
      <c r="D250" s="5"/>
      <c r="E250" s="5" t="s">
        <v>10191</v>
      </c>
      <c r="F250" s="261">
        <v>155</v>
      </c>
      <c r="G250" s="5">
        <v>1</v>
      </c>
      <c r="H250" s="5" t="s">
        <v>10192</v>
      </c>
      <c r="I250" s="5" t="s">
        <v>9034</v>
      </c>
      <c r="J250" s="5" t="s">
        <v>10193</v>
      </c>
      <c r="K250" s="38">
        <v>42535</v>
      </c>
      <c r="L250" s="5" t="s">
        <v>9040</v>
      </c>
      <c r="M250" s="261">
        <v>94508.15</v>
      </c>
      <c r="N250" s="5"/>
      <c r="O250" s="5"/>
      <c r="P250" s="38"/>
      <c r="Q250" s="5"/>
      <c r="R250" s="5"/>
      <c r="S250" s="5"/>
      <c r="T250" s="5">
        <v>7226</v>
      </c>
      <c r="U250" s="38">
        <v>41330</v>
      </c>
      <c r="V250" s="5" t="s">
        <v>10194</v>
      </c>
    </row>
    <row r="251" spans="1:22" ht="91.9" customHeight="1">
      <c r="A251" s="20">
        <f t="shared" si="3"/>
        <v>245</v>
      </c>
      <c r="B251" s="5" t="s">
        <v>9029</v>
      </c>
      <c r="C251" s="5" t="s">
        <v>3946</v>
      </c>
      <c r="D251" s="5">
        <v>142</v>
      </c>
      <c r="E251" s="5" t="s">
        <v>10195</v>
      </c>
      <c r="F251" s="261">
        <v>261</v>
      </c>
      <c r="G251" s="5">
        <v>1</v>
      </c>
      <c r="H251" s="5" t="s">
        <v>10196</v>
      </c>
      <c r="I251" s="5" t="s">
        <v>9034</v>
      </c>
      <c r="J251" s="5" t="s">
        <v>10197</v>
      </c>
      <c r="K251" s="38">
        <v>42535</v>
      </c>
      <c r="L251" s="5" t="s">
        <v>9040</v>
      </c>
      <c r="M251" s="261">
        <v>336288.93</v>
      </c>
      <c r="N251" s="5"/>
      <c r="O251" s="5"/>
      <c r="P251" s="38"/>
      <c r="Q251" s="5"/>
      <c r="R251" s="5"/>
      <c r="S251" s="5"/>
      <c r="T251" s="5"/>
      <c r="U251" s="38"/>
      <c r="V251" s="5"/>
    </row>
    <row r="252" spans="1:22" ht="91.9" customHeight="1">
      <c r="A252" s="20">
        <f t="shared" si="3"/>
        <v>246</v>
      </c>
      <c r="B252" s="5" t="s">
        <v>9029</v>
      </c>
      <c r="C252" s="5" t="s">
        <v>10198</v>
      </c>
      <c r="D252" s="5"/>
      <c r="E252" s="5" t="s">
        <v>10199</v>
      </c>
      <c r="F252" s="261">
        <v>1689</v>
      </c>
      <c r="G252" s="5">
        <v>1</v>
      </c>
      <c r="H252" s="5" t="s">
        <v>10200</v>
      </c>
      <c r="I252" s="5" t="s">
        <v>9034</v>
      </c>
      <c r="J252" s="5" t="s">
        <v>10201</v>
      </c>
      <c r="K252" s="38">
        <v>42535</v>
      </c>
      <c r="L252" s="5" t="s">
        <v>9040</v>
      </c>
      <c r="M252" s="261">
        <v>4371317.79</v>
      </c>
      <c r="N252" s="5"/>
      <c r="O252" s="5"/>
      <c r="P252" s="38"/>
      <c r="Q252" s="5"/>
      <c r="R252" s="38"/>
      <c r="S252" s="5"/>
      <c r="T252" s="5"/>
      <c r="U252" s="5"/>
      <c r="V252" s="5"/>
    </row>
    <row r="253" spans="1:22" ht="91.9" customHeight="1">
      <c r="A253" s="20">
        <f t="shared" si="3"/>
        <v>247</v>
      </c>
      <c r="B253" s="5" t="s">
        <v>9029</v>
      </c>
      <c r="C253" s="5" t="s">
        <v>6751</v>
      </c>
      <c r="D253" s="5" t="s">
        <v>10202</v>
      </c>
      <c r="E253" s="5" t="s">
        <v>10203</v>
      </c>
      <c r="F253" s="261">
        <v>2003</v>
      </c>
      <c r="G253" s="5">
        <v>1</v>
      </c>
      <c r="H253" s="5" t="s">
        <v>10135</v>
      </c>
      <c r="I253" s="5" t="s">
        <v>9034</v>
      </c>
      <c r="J253" s="5" t="s">
        <v>10204</v>
      </c>
      <c r="K253" s="38">
        <v>42535</v>
      </c>
      <c r="L253" s="5" t="s">
        <v>9040</v>
      </c>
      <c r="M253" s="261">
        <v>5183984.33</v>
      </c>
      <c r="N253" s="5"/>
      <c r="O253" s="5"/>
      <c r="P253" s="38"/>
      <c r="Q253" s="5"/>
      <c r="R253" s="5"/>
      <c r="S253" s="5"/>
      <c r="T253" s="5"/>
      <c r="U253" s="5"/>
      <c r="V253" s="5"/>
    </row>
    <row r="254" spans="1:22" ht="91.9" customHeight="1">
      <c r="A254" s="20">
        <f t="shared" si="3"/>
        <v>248</v>
      </c>
      <c r="B254" s="5" t="s">
        <v>9029</v>
      </c>
      <c r="C254" s="5" t="s">
        <v>4215</v>
      </c>
      <c r="D254" s="5">
        <v>40</v>
      </c>
      <c r="E254" s="5" t="s">
        <v>10205</v>
      </c>
      <c r="F254" s="261">
        <v>2218</v>
      </c>
      <c r="G254" s="5">
        <v>1</v>
      </c>
      <c r="H254" s="5" t="s">
        <v>10206</v>
      </c>
      <c r="I254" s="5" t="s">
        <v>9034</v>
      </c>
      <c r="J254" s="5" t="s">
        <v>10207</v>
      </c>
      <c r="K254" s="38">
        <v>42535</v>
      </c>
      <c r="L254" s="5" t="s">
        <v>9040</v>
      </c>
      <c r="M254" s="261">
        <v>339442.72</v>
      </c>
      <c r="N254" s="5" t="s">
        <v>10208</v>
      </c>
      <c r="O254" s="5" t="s">
        <v>10209</v>
      </c>
      <c r="P254" s="38">
        <v>43202</v>
      </c>
      <c r="Q254" s="5"/>
      <c r="R254" s="5"/>
      <c r="S254" s="5" t="s">
        <v>10210</v>
      </c>
      <c r="T254" s="5"/>
      <c r="U254" s="5"/>
      <c r="V254" s="5"/>
    </row>
    <row r="255" spans="1:22" ht="91.9" customHeight="1">
      <c r="A255" s="20">
        <f t="shared" si="3"/>
        <v>249</v>
      </c>
      <c r="B255" s="5" t="s">
        <v>9029</v>
      </c>
      <c r="C255" s="5" t="s">
        <v>6625</v>
      </c>
      <c r="D255" s="5">
        <v>14</v>
      </c>
      <c r="E255" s="5" t="s">
        <v>10211</v>
      </c>
      <c r="F255" s="261">
        <v>6500</v>
      </c>
      <c r="G255" s="5">
        <v>1</v>
      </c>
      <c r="H255" s="5" t="s">
        <v>10116</v>
      </c>
      <c r="I255" s="5" t="s">
        <v>9034</v>
      </c>
      <c r="J255" s="5" t="s">
        <v>10212</v>
      </c>
      <c r="K255" s="38">
        <v>42535</v>
      </c>
      <c r="L255" s="5" t="s">
        <v>9040</v>
      </c>
      <c r="M255" s="261">
        <v>994760</v>
      </c>
      <c r="N255" s="5"/>
      <c r="O255" s="5"/>
      <c r="P255" s="38"/>
      <c r="Q255" s="5"/>
      <c r="R255" s="5"/>
      <c r="S255" s="5"/>
      <c r="T255" s="5"/>
      <c r="U255" s="5"/>
      <c r="V255" s="5"/>
    </row>
    <row r="256" spans="1:22" ht="91.9" customHeight="1">
      <c r="A256" s="20">
        <f t="shared" si="3"/>
        <v>250</v>
      </c>
      <c r="B256" s="5" t="s">
        <v>9029</v>
      </c>
      <c r="C256" s="5" t="s">
        <v>4215</v>
      </c>
      <c r="D256" s="5" t="s">
        <v>9515</v>
      </c>
      <c r="E256" s="5" t="s">
        <v>10213</v>
      </c>
      <c r="F256" s="261">
        <v>12600</v>
      </c>
      <c r="G256" s="5">
        <v>1</v>
      </c>
      <c r="H256" s="5" t="s">
        <v>10214</v>
      </c>
      <c r="I256" s="5" t="s">
        <v>9034</v>
      </c>
      <c r="J256" s="38" t="s">
        <v>10215</v>
      </c>
      <c r="K256" s="38">
        <v>42535</v>
      </c>
      <c r="L256" s="5" t="s">
        <v>9040</v>
      </c>
      <c r="M256" s="261">
        <v>15763104</v>
      </c>
      <c r="N256" s="5"/>
      <c r="O256" s="5"/>
      <c r="P256" s="38"/>
      <c r="Q256" s="5"/>
      <c r="R256" s="5"/>
      <c r="S256" s="5"/>
      <c r="T256" s="5" t="s">
        <v>10216</v>
      </c>
      <c r="U256" s="38">
        <v>43858</v>
      </c>
      <c r="V256" s="5" t="s">
        <v>10217</v>
      </c>
    </row>
    <row r="257" spans="1:22" ht="91.9" customHeight="1">
      <c r="A257" s="20">
        <f t="shared" si="3"/>
        <v>251</v>
      </c>
      <c r="B257" s="5" t="s">
        <v>9029</v>
      </c>
      <c r="C257" s="5" t="s">
        <v>10218</v>
      </c>
      <c r="D257" s="5"/>
      <c r="E257" s="5" t="s">
        <v>10219</v>
      </c>
      <c r="F257" s="261">
        <v>3527</v>
      </c>
      <c r="G257" s="5">
        <v>1</v>
      </c>
      <c r="H257" s="5" t="s">
        <v>10220</v>
      </c>
      <c r="I257" s="5" t="s">
        <v>9034</v>
      </c>
      <c r="J257" s="5" t="s">
        <v>10221</v>
      </c>
      <c r="K257" s="38">
        <v>42535</v>
      </c>
      <c r="L257" s="5" t="s">
        <v>9040</v>
      </c>
      <c r="M257" s="261">
        <v>10466936.82</v>
      </c>
      <c r="N257" s="5"/>
      <c r="O257" s="5"/>
      <c r="P257" s="38"/>
      <c r="Q257" s="5"/>
      <c r="R257" s="5"/>
      <c r="S257" s="5"/>
      <c r="T257" s="5"/>
      <c r="U257" s="5"/>
      <c r="V257" s="5"/>
    </row>
    <row r="258" spans="1:22" ht="91.9" customHeight="1">
      <c r="A258" s="20">
        <f t="shared" si="3"/>
        <v>252</v>
      </c>
      <c r="B258" s="5" t="s">
        <v>9029</v>
      </c>
      <c r="C258" s="5" t="s">
        <v>10222</v>
      </c>
      <c r="D258" s="5">
        <v>6</v>
      </c>
      <c r="E258" s="5" t="s">
        <v>10223</v>
      </c>
      <c r="F258" s="261">
        <v>5375</v>
      </c>
      <c r="G258" s="5">
        <v>1</v>
      </c>
      <c r="H258" s="5" t="s">
        <v>10224</v>
      </c>
      <c r="I258" s="5" t="s">
        <v>9034</v>
      </c>
      <c r="J258" s="5" t="s">
        <v>10225</v>
      </c>
      <c r="K258" s="38">
        <v>42562</v>
      </c>
      <c r="L258" s="5" t="s">
        <v>9040</v>
      </c>
      <c r="M258" s="261">
        <v>9513.75</v>
      </c>
      <c r="N258" s="5"/>
      <c r="O258" s="5"/>
      <c r="P258" s="38"/>
      <c r="Q258" s="5"/>
      <c r="R258" s="5"/>
      <c r="S258" s="5"/>
      <c r="T258" s="5"/>
      <c r="U258" s="5"/>
      <c r="V258" s="5"/>
    </row>
    <row r="259" spans="1:22" ht="91.9" customHeight="1">
      <c r="A259" s="20">
        <f t="shared" si="3"/>
        <v>253</v>
      </c>
      <c r="B259" s="5" t="s">
        <v>9029</v>
      </c>
      <c r="C259" s="5" t="s">
        <v>10226</v>
      </c>
      <c r="D259" s="5">
        <v>1</v>
      </c>
      <c r="E259" s="5" t="s">
        <v>10227</v>
      </c>
      <c r="F259" s="261">
        <v>70247</v>
      </c>
      <c r="G259" s="5">
        <v>1</v>
      </c>
      <c r="H259" s="5" t="s">
        <v>10228</v>
      </c>
      <c r="I259" s="5" t="s">
        <v>9034</v>
      </c>
      <c r="J259" s="5" t="s">
        <v>10229</v>
      </c>
      <c r="K259" s="38">
        <v>42562</v>
      </c>
      <c r="L259" s="5" t="s">
        <v>9501</v>
      </c>
      <c r="M259" s="261">
        <v>23779311.969999999</v>
      </c>
      <c r="N259" s="5"/>
      <c r="O259" s="5"/>
      <c r="P259" s="38"/>
      <c r="Q259" s="5"/>
      <c r="R259" s="5"/>
      <c r="S259" s="5"/>
      <c r="T259" s="5">
        <v>7812</v>
      </c>
      <c r="U259" s="38">
        <v>43069</v>
      </c>
      <c r="V259" s="5" t="s">
        <v>10230</v>
      </c>
    </row>
    <row r="260" spans="1:22" ht="59.45" customHeight="1">
      <c r="A260" s="20">
        <f t="shared" si="3"/>
        <v>254</v>
      </c>
      <c r="B260" s="5" t="s">
        <v>9029</v>
      </c>
      <c r="C260" s="5" t="s">
        <v>1683</v>
      </c>
      <c r="D260" s="5" t="s">
        <v>10231</v>
      </c>
      <c r="E260" s="5" t="s">
        <v>10232</v>
      </c>
      <c r="F260" s="261">
        <v>14411</v>
      </c>
      <c r="G260" s="5">
        <v>1</v>
      </c>
      <c r="H260" s="5" t="s">
        <v>10233</v>
      </c>
      <c r="I260" s="5" t="s">
        <v>9034</v>
      </c>
      <c r="J260" s="5" t="s">
        <v>10234</v>
      </c>
      <c r="K260" s="38">
        <v>42562</v>
      </c>
      <c r="L260" s="5" t="s">
        <v>9040</v>
      </c>
      <c r="M260" s="261">
        <v>4687610.08</v>
      </c>
      <c r="N260" s="5"/>
      <c r="O260" s="5"/>
      <c r="P260" s="38"/>
      <c r="Q260" s="5"/>
      <c r="R260" s="5"/>
      <c r="S260" s="5"/>
      <c r="T260" s="5"/>
      <c r="U260" s="5"/>
      <c r="V260" s="5"/>
    </row>
    <row r="261" spans="1:22" ht="61.9" customHeight="1">
      <c r="A261" s="20">
        <f>A260+1</f>
        <v>255</v>
      </c>
      <c r="B261" s="5" t="s">
        <v>9029</v>
      </c>
      <c r="C261" s="5" t="s">
        <v>2137</v>
      </c>
      <c r="D261" s="5" t="s">
        <v>10235</v>
      </c>
      <c r="E261" s="5" t="s">
        <v>10236</v>
      </c>
      <c r="F261" s="261">
        <v>1517</v>
      </c>
      <c r="G261" s="5">
        <v>1</v>
      </c>
      <c r="H261" s="5" t="s">
        <v>9550</v>
      </c>
      <c r="I261" s="5" t="s">
        <v>9034</v>
      </c>
      <c r="J261" s="5" t="s">
        <v>10237</v>
      </c>
      <c r="K261" s="38">
        <v>42562</v>
      </c>
      <c r="L261" s="5" t="s">
        <v>9040</v>
      </c>
      <c r="M261" s="261">
        <v>222877.64</v>
      </c>
      <c r="N261" s="5"/>
      <c r="O261" s="5"/>
      <c r="P261" s="38"/>
      <c r="Q261" s="38"/>
      <c r="R261" s="5"/>
      <c r="S261" s="5"/>
      <c r="T261" s="5"/>
      <c r="U261" s="5"/>
      <c r="V261" s="5"/>
    </row>
    <row r="262" spans="1:22" ht="65.45" customHeight="1">
      <c r="A262" s="20">
        <f t="shared" si="3"/>
        <v>256</v>
      </c>
      <c r="B262" s="5" t="s">
        <v>9029</v>
      </c>
      <c r="C262" s="5" t="s">
        <v>8430</v>
      </c>
      <c r="D262" s="5">
        <v>7</v>
      </c>
      <c r="E262" s="5" t="s">
        <v>10238</v>
      </c>
      <c r="F262" s="261">
        <v>4934</v>
      </c>
      <c r="G262" s="5">
        <v>1</v>
      </c>
      <c r="H262" s="5" t="s">
        <v>9101</v>
      </c>
      <c r="I262" s="5" t="s">
        <v>9034</v>
      </c>
      <c r="J262" s="5" t="s">
        <v>10239</v>
      </c>
      <c r="K262" s="38">
        <v>36467</v>
      </c>
      <c r="L262" s="38" t="s">
        <v>9040</v>
      </c>
      <c r="M262" s="261">
        <v>9870873.8900000006</v>
      </c>
      <c r="N262" s="5"/>
      <c r="O262" s="5"/>
      <c r="P262" s="5"/>
      <c r="Q262" s="5"/>
      <c r="R262" s="5"/>
      <c r="S262" s="5"/>
      <c r="T262" s="5">
        <v>1061</v>
      </c>
      <c r="U262" s="38">
        <v>36433</v>
      </c>
      <c r="V262" s="5" t="s">
        <v>10240</v>
      </c>
    </row>
    <row r="263" spans="1:22" ht="91.9" customHeight="1">
      <c r="A263" s="20">
        <f t="shared" si="3"/>
        <v>257</v>
      </c>
      <c r="B263" s="5" t="s">
        <v>9029</v>
      </c>
      <c r="C263" s="5" t="s">
        <v>10241</v>
      </c>
      <c r="D263" s="5">
        <v>1</v>
      </c>
      <c r="E263" s="5" t="s">
        <v>10242</v>
      </c>
      <c r="F263" s="261">
        <v>32657</v>
      </c>
      <c r="G263" s="5">
        <v>1</v>
      </c>
      <c r="H263" s="5" t="s">
        <v>10243</v>
      </c>
      <c r="I263" s="5" t="s">
        <v>9034</v>
      </c>
      <c r="J263" s="5" t="s">
        <v>10244</v>
      </c>
      <c r="K263" s="38">
        <v>42598</v>
      </c>
      <c r="L263" s="5" t="s">
        <v>9040</v>
      </c>
      <c r="M263" s="261">
        <v>57802.89</v>
      </c>
      <c r="N263" s="5"/>
      <c r="O263" s="5"/>
      <c r="P263" s="38"/>
      <c r="Q263" s="5"/>
      <c r="R263" s="5"/>
      <c r="S263" s="5"/>
      <c r="T263" s="5"/>
      <c r="U263" s="5"/>
      <c r="V263" s="5"/>
    </row>
    <row r="264" spans="1:22" ht="91.9" customHeight="1">
      <c r="A264" s="20">
        <f t="shared" ref="A264:A283" si="4">A263+1</f>
        <v>258</v>
      </c>
      <c r="B264" s="5" t="s">
        <v>9029</v>
      </c>
      <c r="C264" s="5" t="s">
        <v>10245</v>
      </c>
      <c r="D264" s="5"/>
      <c r="E264" s="5" t="s">
        <v>10246</v>
      </c>
      <c r="F264" s="261">
        <v>4000</v>
      </c>
      <c r="G264" s="5">
        <v>1</v>
      </c>
      <c r="H264" s="5" t="s">
        <v>10247</v>
      </c>
      <c r="I264" s="5" t="s">
        <v>9034</v>
      </c>
      <c r="J264" s="5" t="s">
        <v>10248</v>
      </c>
      <c r="K264" s="38">
        <v>42598</v>
      </c>
      <c r="L264" s="5" t="s">
        <v>9040</v>
      </c>
      <c r="M264" s="261">
        <v>622840</v>
      </c>
      <c r="N264" s="5"/>
      <c r="O264" s="5"/>
      <c r="P264" s="38"/>
      <c r="Q264" s="5"/>
      <c r="R264" s="5"/>
      <c r="S264" s="5"/>
      <c r="T264" s="5"/>
      <c r="U264" s="5"/>
      <c r="V264" s="5"/>
    </row>
    <row r="265" spans="1:22" ht="91.9" customHeight="1">
      <c r="A265" s="20">
        <f t="shared" si="4"/>
        <v>259</v>
      </c>
      <c r="B265" s="5" t="s">
        <v>9029</v>
      </c>
      <c r="C265" s="5" t="s">
        <v>10249</v>
      </c>
      <c r="D265" s="5"/>
      <c r="E265" s="5" t="s">
        <v>10250</v>
      </c>
      <c r="F265" s="261">
        <v>3616</v>
      </c>
      <c r="G265" s="5">
        <v>1</v>
      </c>
      <c r="H265" s="5" t="s">
        <v>10247</v>
      </c>
      <c r="I265" s="5" t="s">
        <v>9034</v>
      </c>
      <c r="J265" s="5" t="s">
        <v>10251</v>
      </c>
      <c r="K265" s="38">
        <v>42598</v>
      </c>
      <c r="L265" s="5" t="s">
        <v>9040</v>
      </c>
      <c r="M265" s="261">
        <v>563047.36</v>
      </c>
      <c r="N265" s="5"/>
      <c r="O265" s="5"/>
      <c r="P265" s="38"/>
      <c r="Q265" s="5"/>
      <c r="R265" s="5"/>
      <c r="S265" s="5"/>
      <c r="T265" s="5"/>
      <c r="U265" s="5"/>
      <c r="V265" s="5"/>
    </row>
    <row r="266" spans="1:22" ht="91.9" customHeight="1">
      <c r="A266" s="20">
        <f t="shared" si="4"/>
        <v>260</v>
      </c>
      <c r="B266" s="5" t="s">
        <v>9029</v>
      </c>
      <c r="C266" s="5" t="s">
        <v>10252</v>
      </c>
      <c r="D266" s="5"/>
      <c r="E266" s="5" t="s">
        <v>10253</v>
      </c>
      <c r="F266" s="261">
        <v>4289</v>
      </c>
      <c r="G266" s="5">
        <v>1</v>
      </c>
      <c r="H266" s="5" t="s">
        <v>10247</v>
      </c>
      <c r="I266" s="5" t="s">
        <v>9034</v>
      </c>
      <c r="J266" s="5" t="s">
        <v>10254</v>
      </c>
      <c r="K266" s="38">
        <v>42598</v>
      </c>
      <c r="L266" s="5" t="s">
        <v>9040</v>
      </c>
      <c r="M266" s="261">
        <v>667840.18999999994</v>
      </c>
      <c r="N266" s="5"/>
      <c r="O266" s="5"/>
      <c r="P266" s="38"/>
      <c r="Q266" s="5"/>
      <c r="R266" s="5"/>
      <c r="S266" s="5"/>
      <c r="T266" s="5"/>
      <c r="U266" s="5"/>
      <c r="V266" s="5"/>
    </row>
    <row r="267" spans="1:22" ht="91.9" customHeight="1">
      <c r="A267" s="20">
        <f t="shared" si="4"/>
        <v>261</v>
      </c>
      <c r="B267" s="5" t="s">
        <v>9029</v>
      </c>
      <c r="C267" s="5" t="s">
        <v>3946</v>
      </c>
      <c r="D267" s="5" t="s">
        <v>10255</v>
      </c>
      <c r="E267" s="5" t="s">
        <v>10256</v>
      </c>
      <c r="F267" s="261">
        <v>310</v>
      </c>
      <c r="G267" s="5">
        <v>1</v>
      </c>
      <c r="H267" s="5" t="s">
        <v>10206</v>
      </c>
      <c r="I267" s="5" t="s">
        <v>9743</v>
      </c>
      <c r="J267" s="5" t="s">
        <v>10257</v>
      </c>
      <c r="K267" s="38">
        <v>42601</v>
      </c>
      <c r="L267" s="5" t="s">
        <v>9040</v>
      </c>
      <c r="M267" s="261">
        <v>63909.599999999999</v>
      </c>
      <c r="N267" s="5" t="s">
        <v>10258</v>
      </c>
      <c r="O267" s="5" t="s">
        <v>10259</v>
      </c>
      <c r="P267" s="38">
        <v>43376</v>
      </c>
      <c r="Q267" s="5"/>
      <c r="R267" s="5"/>
      <c r="S267" s="5" t="s">
        <v>10210</v>
      </c>
      <c r="T267" s="5"/>
      <c r="U267" s="5"/>
      <c r="V267" s="5"/>
    </row>
    <row r="268" spans="1:22" ht="91.9" customHeight="1">
      <c r="A268" s="20">
        <f t="shared" si="4"/>
        <v>262</v>
      </c>
      <c r="B268" s="5" t="s">
        <v>9029</v>
      </c>
      <c r="C268" s="5" t="s">
        <v>3946</v>
      </c>
      <c r="D268" s="5" t="s">
        <v>10260</v>
      </c>
      <c r="E268" s="5" t="s">
        <v>10261</v>
      </c>
      <c r="F268" s="261">
        <v>100</v>
      </c>
      <c r="G268" s="5">
        <v>1</v>
      </c>
      <c r="H268" s="5" t="s">
        <v>10262</v>
      </c>
      <c r="I268" s="5" t="s">
        <v>9743</v>
      </c>
      <c r="J268" s="5" t="s">
        <v>10263</v>
      </c>
      <c r="K268" s="38">
        <v>42601</v>
      </c>
      <c r="L268" s="5" t="s">
        <v>9040</v>
      </c>
      <c r="M268" s="261">
        <v>20616</v>
      </c>
      <c r="N268" s="5"/>
      <c r="O268" s="5"/>
      <c r="P268" s="5"/>
      <c r="Q268" s="5"/>
      <c r="R268" s="5"/>
      <c r="S268" s="5"/>
      <c r="T268" s="5">
        <v>7836</v>
      </c>
      <c r="U268" s="38">
        <v>43312</v>
      </c>
      <c r="V268" s="5" t="s">
        <v>9204</v>
      </c>
    </row>
    <row r="269" spans="1:22" ht="91.9" customHeight="1">
      <c r="A269" s="20">
        <f t="shared" si="4"/>
        <v>263</v>
      </c>
      <c r="B269" s="5" t="s">
        <v>9029</v>
      </c>
      <c r="C269" s="5" t="s">
        <v>2946</v>
      </c>
      <c r="D269" s="5" t="s">
        <v>8022</v>
      </c>
      <c r="E269" s="5" t="s">
        <v>10264</v>
      </c>
      <c r="F269" s="261">
        <v>818</v>
      </c>
      <c r="G269" s="5">
        <v>1</v>
      </c>
      <c r="H269" s="5" t="s">
        <v>10179</v>
      </c>
      <c r="I269" s="5" t="s">
        <v>9034</v>
      </c>
      <c r="J269" s="5" t="s">
        <v>10265</v>
      </c>
      <c r="K269" s="38">
        <v>42642</v>
      </c>
      <c r="L269" s="38" t="s">
        <v>9040</v>
      </c>
      <c r="M269" s="261">
        <v>265964.52</v>
      </c>
      <c r="N269" s="5"/>
      <c r="O269" s="5"/>
      <c r="P269" s="5"/>
      <c r="Q269" s="5"/>
      <c r="R269" s="5"/>
      <c r="S269" s="5"/>
      <c r="T269" s="5">
        <v>7803</v>
      </c>
      <c r="U269" s="38">
        <v>42618</v>
      </c>
      <c r="V269" s="5" t="s">
        <v>10266</v>
      </c>
    </row>
    <row r="270" spans="1:22" ht="91.9" customHeight="1">
      <c r="A270" s="20">
        <f t="shared" si="4"/>
        <v>264</v>
      </c>
      <c r="B270" s="5" t="s">
        <v>9029</v>
      </c>
      <c r="C270" s="5" t="s">
        <v>2946</v>
      </c>
      <c r="D270" s="5" t="s">
        <v>10267</v>
      </c>
      <c r="E270" s="5" t="s">
        <v>10268</v>
      </c>
      <c r="F270" s="261">
        <v>292</v>
      </c>
      <c r="G270" s="5">
        <v>1</v>
      </c>
      <c r="H270" s="5" t="s">
        <v>10269</v>
      </c>
      <c r="I270" s="5" t="s">
        <v>9034</v>
      </c>
      <c r="J270" s="5" t="s">
        <v>10270</v>
      </c>
      <c r="K270" s="38">
        <v>42642</v>
      </c>
      <c r="L270" s="38" t="s">
        <v>9040</v>
      </c>
      <c r="M270" s="261">
        <v>94940.88</v>
      </c>
      <c r="N270" s="5"/>
      <c r="O270" s="5"/>
      <c r="P270" s="5"/>
      <c r="Q270" s="5"/>
      <c r="R270" s="5"/>
      <c r="S270" s="5"/>
      <c r="T270" s="5">
        <v>7801</v>
      </c>
      <c r="U270" s="38">
        <v>42618</v>
      </c>
      <c r="V270" s="5" t="s">
        <v>10266</v>
      </c>
    </row>
    <row r="271" spans="1:22" ht="91.9" customHeight="1">
      <c r="A271" s="20">
        <f t="shared" si="4"/>
        <v>265</v>
      </c>
      <c r="B271" s="5" t="s">
        <v>9029</v>
      </c>
      <c r="C271" s="5" t="s">
        <v>10271</v>
      </c>
      <c r="D271" s="5" t="s">
        <v>10272</v>
      </c>
      <c r="E271" s="5" t="s">
        <v>10273</v>
      </c>
      <c r="F271" s="261">
        <v>3022</v>
      </c>
      <c r="G271" s="5">
        <v>1</v>
      </c>
      <c r="H271" s="5" t="s">
        <v>10274</v>
      </c>
      <c r="I271" s="5" t="s">
        <v>9034</v>
      </c>
      <c r="J271" s="5" t="s">
        <v>10275</v>
      </c>
      <c r="K271" s="38">
        <v>42639</v>
      </c>
      <c r="L271" s="5" t="s">
        <v>9040</v>
      </c>
      <c r="M271" s="261">
        <v>1684190.82</v>
      </c>
      <c r="N271" s="5" t="s">
        <v>10276</v>
      </c>
      <c r="O271" s="5" t="s">
        <v>10277</v>
      </c>
      <c r="P271" s="38">
        <v>42543</v>
      </c>
      <c r="Q271" s="5"/>
      <c r="R271" s="5"/>
      <c r="S271" s="5" t="s">
        <v>890</v>
      </c>
      <c r="T271" s="5"/>
      <c r="U271" s="5"/>
      <c r="V271" s="5"/>
    </row>
    <row r="272" spans="1:22" ht="65.45" customHeight="1">
      <c r="A272" s="20">
        <f t="shared" si="4"/>
        <v>266</v>
      </c>
      <c r="B272" s="5" t="s">
        <v>9029</v>
      </c>
      <c r="C272" s="5" t="s">
        <v>10271</v>
      </c>
      <c r="D272" s="5" t="s">
        <v>10278</v>
      </c>
      <c r="E272" s="5" t="s">
        <v>10279</v>
      </c>
      <c r="F272" s="261">
        <v>2165</v>
      </c>
      <c r="G272" s="5">
        <v>1</v>
      </c>
      <c r="H272" s="5" t="s">
        <v>10274</v>
      </c>
      <c r="I272" s="5" t="s">
        <v>9034</v>
      </c>
      <c r="J272" s="5" t="s">
        <v>10280</v>
      </c>
      <c r="K272" s="38">
        <v>42641</v>
      </c>
      <c r="L272" s="5" t="s">
        <v>9040</v>
      </c>
      <c r="M272" s="261">
        <v>1206576.1499999999</v>
      </c>
      <c r="N272" s="5" t="s">
        <v>10281</v>
      </c>
      <c r="O272" s="5" t="s">
        <v>10282</v>
      </c>
      <c r="P272" s="38">
        <v>42544</v>
      </c>
      <c r="Q272" s="5"/>
      <c r="R272" s="5"/>
      <c r="S272" s="5" t="s">
        <v>890</v>
      </c>
      <c r="T272" s="5"/>
      <c r="U272" s="5"/>
      <c r="V272" s="5"/>
    </row>
    <row r="273" spans="1:22" ht="62.45" customHeight="1">
      <c r="A273" s="20">
        <f t="shared" si="4"/>
        <v>267</v>
      </c>
      <c r="B273" s="5" t="s">
        <v>9029</v>
      </c>
      <c r="C273" s="5" t="s">
        <v>2559</v>
      </c>
      <c r="D273" s="5">
        <v>17</v>
      </c>
      <c r="E273" s="5" t="s">
        <v>10283</v>
      </c>
      <c r="F273" s="261">
        <f>582/2</f>
        <v>291</v>
      </c>
      <c r="G273" s="825" t="s">
        <v>10284</v>
      </c>
      <c r="H273" s="5" t="s">
        <v>9033</v>
      </c>
      <c r="I273" s="5" t="s">
        <v>9034</v>
      </c>
      <c r="J273" s="5" t="s">
        <v>10285</v>
      </c>
      <c r="K273" s="38">
        <v>42643</v>
      </c>
      <c r="L273" s="5" t="s">
        <v>9040</v>
      </c>
      <c r="M273" s="261">
        <f>197549.52/2</f>
        <v>98774.76</v>
      </c>
      <c r="N273" s="5"/>
      <c r="O273" s="5"/>
      <c r="P273" s="5"/>
      <c r="Q273" s="5"/>
      <c r="R273" s="5"/>
      <c r="S273" s="5"/>
      <c r="T273" s="5"/>
      <c r="U273" s="5"/>
      <c r="V273" s="5"/>
    </row>
    <row r="274" spans="1:22" ht="91.9" customHeight="1">
      <c r="A274" s="20">
        <f t="shared" si="4"/>
        <v>268</v>
      </c>
      <c r="B274" s="5" t="s">
        <v>9029</v>
      </c>
      <c r="C274" s="5" t="s">
        <v>10286</v>
      </c>
      <c r="D274" s="5"/>
      <c r="E274" s="5" t="s">
        <v>10287</v>
      </c>
      <c r="F274" s="261">
        <v>2621</v>
      </c>
      <c r="G274" s="5">
        <v>1</v>
      </c>
      <c r="H274" s="5" t="s">
        <v>10288</v>
      </c>
      <c r="I274" s="5" t="s">
        <v>9034</v>
      </c>
      <c r="J274" s="5" t="s">
        <v>10289</v>
      </c>
      <c r="K274" s="38">
        <v>42643</v>
      </c>
      <c r="L274" s="5" t="s">
        <v>9040</v>
      </c>
      <c r="M274" s="261">
        <v>1</v>
      </c>
      <c r="N274" s="5" t="s">
        <v>10290</v>
      </c>
      <c r="O274" s="5" t="s">
        <v>10291</v>
      </c>
      <c r="P274" s="38">
        <v>42542</v>
      </c>
      <c r="Q274" s="5"/>
      <c r="R274" s="5"/>
      <c r="S274" s="5" t="s">
        <v>9091</v>
      </c>
      <c r="T274" s="5"/>
      <c r="U274" s="5"/>
      <c r="V274" s="5"/>
    </row>
    <row r="275" spans="1:22" ht="91.9" customHeight="1">
      <c r="A275" s="20">
        <f t="shared" si="4"/>
        <v>269</v>
      </c>
      <c r="B275" s="5" t="s">
        <v>9029</v>
      </c>
      <c r="C275" s="5" t="s">
        <v>6849</v>
      </c>
      <c r="D275" s="5" t="s">
        <v>7974</v>
      </c>
      <c r="E275" s="5" t="s">
        <v>10292</v>
      </c>
      <c r="F275" s="261">
        <v>2840</v>
      </c>
      <c r="G275" s="5">
        <v>1</v>
      </c>
      <c r="H275" s="5" t="s">
        <v>10274</v>
      </c>
      <c r="I275" s="5" t="s">
        <v>9034</v>
      </c>
      <c r="J275" s="5" t="s">
        <v>10293</v>
      </c>
      <c r="K275" s="38">
        <v>42643</v>
      </c>
      <c r="L275" s="5" t="s">
        <v>9040</v>
      </c>
      <c r="M275" s="261">
        <v>930781.6</v>
      </c>
      <c r="N275" s="5" t="s">
        <v>10294</v>
      </c>
      <c r="O275" s="5" t="s">
        <v>10295</v>
      </c>
      <c r="P275" s="38">
        <v>42551</v>
      </c>
      <c r="Q275" s="5"/>
      <c r="R275" s="5"/>
      <c r="S275" s="5" t="s">
        <v>890</v>
      </c>
      <c r="T275" s="5"/>
      <c r="U275" s="5"/>
      <c r="V275" s="5"/>
    </row>
    <row r="276" spans="1:22" ht="91.9" customHeight="1">
      <c r="A276" s="20">
        <f t="shared" si="4"/>
        <v>270</v>
      </c>
      <c r="B276" s="5" t="s">
        <v>9029</v>
      </c>
      <c r="C276" s="5" t="s">
        <v>10296</v>
      </c>
      <c r="D276" s="825" t="s">
        <v>10297</v>
      </c>
      <c r="E276" s="5" t="s">
        <v>10298</v>
      </c>
      <c r="F276" s="261">
        <v>124311</v>
      </c>
      <c r="G276" s="5">
        <v>1</v>
      </c>
      <c r="H276" s="5" t="s">
        <v>10299</v>
      </c>
      <c r="I276" s="5" t="s">
        <v>9743</v>
      </c>
      <c r="J276" s="5" t="s">
        <v>10300</v>
      </c>
      <c r="K276" s="38">
        <v>42646</v>
      </c>
      <c r="L276" s="5" t="s">
        <v>9040</v>
      </c>
      <c r="M276" s="261">
        <v>25627955.760000002</v>
      </c>
      <c r="N276" s="5" t="s">
        <v>10301</v>
      </c>
      <c r="O276" s="5" t="s">
        <v>10302</v>
      </c>
      <c r="P276" s="38">
        <v>42551</v>
      </c>
      <c r="Q276" s="5"/>
      <c r="R276" s="5"/>
      <c r="S276" s="5" t="s">
        <v>890</v>
      </c>
      <c r="T276" s="5"/>
      <c r="U276" s="5"/>
      <c r="V276" s="5"/>
    </row>
    <row r="277" spans="1:22" ht="91.9" customHeight="1">
      <c r="A277" s="20">
        <f t="shared" si="4"/>
        <v>271</v>
      </c>
      <c r="B277" s="5" t="s">
        <v>9029</v>
      </c>
      <c r="C277" s="5" t="s">
        <v>10303</v>
      </c>
      <c r="D277" s="5">
        <v>63</v>
      </c>
      <c r="E277" s="5" t="s">
        <v>10304</v>
      </c>
      <c r="F277" s="261">
        <v>9197</v>
      </c>
      <c r="G277" s="5">
        <v>1</v>
      </c>
      <c r="H277" s="5" t="s">
        <v>10305</v>
      </c>
      <c r="I277" s="5" t="s">
        <v>9743</v>
      </c>
      <c r="J277" s="5" t="s">
        <v>10306</v>
      </c>
      <c r="K277" s="38">
        <v>42668</v>
      </c>
      <c r="L277" s="5" t="s">
        <v>9040</v>
      </c>
      <c r="M277" s="261">
        <v>11849966.619999999</v>
      </c>
      <c r="N277" s="5" t="s">
        <v>10307</v>
      </c>
      <c r="O277" s="5" t="s">
        <v>10308</v>
      </c>
      <c r="P277" s="38">
        <v>42544</v>
      </c>
      <c r="Q277" s="5"/>
      <c r="R277" s="5"/>
      <c r="S277" s="5" t="s">
        <v>890</v>
      </c>
      <c r="T277" s="5"/>
      <c r="U277" s="5"/>
      <c r="V277" s="5"/>
    </row>
    <row r="278" spans="1:22" ht="67.150000000000006" customHeight="1">
      <c r="A278" s="20">
        <f t="shared" si="4"/>
        <v>272</v>
      </c>
      <c r="B278" s="5" t="s">
        <v>9029</v>
      </c>
      <c r="C278" s="5" t="s">
        <v>6875</v>
      </c>
      <c r="D278" s="5" t="s">
        <v>10309</v>
      </c>
      <c r="E278" s="5" t="s">
        <v>10310</v>
      </c>
      <c r="F278" s="261">
        <v>35864</v>
      </c>
      <c r="G278" s="5">
        <v>1</v>
      </c>
      <c r="H278" s="5" t="s">
        <v>10305</v>
      </c>
      <c r="I278" s="5" t="s">
        <v>9034</v>
      </c>
      <c r="J278" s="5" t="s">
        <v>10311</v>
      </c>
      <c r="K278" s="38">
        <v>42667</v>
      </c>
      <c r="L278" s="5" t="s">
        <v>9040</v>
      </c>
      <c r="M278" s="261">
        <v>46209329.439999998</v>
      </c>
      <c r="N278" s="5" t="s">
        <v>10312</v>
      </c>
      <c r="O278" s="5" t="s">
        <v>10313</v>
      </c>
      <c r="P278" s="38">
        <v>42544</v>
      </c>
      <c r="Q278" s="5"/>
      <c r="R278" s="5"/>
      <c r="S278" s="5" t="s">
        <v>890</v>
      </c>
      <c r="T278" s="5"/>
      <c r="U278" s="5"/>
      <c r="V278" s="5"/>
    </row>
    <row r="279" spans="1:22" ht="91.9" customHeight="1">
      <c r="A279" s="20">
        <f t="shared" si="4"/>
        <v>273</v>
      </c>
      <c r="B279" s="5" t="s">
        <v>9029</v>
      </c>
      <c r="C279" s="5" t="s">
        <v>3479</v>
      </c>
      <c r="D279" s="5">
        <v>13</v>
      </c>
      <c r="E279" s="5" t="s">
        <v>10314</v>
      </c>
      <c r="F279" s="261">
        <f>6310*428/1000</f>
        <v>2700.68</v>
      </c>
      <c r="G279" s="5" t="s">
        <v>10315</v>
      </c>
      <c r="H279" s="5" t="s">
        <v>10316</v>
      </c>
      <c r="I279" s="5" t="s">
        <v>9034</v>
      </c>
      <c r="J279" s="5" t="s">
        <v>10317</v>
      </c>
      <c r="K279" s="38">
        <v>42668</v>
      </c>
      <c r="L279" s="5" t="s">
        <v>9040</v>
      </c>
      <c r="M279" s="261">
        <f>16330988.71*428/1000</f>
        <v>6989663.1678800005</v>
      </c>
      <c r="N279" s="5"/>
      <c r="O279" s="5"/>
      <c r="P279" s="5"/>
      <c r="Q279" s="5"/>
      <c r="R279" s="5"/>
      <c r="S279" s="5"/>
      <c r="T279" s="5"/>
      <c r="U279" s="5"/>
      <c r="V279" s="5"/>
    </row>
    <row r="280" spans="1:22" ht="91.9" customHeight="1">
      <c r="A280" s="20">
        <f t="shared" si="4"/>
        <v>274</v>
      </c>
      <c r="B280" s="5" t="s">
        <v>9029</v>
      </c>
      <c r="C280" s="5" t="s">
        <v>1447</v>
      </c>
      <c r="D280" s="5">
        <v>94</v>
      </c>
      <c r="E280" s="5" t="s">
        <v>10318</v>
      </c>
      <c r="F280" s="261">
        <v>13464</v>
      </c>
      <c r="G280" s="5">
        <v>1</v>
      </c>
      <c r="H280" s="5" t="s">
        <v>10319</v>
      </c>
      <c r="I280" s="5" t="s">
        <v>9034</v>
      </c>
      <c r="J280" s="5" t="s">
        <v>10320</v>
      </c>
      <c r="K280" s="38">
        <v>42717</v>
      </c>
      <c r="L280" s="5" t="s">
        <v>9040</v>
      </c>
      <c r="M280" s="261">
        <v>17347825.440000001</v>
      </c>
      <c r="N280" s="5"/>
      <c r="O280" s="5"/>
      <c r="P280" s="5"/>
      <c r="Q280" s="5"/>
      <c r="R280" s="5"/>
      <c r="S280" s="5"/>
      <c r="T280" s="5"/>
      <c r="U280" s="5"/>
      <c r="V280" s="5"/>
    </row>
    <row r="281" spans="1:22" ht="74.45" customHeight="1">
      <c r="A281" s="20">
        <f t="shared" si="4"/>
        <v>275</v>
      </c>
      <c r="B281" s="5" t="s">
        <v>9029</v>
      </c>
      <c r="C281" s="5" t="s">
        <v>10321</v>
      </c>
      <c r="D281" s="5">
        <v>533</v>
      </c>
      <c r="E281" s="5" t="s">
        <v>10322</v>
      </c>
      <c r="F281" s="261">
        <v>18</v>
      </c>
      <c r="G281" s="5">
        <v>1</v>
      </c>
      <c r="H281" s="5" t="s">
        <v>10323</v>
      </c>
      <c r="I281" s="5" t="s">
        <v>9034</v>
      </c>
      <c r="J281" s="5" t="s">
        <v>10324</v>
      </c>
      <c r="K281" s="38">
        <v>42720</v>
      </c>
      <c r="L281" s="5" t="s">
        <v>9040</v>
      </c>
      <c r="M281" s="261">
        <v>8869.25</v>
      </c>
      <c r="N281" s="5"/>
      <c r="O281" s="5"/>
      <c r="P281" s="5"/>
      <c r="Q281" s="5"/>
      <c r="R281" s="5"/>
      <c r="S281" s="5"/>
      <c r="T281" s="5"/>
      <c r="U281" s="5"/>
      <c r="V281" s="5"/>
    </row>
    <row r="282" spans="1:22" ht="91.9" customHeight="1">
      <c r="A282" s="20">
        <f t="shared" si="4"/>
        <v>276</v>
      </c>
      <c r="B282" s="5" t="s">
        <v>9029</v>
      </c>
      <c r="C282" s="5" t="s">
        <v>10092</v>
      </c>
      <c r="D282" s="5">
        <v>96</v>
      </c>
      <c r="E282" s="5" t="s">
        <v>10325</v>
      </c>
      <c r="F282" s="261">
        <v>1296</v>
      </c>
      <c r="G282" s="5">
        <v>1</v>
      </c>
      <c r="H282" s="5" t="s">
        <v>9033</v>
      </c>
      <c r="I282" s="5" t="s">
        <v>9034</v>
      </c>
      <c r="J282" s="5" t="s">
        <v>10326</v>
      </c>
      <c r="K282" s="38">
        <v>42724</v>
      </c>
      <c r="L282" s="5" t="s">
        <v>9040</v>
      </c>
      <c r="M282" s="261">
        <v>398265.55</v>
      </c>
      <c r="N282" s="5"/>
      <c r="O282" s="5"/>
      <c r="P282" s="5"/>
      <c r="Q282" s="5"/>
      <c r="R282" s="5"/>
      <c r="S282" s="5"/>
      <c r="T282" s="5"/>
      <c r="U282" s="5"/>
      <c r="V282" s="5"/>
    </row>
    <row r="283" spans="1:22" ht="64.900000000000006" customHeight="1">
      <c r="A283" s="20">
        <f t="shared" si="4"/>
        <v>277</v>
      </c>
      <c r="B283" s="5" t="s">
        <v>9029</v>
      </c>
      <c r="C283" s="5" t="s">
        <v>10327</v>
      </c>
      <c r="D283" s="5" t="s">
        <v>10328</v>
      </c>
      <c r="E283" s="5" t="s">
        <v>10329</v>
      </c>
      <c r="F283" s="261">
        <v>371</v>
      </c>
      <c r="G283" s="5">
        <v>1</v>
      </c>
      <c r="H283" s="5" t="s">
        <v>10330</v>
      </c>
      <c r="I283" s="5" t="s">
        <v>9034</v>
      </c>
      <c r="J283" s="5" t="s">
        <v>10331</v>
      </c>
      <c r="K283" s="38">
        <v>42728</v>
      </c>
      <c r="L283" s="5" t="s">
        <v>9040</v>
      </c>
      <c r="M283" s="261">
        <v>125724.48</v>
      </c>
      <c r="N283" s="5"/>
      <c r="O283" s="5"/>
      <c r="P283" s="5"/>
      <c r="Q283" s="5"/>
      <c r="R283" s="5"/>
      <c r="S283" s="5"/>
      <c r="T283" s="5"/>
      <c r="U283" s="5"/>
      <c r="V283" s="5"/>
    </row>
    <row r="284" spans="1:22" ht="91.9" customHeight="1">
      <c r="A284" s="20">
        <f>A283+1</f>
        <v>278</v>
      </c>
      <c r="B284" s="5" t="s">
        <v>9029</v>
      </c>
      <c r="C284" s="5" t="s">
        <v>3946</v>
      </c>
      <c r="D284" s="5" t="s">
        <v>10332</v>
      </c>
      <c r="E284" s="5" t="s">
        <v>10333</v>
      </c>
      <c r="F284" s="261">
        <v>6322</v>
      </c>
      <c r="G284" s="5">
        <v>1</v>
      </c>
      <c r="H284" s="5" t="s">
        <v>10334</v>
      </c>
      <c r="I284" s="5" t="s">
        <v>9034</v>
      </c>
      <c r="J284" s="5" t="s">
        <v>10335</v>
      </c>
      <c r="K284" s="38">
        <v>42731</v>
      </c>
      <c r="L284" s="5" t="s">
        <v>9040</v>
      </c>
      <c r="M284" s="261">
        <v>11189.94</v>
      </c>
      <c r="N284" s="5" t="s">
        <v>10336</v>
      </c>
      <c r="O284" s="835"/>
      <c r="P284" s="836"/>
      <c r="Q284" s="835"/>
      <c r="R284" s="836"/>
      <c r="S284" s="5" t="s">
        <v>9567</v>
      </c>
      <c r="T284" s="5"/>
      <c r="U284" s="5"/>
      <c r="V284" s="5"/>
    </row>
    <row r="285" spans="1:22" ht="91.9" customHeight="1">
      <c r="A285" s="20">
        <f>A284+1</f>
        <v>279</v>
      </c>
      <c r="B285" s="5" t="s">
        <v>9029</v>
      </c>
      <c r="C285" s="5" t="s">
        <v>3946</v>
      </c>
      <c r="D285" s="5" t="s">
        <v>10337</v>
      </c>
      <c r="E285" s="5" t="s">
        <v>10338</v>
      </c>
      <c r="F285" s="261">
        <v>1648</v>
      </c>
      <c r="G285" s="5">
        <v>1</v>
      </c>
      <c r="H285" s="5" t="s">
        <v>10334</v>
      </c>
      <c r="I285" s="5" t="s">
        <v>9034</v>
      </c>
      <c r="J285" s="5" t="s">
        <v>10339</v>
      </c>
      <c r="K285" s="38">
        <v>42731</v>
      </c>
      <c r="L285" s="5" t="s">
        <v>9040</v>
      </c>
      <c r="M285" s="261">
        <v>256610.08</v>
      </c>
      <c r="N285" s="5" t="s">
        <v>10340</v>
      </c>
      <c r="O285" s="5" t="s">
        <v>10341</v>
      </c>
      <c r="P285" s="38" t="s">
        <v>10342</v>
      </c>
      <c r="Q285" s="5"/>
      <c r="R285" s="5"/>
      <c r="S285" s="5" t="s">
        <v>10343</v>
      </c>
      <c r="T285" s="5"/>
      <c r="U285" s="5"/>
      <c r="V285" s="5"/>
    </row>
    <row r="286" spans="1:22" ht="91.9" customHeight="1">
      <c r="A286" s="20">
        <f>A285+1</f>
        <v>280</v>
      </c>
      <c r="B286" s="5" t="s">
        <v>9029</v>
      </c>
      <c r="C286" s="5" t="s">
        <v>1420</v>
      </c>
      <c r="D286" s="5" t="s">
        <v>10344</v>
      </c>
      <c r="E286" s="5" t="s">
        <v>10345</v>
      </c>
      <c r="F286" s="261">
        <v>90.91</v>
      </c>
      <c r="G286" s="5" t="s">
        <v>10346</v>
      </c>
      <c r="H286" s="5" t="s">
        <v>10347</v>
      </c>
      <c r="I286" s="5" t="s">
        <v>9034</v>
      </c>
      <c r="J286" s="5" t="s">
        <v>10348</v>
      </c>
      <c r="K286" s="38">
        <v>42712</v>
      </c>
      <c r="L286" s="5" t="s">
        <v>9040</v>
      </c>
      <c r="M286" s="261">
        <v>269796.59000000003</v>
      </c>
      <c r="N286" s="5" t="s">
        <v>10349</v>
      </c>
      <c r="O286" s="5"/>
      <c r="P286" s="5"/>
      <c r="Q286" s="5"/>
      <c r="R286" s="5"/>
      <c r="S286" s="5" t="s">
        <v>10350</v>
      </c>
      <c r="T286" s="5"/>
      <c r="U286" s="5"/>
      <c r="V286" s="5"/>
    </row>
    <row r="287" spans="1:22" ht="91.9" customHeight="1">
      <c r="A287" s="70">
        <f>A286+1</f>
        <v>281</v>
      </c>
      <c r="B287" s="5" t="s">
        <v>9029</v>
      </c>
      <c r="C287" s="5" t="s">
        <v>5538</v>
      </c>
      <c r="D287" s="5" t="s">
        <v>10351</v>
      </c>
      <c r="E287" s="5" t="s">
        <v>10352</v>
      </c>
      <c r="F287" s="261">
        <v>37.159999999999997</v>
      </c>
      <c r="G287" s="5">
        <v>1</v>
      </c>
      <c r="H287" s="5" t="s">
        <v>10347</v>
      </c>
      <c r="I287" s="5" t="s">
        <v>9034</v>
      </c>
      <c r="J287" s="5" t="s">
        <v>10353</v>
      </c>
      <c r="K287" s="38">
        <v>42747</v>
      </c>
      <c r="L287" s="5" t="s">
        <v>9040</v>
      </c>
      <c r="M287" s="261">
        <v>110275.68</v>
      </c>
      <c r="N287" s="5" t="s">
        <v>10354</v>
      </c>
      <c r="O287" s="5"/>
      <c r="P287" s="5"/>
      <c r="Q287" s="5"/>
      <c r="R287" s="5"/>
      <c r="S287" s="5" t="s">
        <v>10355</v>
      </c>
      <c r="T287" s="5"/>
      <c r="U287" s="5"/>
      <c r="V287" s="5"/>
    </row>
    <row r="288" spans="1:22" ht="91.9" customHeight="1">
      <c r="A288" s="71"/>
      <c r="B288" s="5" t="s">
        <v>9029</v>
      </c>
      <c r="C288" s="5" t="s">
        <v>5538</v>
      </c>
      <c r="D288" s="5" t="s">
        <v>10356</v>
      </c>
      <c r="E288" s="5" t="s">
        <v>10352</v>
      </c>
      <c r="F288" s="261">
        <v>24.83</v>
      </c>
      <c r="G288" s="5">
        <v>1</v>
      </c>
      <c r="H288" s="5" t="s">
        <v>10347</v>
      </c>
      <c r="I288" s="5" t="s">
        <v>9034</v>
      </c>
      <c r="J288" s="5" t="s">
        <v>10357</v>
      </c>
      <c r="K288" s="38">
        <v>42747</v>
      </c>
      <c r="L288" s="5" t="s">
        <v>9040</v>
      </c>
      <c r="M288" s="261">
        <v>73676.31</v>
      </c>
      <c r="N288" s="5" t="s">
        <v>10358</v>
      </c>
      <c r="O288" s="5"/>
      <c r="P288" s="5"/>
      <c r="Q288" s="5"/>
      <c r="R288" s="5"/>
      <c r="S288" s="5" t="s">
        <v>2638</v>
      </c>
      <c r="T288" s="5"/>
      <c r="U288" s="5"/>
      <c r="V288" s="5"/>
    </row>
    <row r="289" spans="1:22" ht="91.9" customHeight="1">
      <c r="A289" s="71"/>
      <c r="B289" s="5" t="s">
        <v>9029</v>
      </c>
      <c r="C289" s="5" t="s">
        <v>5538</v>
      </c>
      <c r="D289" s="5" t="s">
        <v>10359</v>
      </c>
      <c r="E289" s="5" t="s">
        <v>10352</v>
      </c>
      <c r="F289" s="261">
        <v>19.45</v>
      </c>
      <c r="G289" s="5">
        <v>1</v>
      </c>
      <c r="H289" s="5" t="s">
        <v>10347</v>
      </c>
      <c r="I289" s="5" t="s">
        <v>9034</v>
      </c>
      <c r="J289" s="5" t="s">
        <v>10360</v>
      </c>
      <c r="K289" s="38">
        <v>42747</v>
      </c>
      <c r="L289" s="5" t="s">
        <v>9040</v>
      </c>
      <c r="M289" s="261">
        <v>57729.41</v>
      </c>
      <c r="N289" s="5" t="s">
        <v>10361</v>
      </c>
      <c r="O289" s="5"/>
      <c r="P289" s="5"/>
      <c r="Q289" s="5"/>
      <c r="R289" s="5"/>
      <c r="S289" s="5" t="s">
        <v>10362</v>
      </c>
      <c r="T289" s="5"/>
      <c r="U289" s="5"/>
      <c r="V289" s="5"/>
    </row>
    <row r="290" spans="1:22" ht="91.9" customHeight="1">
      <c r="A290" s="71"/>
      <c r="B290" s="5" t="s">
        <v>9029</v>
      </c>
      <c r="C290" s="5" t="s">
        <v>5538</v>
      </c>
      <c r="D290" s="5" t="s">
        <v>10363</v>
      </c>
      <c r="E290" s="5" t="s">
        <v>10352</v>
      </c>
      <c r="F290" s="261">
        <v>18.25</v>
      </c>
      <c r="G290" s="5">
        <v>1</v>
      </c>
      <c r="H290" s="5" t="s">
        <v>10347</v>
      </c>
      <c r="I290" s="5" t="s">
        <v>9034</v>
      </c>
      <c r="J290" s="5" t="s">
        <v>10364</v>
      </c>
      <c r="K290" s="38">
        <v>42787</v>
      </c>
      <c r="L290" s="5" t="s">
        <v>9040</v>
      </c>
      <c r="M290" s="261">
        <v>54154.83</v>
      </c>
      <c r="N290" s="5" t="s">
        <v>10365</v>
      </c>
      <c r="O290" s="5"/>
      <c r="P290" s="5"/>
      <c r="Q290" s="5"/>
      <c r="R290" s="5"/>
      <c r="S290" s="5" t="s">
        <v>10366</v>
      </c>
      <c r="T290" s="5"/>
      <c r="U290" s="5"/>
      <c r="V290" s="5"/>
    </row>
    <row r="291" spans="1:22" ht="91.9" customHeight="1">
      <c r="A291" s="71"/>
      <c r="B291" s="5" t="s">
        <v>9029</v>
      </c>
      <c r="C291" s="5" t="s">
        <v>5538</v>
      </c>
      <c r="D291" s="5" t="s">
        <v>10367</v>
      </c>
      <c r="E291" s="5" t="s">
        <v>10352</v>
      </c>
      <c r="F291" s="261">
        <v>30.11</v>
      </c>
      <c r="G291" s="5">
        <v>1</v>
      </c>
      <c r="H291" s="5" t="s">
        <v>10347</v>
      </c>
      <c r="I291" s="5" t="s">
        <v>9034</v>
      </c>
      <c r="J291" s="5" t="s">
        <v>10368</v>
      </c>
      <c r="K291" s="38">
        <v>42787</v>
      </c>
      <c r="L291" s="5" t="s">
        <v>9040</v>
      </c>
      <c r="M291" s="261">
        <v>89364.41</v>
      </c>
      <c r="N291" s="5" t="s">
        <v>10369</v>
      </c>
      <c r="O291" s="5"/>
      <c r="P291" s="5"/>
      <c r="Q291" s="5"/>
      <c r="R291" s="5"/>
      <c r="S291" s="5" t="s">
        <v>5552</v>
      </c>
      <c r="T291" s="5"/>
      <c r="U291" s="5"/>
      <c r="V291" s="5"/>
    </row>
    <row r="292" spans="1:22" ht="91.9" customHeight="1">
      <c r="A292" s="72"/>
      <c r="B292" s="5" t="s">
        <v>9029</v>
      </c>
      <c r="C292" s="5" t="s">
        <v>5538</v>
      </c>
      <c r="D292" s="5" t="s">
        <v>10370</v>
      </c>
      <c r="E292" s="5" t="s">
        <v>10352</v>
      </c>
      <c r="F292" s="261">
        <v>21.2</v>
      </c>
      <c r="G292" s="5">
        <v>1</v>
      </c>
      <c r="H292" s="5" t="s">
        <v>10347</v>
      </c>
      <c r="I292" s="5" t="s">
        <v>9034</v>
      </c>
      <c r="J292" s="5" t="s">
        <v>10371</v>
      </c>
      <c r="K292" s="38">
        <v>42731</v>
      </c>
      <c r="L292" s="5" t="s">
        <v>9040</v>
      </c>
      <c r="M292" s="261">
        <v>63912.54</v>
      </c>
      <c r="N292" s="5"/>
      <c r="O292" s="5"/>
      <c r="P292" s="5"/>
      <c r="Q292" s="5"/>
      <c r="R292" s="5"/>
      <c r="S292" s="5"/>
      <c r="T292" s="5"/>
      <c r="U292" s="5"/>
      <c r="V292" s="5"/>
    </row>
    <row r="293" spans="1:22" ht="91.9" customHeight="1">
      <c r="A293" s="20">
        <f>A287+1</f>
        <v>282</v>
      </c>
      <c r="B293" s="5" t="s">
        <v>9029</v>
      </c>
      <c r="C293" s="5" t="s">
        <v>6357</v>
      </c>
      <c r="D293" s="5">
        <v>134</v>
      </c>
      <c r="E293" s="5" t="s">
        <v>10372</v>
      </c>
      <c r="F293" s="261">
        <v>103</v>
      </c>
      <c r="G293" s="5">
        <v>1</v>
      </c>
      <c r="H293" s="5" t="s">
        <v>9033</v>
      </c>
      <c r="I293" s="5" t="s">
        <v>9034</v>
      </c>
      <c r="J293" s="5" t="s">
        <v>10373</v>
      </c>
      <c r="K293" s="38">
        <v>36630</v>
      </c>
      <c r="L293" s="5" t="s">
        <v>9040</v>
      </c>
      <c r="M293" s="261">
        <v>35433.300000000003</v>
      </c>
      <c r="N293" s="5"/>
      <c r="O293" s="5"/>
      <c r="P293" s="5"/>
      <c r="Q293" s="5"/>
      <c r="R293" s="5"/>
      <c r="S293" s="5"/>
      <c r="T293" s="5"/>
      <c r="U293" s="38"/>
      <c r="V293" s="5"/>
    </row>
    <row r="294" spans="1:22" ht="91.9" customHeight="1">
      <c r="A294" s="70">
        <f>A293+1</f>
        <v>283</v>
      </c>
      <c r="B294" s="5" t="s">
        <v>9029</v>
      </c>
      <c r="C294" s="5" t="s">
        <v>2461</v>
      </c>
      <c r="D294" s="5" t="s">
        <v>10374</v>
      </c>
      <c r="E294" s="5" t="s">
        <v>10375</v>
      </c>
      <c r="F294" s="261">
        <v>29.56</v>
      </c>
      <c r="G294" s="5">
        <v>1</v>
      </c>
      <c r="H294" s="5" t="s">
        <v>10347</v>
      </c>
      <c r="I294" s="5" t="s">
        <v>9034</v>
      </c>
      <c r="J294" s="5" t="s">
        <v>10376</v>
      </c>
      <c r="K294" s="38">
        <v>42751</v>
      </c>
      <c r="L294" s="5" t="s">
        <v>9040</v>
      </c>
      <c r="M294" s="261">
        <v>87735.95</v>
      </c>
      <c r="N294" s="5"/>
      <c r="O294" s="5"/>
      <c r="P294" s="5"/>
      <c r="Q294" s="5"/>
      <c r="R294" s="5"/>
      <c r="S294" s="5"/>
      <c r="T294" s="5"/>
      <c r="U294" s="5"/>
      <c r="V294" s="5"/>
    </row>
    <row r="295" spans="1:22" ht="91.9" customHeight="1">
      <c r="A295" s="72"/>
      <c r="B295" s="5" t="s">
        <v>9029</v>
      </c>
      <c r="C295" s="5" t="s">
        <v>2461</v>
      </c>
      <c r="D295" s="5" t="s">
        <v>10377</v>
      </c>
      <c r="E295" s="5" t="s">
        <v>10375</v>
      </c>
      <c r="F295" s="261">
        <v>44.39</v>
      </c>
      <c r="G295" s="5">
        <v>1</v>
      </c>
      <c r="H295" s="5" t="s">
        <v>10347</v>
      </c>
      <c r="I295" s="5" t="s">
        <v>9034</v>
      </c>
      <c r="J295" s="5" t="s">
        <v>10378</v>
      </c>
      <c r="K295" s="38">
        <v>42751</v>
      </c>
      <c r="L295" s="5" t="s">
        <v>9040</v>
      </c>
      <c r="M295" s="261">
        <v>131729.63</v>
      </c>
      <c r="N295" s="5"/>
      <c r="O295" s="5"/>
      <c r="P295" s="5"/>
      <c r="Q295" s="5"/>
      <c r="R295" s="5"/>
      <c r="S295" s="5"/>
      <c r="T295" s="5"/>
      <c r="U295" s="5"/>
      <c r="V295" s="5"/>
    </row>
    <row r="296" spans="1:22" ht="91.9" customHeight="1">
      <c r="A296" s="49">
        <f>A294+1</f>
        <v>284</v>
      </c>
      <c r="B296" s="5" t="s">
        <v>9029</v>
      </c>
      <c r="C296" s="5" t="s">
        <v>3946</v>
      </c>
      <c r="D296" s="113" t="s">
        <v>10379</v>
      </c>
      <c r="E296" s="5" t="s">
        <v>10380</v>
      </c>
      <c r="F296" s="261">
        <v>3812</v>
      </c>
      <c r="G296" s="5">
        <v>1</v>
      </c>
      <c r="H296" s="5" t="s">
        <v>10135</v>
      </c>
      <c r="I296" s="5" t="s">
        <v>9034</v>
      </c>
      <c r="J296" s="5" t="s">
        <v>10381</v>
      </c>
      <c r="K296" s="38">
        <v>42811</v>
      </c>
      <c r="L296" s="5" t="s">
        <v>9040</v>
      </c>
      <c r="M296" s="261">
        <v>9865875.3200000003</v>
      </c>
      <c r="N296" s="5"/>
      <c r="O296" s="5"/>
      <c r="P296" s="5"/>
      <c r="Q296" s="5"/>
      <c r="R296" s="5"/>
      <c r="S296" s="5"/>
      <c r="T296" s="5"/>
      <c r="U296" s="5"/>
      <c r="V296" s="5"/>
    </row>
    <row r="297" spans="1:22" ht="91.9" customHeight="1">
      <c r="A297" s="20">
        <f>A296+1</f>
        <v>285</v>
      </c>
      <c r="B297" s="5" t="s">
        <v>9029</v>
      </c>
      <c r="C297" s="5" t="s">
        <v>4215</v>
      </c>
      <c r="D297" s="5">
        <v>3</v>
      </c>
      <c r="E297" s="5" t="s">
        <v>10382</v>
      </c>
      <c r="F297" s="261">
        <v>29747</v>
      </c>
      <c r="G297" s="5">
        <v>1</v>
      </c>
      <c r="H297" s="5" t="s">
        <v>10383</v>
      </c>
      <c r="I297" s="5" t="s">
        <v>9034</v>
      </c>
      <c r="J297" s="5" t="s">
        <v>10384</v>
      </c>
      <c r="K297" s="38">
        <v>42808</v>
      </c>
      <c r="L297" s="5" t="s">
        <v>9040</v>
      </c>
      <c r="M297" s="261">
        <v>18631735.98</v>
      </c>
      <c r="N297" s="5" t="s">
        <v>10385</v>
      </c>
      <c r="O297" s="5" t="s">
        <v>10386</v>
      </c>
      <c r="P297" s="38">
        <v>42474</v>
      </c>
      <c r="Q297" s="5"/>
      <c r="R297" s="5"/>
      <c r="S297" s="5" t="s">
        <v>7477</v>
      </c>
      <c r="T297" s="5"/>
      <c r="U297" s="5"/>
      <c r="V297" s="5"/>
    </row>
    <row r="298" spans="1:22" ht="91.9" customHeight="1">
      <c r="A298" s="20">
        <f>A297+1</f>
        <v>286</v>
      </c>
      <c r="B298" s="5" t="s">
        <v>9029</v>
      </c>
      <c r="C298" s="5" t="s">
        <v>4215</v>
      </c>
      <c r="D298" s="5" t="s">
        <v>10387</v>
      </c>
      <c r="E298" s="5" t="s">
        <v>10388</v>
      </c>
      <c r="F298" s="261">
        <v>8720</v>
      </c>
      <c r="G298" s="5">
        <v>1</v>
      </c>
      <c r="H298" s="5" t="s">
        <v>10383</v>
      </c>
      <c r="I298" s="5" t="s">
        <v>9034</v>
      </c>
      <c r="J298" s="5" t="s">
        <v>10389</v>
      </c>
      <c r="K298" s="38">
        <v>42814</v>
      </c>
      <c r="L298" s="5" t="s">
        <v>9040</v>
      </c>
      <c r="M298" s="261">
        <v>5461684.7999999998</v>
      </c>
      <c r="N298" s="5" t="s">
        <v>10390</v>
      </c>
      <c r="O298" s="5" t="s">
        <v>10391</v>
      </c>
      <c r="P298" s="38">
        <v>42474</v>
      </c>
      <c r="Q298" s="5"/>
      <c r="R298" s="5"/>
      <c r="S298" s="5" t="s">
        <v>7477</v>
      </c>
      <c r="T298" s="5"/>
      <c r="U298" s="5"/>
      <c r="V298" s="5"/>
    </row>
    <row r="299" spans="1:22" ht="91.9" customHeight="1">
      <c r="A299" s="20">
        <f>A298+1</f>
        <v>287</v>
      </c>
      <c r="B299" s="5" t="s">
        <v>9029</v>
      </c>
      <c r="C299" s="5" t="s">
        <v>4215</v>
      </c>
      <c r="D299" s="5" t="s">
        <v>10392</v>
      </c>
      <c r="E299" s="5" t="s">
        <v>10393</v>
      </c>
      <c r="F299" s="261">
        <v>3066</v>
      </c>
      <c r="G299" s="5">
        <v>1</v>
      </c>
      <c r="H299" s="5" t="s">
        <v>10383</v>
      </c>
      <c r="I299" s="5" t="s">
        <v>9034</v>
      </c>
      <c r="J299" s="5" t="s">
        <v>10394</v>
      </c>
      <c r="K299" s="38">
        <v>42814</v>
      </c>
      <c r="L299" s="5" t="s">
        <v>9040</v>
      </c>
      <c r="M299" s="261">
        <v>1920358.44</v>
      </c>
      <c r="N299" s="5" t="s">
        <v>10395</v>
      </c>
      <c r="O299" s="5" t="s">
        <v>10396</v>
      </c>
      <c r="P299" s="38">
        <v>42474</v>
      </c>
      <c r="Q299" s="5"/>
      <c r="R299" s="5"/>
      <c r="S299" s="5" t="s">
        <v>7477</v>
      </c>
      <c r="T299" s="5"/>
      <c r="U299" s="5"/>
      <c r="V299" s="5"/>
    </row>
    <row r="300" spans="1:22" ht="91.9" customHeight="1">
      <c r="A300" s="20">
        <f>A299+1</f>
        <v>288</v>
      </c>
      <c r="B300" s="5" t="s">
        <v>9029</v>
      </c>
      <c r="C300" s="5" t="s">
        <v>2946</v>
      </c>
      <c r="D300" s="5">
        <v>24</v>
      </c>
      <c r="E300" s="5" t="s">
        <v>10397</v>
      </c>
      <c r="F300" s="261">
        <v>16996</v>
      </c>
      <c r="G300" s="5">
        <v>1</v>
      </c>
      <c r="H300" s="5" t="s">
        <v>10398</v>
      </c>
      <c r="I300" s="5" t="s">
        <v>9034</v>
      </c>
      <c r="J300" s="5" t="s">
        <v>10399</v>
      </c>
      <c r="K300" s="38">
        <v>42823</v>
      </c>
      <c r="L300" s="5" t="s">
        <v>9040</v>
      </c>
      <c r="M300" s="261">
        <v>2646447.16</v>
      </c>
      <c r="N300" s="5" t="s">
        <v>10400</v>
      </c>
      <c r="O300" s="5" t="s">
        <v>10401</v>
      </c>
      <c r="P300" s="38">
        <v>42949</v>
      </c>
      <c r="Q300" s="5"/>
      <c r="R300" s="5"/>
      <c r="S300" s="5" t="s">
        <v>890</v>
      </c>
      <c r="T300" s="5"/>
      <c r="U300" s="5"/>
      <c r="V300" s="5"/>
    </row>
    <row r="301" spans="1:22" ht="91.9" customHeight="1">
      <c r="A301" s="20">
        <f t="shared" ref="A301:A364" si="5">A300+1</f>
        <v>289</v>
      </c>
      <c r="B301" s="5" t="s">
        <v>9029</v>
      </c>
      <c r="C301" s="5" t="s">
        <v>2946</v>
      </c>
      <c r="D301" s="5" t="s">
        <v>10402</v>
      </c>
      <c r="E301" s="5" t="s">
        <v>10403</v>
      </c>
      <c r="F301" s="261">
        <v>772</v>
      </c>
      <c r="G301" s="5">
        <v>1</v>
      </c>
      <c r="H301" s="5" t="s">
        <v>10398</v>
      </c>
      <c r="I301" s="5" t="s">
        <v>9034</v>
      </c>
      <c r="J301" s="5" t="s">
        <v>10404</v>
      </c>
      <c r="K301" s="38">
        <v>42823</v>
      </c>
      <c r="L301" s="5" t="s">
        <v>9040</v>
      </c>
      <c r="M301" s="261">
        <v>120208.12</v>
      </c>
      <c r="N301" s="5"/>
      <c r="O301" s="5"/>
      <c r="P301" s="5"/>
      <c r="Q301" s="5"/>
      <c r="R301" s="5"/>
      <c r="S301" s="5"/>
      <c r="T301" s="5"/>
      <c r="U301" s="5"/>
      <c r="V301" s="5"/>
    </row>
    <row r="302" spans="1:22" ht="91.9" customHeight="1">
      <c r="A302" s="20">
        <f t="shared" si="5"/>
        <v>290</v>
      </c>
      <c r="B302" s="5" t="s">
        <v>9029</v>
      </c>
      <c r="C302" s="5" t="s">
        <v>6879</v>
      </c>
      <c r="D302" s="5" t="s">
        <v>9006</v>
      </c>
      <c r="E302" s="5" t="s">
        <v>10405</v>
      </c>
      <c r="F302" s="261">
        <v>517</v>
      </c>
      <c r="G302" s="5">
        <v>1</v>
      </c>
      <c r="H302" s="5" t="s">
        <v>10406</v>
      </c>
      <c r="I302" s="5" t="s">
        <v>9034</v>
      </c>
      <c r="J302" s="5" t="s">
        <v>10407</v>
      </c>
      <c r="K302" s="38">
        <v>42824</v>
      </c>
      <c r="L302" s="5" t="s">
        <v>9040</v>
      </c>
      <c r="M302" s="261">
        <v>666133.81999999995</v>
      </c>
      <c r="N302" s="5"/>
      <c r="O302" s="5"/>
      <c r="P302" s="5"/>
      <c r="Q302" s="5"/>
      <c r="R302" s="5"/>
      <c r="S302" s="5"/>
      <c r="T302" s="5">
        <v>7806</v>
      </c>
      <c r="U302" s="38">
        <v>42843</v>
      </c>
      <c r="V302" s="5" t="s">
        <v>9702</v>
      </c>
    </row>
    <row r="303" spans="1:22" ht="91.9" customHeight="1">
      <c r="A303" s="20">
        <f t="shared" si="5"/>
        <v>291</v>
      </c>
      <c r="B303" s="5" t="s">
        <v>9029</v>
      </c>
      <c r="C303" s="5" t="s">
        <v>1676</v>
      </c>
      <c r="D303" s="5" t="s">
        <v>10408</v>
      </c>
      <c r="E303" s="5" t="s">
        <v>10409</v>
      </c>
      <c r="F303" s="261">
        <v>107</v>
      </c>
      <c r="G303" s="5">
        <v>1</v>
      </c>
      <c r="H303" s="5" t="s">
        <v>10410</v>
      </c>
      <c r="I303" s="5" t="s">
        <v>9034</v>
      </c>
      <c r="J303" s="5" t="s">
        <v>10411</v>
      </c>
      <c r="K303" s="38">
        <v>37132</v>
      </c>
      <c r="L303" s="5" t="s">
        <v>9040</v>
      </c>
      <c r="M303" s="261">
        <v>276928.02</v>
      </c>
      <c r="N303" s="5"/>
      <c r="O303" s="5"/>
      <c r="P303" s="5"/>
      <c r="Q303" s="5"/>
      <c r="R303" s="5"/>
      <c r="S303" s="5"/>
      <c r="T303" s="5">
        <v>5879</v>
      </c>
      <c r="U303" s="38">
        <v>39783</v>
      </c>
      <c r="V303" s="5" t="s">
        <v>10412</v>
      </c>
    </row>
    <row r="304" spans="1:22" ht="91.9" customHeight="1">
      <c r="A304" s="20">
        <f t="shared" si="5"/>
        <v>292</v>
      </c>
      <c r="B304" s="5" t="s">
        <v>9029</v>
      </c>
      <c r="C304" s="5" t="s">
        <v>10413</v>
      </c>
      <c r="D304" s="5">
        <v>14</v>
      </c>
      <c r="E304" s="5" t="s">
        <v>10414</v>
      </c>
      <c r="F304" s="261">
        <v>287</v>
      </c>
      <c r="G304" s="5">
        <v>1</v>
      </c>
      <c r="H304" s="5" t="s">
        <v>10415</v>
      </c>
      <c r="I304" s="5" t="s">
        <v>9034</v>
      </c>
      <c r="J304" s="5" t="s">
        <v>10416</v>
      </c>
      <c r="K304" s="38">
        <v>36585</v>
      </c>
      <c r="L304" s="5" t="s">
        <v>9040</v>
      </c>
      <c r="M304" s="261">
        <v>99161.37</v>
      </c>
      <c r="N304" s="5"/>
      <c r="O304" s="5"/>
      <c r="P304" s="5"/>
      <c r="Q304" s="5"/>
      <c r="R304" s="5"/>
      <c r="S304" s="5"/>
      <c r="T304" s="5" t="s">
        <v>10417</v>
      </c>
      <c r="U304" s="38">
        <v>36501</v>
      </c>
      <c r="V304" s="5" t="s">
        <v>10418</v>
      </c>
    </row>
    <row r="305" spans="1:22" ht="91.9" customHeight="1">
      <c r="A305" s="20">
        <f t="shared" si="5"/>
        <v>293</v>
      </c>
      <c r="B305" s="5" t="s">
        <v>9029</v>
      </c>
      <c r="C305" s="5" t="s">
        <v>10419</v>
      </c>
      <c r="D305" s="5">
        <v>65</v>
      </c>
      <c r="E305" s="5" t="s">
        <v>10420</v>
      </c>
      <c r="F305" s="261">
        <v>25</v>
      </c>
      <c r="G305" s="5">
        <v>1</v>
      </c>
      <c r="H305" s="5" t="s">
        <v>10421</v>
      </c>
      <c r="I305" s="5" t="s">
        <v>9034</v>
      </c>
      <c r="J305" s="5" t="s">
        <v>10422</v>
      </c>
      <c r="K305" s="38">
        <v>36516</v>
      </c>
      <c r="L305" s="5" t="s">
        <v>9040</v>
      </c>
      <c r="M305" s="261">
        <v>15721.13</v>
      </c>
      <c r="N305" s="5"/>
      <c r="O305" s="5"/>
      <c r="P305" s="5"/>
      <c r="Q305" s="5"/>
      <c r="R305" s="5"/>
      <c r="S305" s="5"/>
      <c r="T305" s="5">
        <v>1121</v>
      </c>
      <c r="U305" s="38">
        <v>36474</v>
      </c>
      <c r="V305" s="5" t="s">
        <v>10423</v>
      </c>
    </row>
    <row r="306" spans="1:22" ht="91.9" customHeight="1">
      <c r="A306" s="20">
        <f t="shared" si="5"/>
        <v>294</v>
      </c>
      <c r="B306" s="5" t="s">
        <v>9029</v>
      </c>
      <c r="C306" s="5" t="s">
        <v>2140</v>
      </c>
      <c r="D306" s="5">
        <v>9</v>
      </c>
      <c r="E306" s="5" t="s">
        <v>10424</v>
      </c>
      <c r="F306" s="261">
        <v>61</v>
      </c>
      <c r="G306" s="5">
        <v>1</v>
      </c>
      <c r="H306" s="5" t="s">
        <v>9033</v>
      </c>
      <c r="I306" s="5" t="s">
        <v>9034</v>
      </c>
      <c r="J306" s="5" t="s">
        <v>10425</v>
      </c>
      <c r="K306" s="38">
        <v>36630</v>
      </c>
      <c r="L306" s="5" t="s">
        <v>9040</v>
      </c>
      <c r="M306" s="261">
        <v>20857.73</v>
      </c>
      <c r="N306" s="5"/>
      <c r="O306" s="5"/>
      <c r="P306" s="5"/>
      <c r="Q306" s="5"/>
      <c r="R306" s="5"/>
      <c r="S306" s="5"/>
      <c r="T306" s="5"/>
      <c r="U306" s="5"/>
      <c r="V306" s="5"/>
    </row>
    <row r="307" spans="1:22" ht="91.9" customHeight="1">
      <c r="A307" s="20">
        <f t="shared" si="5"/>
        <v>295</v>
      </c>
      <c r="B307" s="5" t="s">
        <v>9029</v>
      </c>
      <c r="C307" s="5" t="s">
        <v>1434</v>
      </c>
      <c r="D307" s="5"/>
      <c r="E307" s="5" t="s">
        <v>10426</v>
      </c>
      <c r="F307" s="261">
        <v>41</v>
      </c>
      <c r="G307" s="5">
        <v>1</v>
      </c>
      <c r="H307" s="5" t="s">
        <v>10427</v>
      </c>
      <c r="I307" s="5" t="s">
        <v>9034</v>
      </c>
      <c r="J307" s="38" t="s">
        <v>10428</v>
      </c>
      <c r="K307" s="38">
        <v>42821</v>
      </c>
      <c r="L307" s="5" t="s">
        <v>9040</v>
      </c>
      <c r="M307" s="261">
        <v>121674.06</v>
      </c>
      <c r="N307" s="5" t="s">
        <v>10429</v>
      </c>
      <c r="O307" s="5" t="s">
        <v>10430</v>
      </c>
      <c r="P307" s="38">
        <v>42821</v>
      </c>
      <c r="Q307" s="5"/>
      <c r="R307" s="5"/>
      <c r="S307" s="5" t="s">
        <v>890</v>
      </c>
      <c r="T307" s="5"/>
      <c r="U307" s="5"/>
      <c r="V307" s="5"/>
    </row>
    <row r="308" spans="1:22" ht="91.9" customHeight="1">
      <c r="A308" s="20">
        <f t="shared" si="5"/>
        <v>296</v>
      </c>
      <c r="B308" s="5" t="s">
        <v>9029</v>
      </c>
      <c r="C308" s="5" t="s">
        <v>3946</v>
      </c>
      <c r="D308" s="5" t="s">
        <v>10431</v>
      </c>
      <c r="E308" s="5" t="s">
        <v>10432</v>
      </c>
      <c r="F308" s="261">
        <v>1036</v>
      </c>
      <c r="G308" s="5">
        <v>1</v>
      </c>
      <c r="H308" s="5" t="s">
        <v>10433</v>
      </c>
      <c r="I308" s="5" t="s">
        <v>9743</v>
      </c>
      <c r="J308" s="5" t="s">
        <v>10434</v>
      </c>
      <c r="K308" s="38">
        <v>42836</v>
      </c>
      <c r="L308" s="5" t="s">
        <v>9040</v>
      </c>
      <c r="M308" s="261">
        <v>213581.76</v>
      </c>
      <c r="N308" s="5"/>
      <c r="O308" s="5"/>
      <c r="P308" s="5"/>
      <c r="Q308" s="5"/>
      <c r="R308" s="5"/>
      <c r="S308" s="5"/>
      <c r="T308" s="5">
        <v>7865</v>
      </c>
      <c r="U308" s="38">
        <v>43584</v>
      </c>
      <c r="V308" s="5" t="s">
        <v>9204</v>
      </c>
    </row>
    <row r="309" spans="1:22" ht="91.9" customHeight="1">
      <c r="A309" s="20">
        <f t="shared" si="5"/>
        <v>297</v>
      </c>
      <c r="B309" s="5" t="s">
        <v>9029</v>
      </c>
      <c r="C309" s="5" t="s">
        <v>1447</v>
      </c>
      <c r="D309" s="5" t="s">
        <v>10435</v>
      </c>
      <c r="E309" s="5" t="s">
        <v>10436</v>
      </c>
      <c r="F309" s="261">
        <v>1316</v>
      </c>
      <c r="G309" s="5">
        <v>1</v>
      </c>
      <c r="H309" s="5" t="s">
        <v>10437</v>
      </c>
      <c r="I309" s="5" t="s">
        <v>9034</v>
      </c>
      <c r="J309" s="113" t="s">
        <v>10438</v>
      </c>
      <c r="K309" s="38">
        <v>42844</v>
      </c>
      <c r="L309" s="5" t="s">
        <v>9040</v>
      </c>
      <c r="M309" s="261">
        <v>3405955.81</v>
      </c>
      <c r="N309" s="5"/>
      <c r="O309" s="5"/>
      <c r="P309" s="38"/>
      <c r="Q309" s="5"/>
      <c r="R309" s="5"/>
      <c r="S309" s="5"/>
      <c r="T309" s="5"/>
      <c r="U309" s="5"/>
      <c r="V309" s="5"/>
    </row>
    <row r="310" spans="1:22" ht="91.9" customHeight="1">
      <c r="A310" s="20">
        <f t="shared" si="5"/>
        <v>298</v>
      </c>
      <c r="B310" s="5" t="s">
        <v>9029</v>
      </c>
      <c r="C310" s="5" t="s">
        <v>10439</v>
      </c>
      <c r="D310" s="5"/>
      <c r="E310" s="5" t="s">
        <v>10440</v>
      </c>
      <c r="F310" s="261">
        <v>686</v>
      </c>
      <c r="G310" s="5">
        <v>1</v>
      </c>
      <c r="H310" s="5" t="s">
        <v>10441</v>
      </c>
      <c r="I310" s="5" t="s">
        <v>9034</v>
      </c>
      <c r="J310" s="5" t="s">
        <v>10442</v>
      </c>
      <c r="K310" s="38">
        <v>42902</v>
      </c>
      <c r="L310" s="5" t="s">
        <v>9040</v>
      </c>
      <c r="M310" s="261">
        <v>1214.22</v>
      </c>
      <c r="N310" s="5"/>
      <c r="O310" s="5"/>
      <c r="P310" s="5"/>
      <c r="Q310" s="5"/>
      <c r="R310" s="5"/>
      <c r="S310" s="5"/>
      <c r="T310" s="5"/>
      <c r="U310" s="5"/>
      <c r="V310" s="5"/>
    </row>
    <row r="311" spans="1:22" ht="91.9" customHeight="1">
      <c r="A311" s="20">
        <f t="shared" si="5"/>
        <v>299</v>
      </c>
      <c r="B311" s="5" t="s">
        <v>9029</v>
      </c>
      <c r="C311" s="5" t="s">
        <v>10443</v>
      </c>
      <c r="D311" s="5"/>
      <c r="E311" s="5" t="s">
        <v>10444</v>
      </c>
      <c r="F311" s="261">
        <v>21422</v>
      </c>
      <c r="G311" s="5">
        <v>1</v>
      </c>
      <c r="H311" s="5" t="s">
        <v>10288</v>
      </c>
      <c r="I311" s="5" t="s">
        <v>9034</v>
      </c>
      <c r="J311" s="5" t="s">
        <v>10445</v>
      </c>
      <c r="K311" s="38">
        <v>42902</v>
      </c>
      <c r="L311" s="5" t="s">
        <v>9040</v>
      </c>
      <c r="M311" s="261">
        <v>1</v>
      </c>
      <c r="N311" s="5" t="s">
        <v>10446</v>
      </c>
      <c r="O311" s="5" t="s">
        <v>10447</v>
      </c>
      <c r="P311" s="38">
        <v>43172</v>
      </c>
      <c r="Q311" s="5"/>
      <c r="R311" s="5"/>
      <c r="S311" s="5" t="s">
        <v>890</v>
      </c>
      <c r="T311" s="5"/>
      <c r="U311" s="38"/>
      <c r="V311" s="5"/>
    </row>
    <row r="312" spans="1:22" ht="91.9" customHeight="1">
      <c r="A312" s="20">
        <f t="shared" si="5"/>
        <v>300</v>
      </c>
      <c r="B312" s="5" t="s">
        <v>9029</v>
      </c>
      <c r="C312" s="5" t="s">
        <v>10448</v>
      </c>
      <c r="D312" s="5"/>
      <c r="E312" s="5" t="s">
        <v>10449</v>
      </c>
      <c r="F312" s="261">
        <v>5437</v>
      </c>
      <c r="G312" s="5">
        <v>1</v>
      </c>
      <c r="H312" s="5" t="s">
        <v>10450</v>
      </c>
      <c r="I312" s="5" t="s">
        <v>9034</v>
      </c>
      <c r="J312" s="5" t="s">
        <v>10451</v>
      </c>
      <c r="K312" s="38">
        <v>42902</v>
      </c>
      <c r="L312" s="5" t="s">
        <v>9040</v>
      </c>
      <c r="M312" s="261">
        <v>9623.49</v>
      </c>
      <c r="N312" s="5"/>
      <c r="O312" s="5"/>
      <c r="P312" s="5"/>
      <c r="Q312" s="5"/>
      <c r="R312" s="5"/>
      <c r="S312" s="5"/>
      <c r="T312" s="5"/>
      <c r="U312" s="5"/>
      <c r="V312" s="5"/>
    </row>
    <row r="313" spans="1:22" ht="91.9" customHeight="1">
      <c r="A313" s="20">
        <f t="shared" si="5"/>
        <v>301</v>
      </c>
      <c r="B313" s="5" t="s">
        <v>9029</v>
      </c>
      <c r="C313" s="5" t="s">
        <v>1420</v>
      </c>
      <c r="D313" s="5" t="s">
        <v>10452</v>
      </c>
      <c r="E313" s="5" t="s">
        <v>10453</v>
      </c>
      <c r="F313" s="261">
        <v>1336</v>
      </c>
      <c r="G313" s="5">
        <v>1</v>
      </c>
      <c r="H313" s="5" t="s">
        <v>10454</v>
      </c>
      <c r="I313" s="5" t="s">
        <v>9034</v>
      </c>
      <c r="J313" s="837" t="s">
        <v>10455</v>
      </c>
      <c r="K313" s="38">
        <v>42902</v>
      </c>
      <c r="L313" s="5" t="s">
        <v>9040</v>
      </c>
      <c r="M313" s="261">
        <v>814599.28</v>
      </c>
      <c r="N313" s="5"/>
      <c r="O313" s="5"/>
      <c r="P313" s="5"/>
      <c r="Q313" s="5"/>
      <c r="R313" s="5"/>
      <c r="S313" s="5"/>
      <c r="T313" s="5">
        <v>7547</v>
      </c>
      <c r="U313" s="38">
        <v>41849</v>
      </c>
      <c r="V313" s="5" t="s">
        <v>10456</v>
      </c>
    </row>
    <row r="314" spans="1:22" ht="91.9" customHeight="1">
      <c r="A314" s="20">
        <f t="shared" si="5"/>
        <v>302</v>
      </c>
      <c r="B314" s="5" t="s">
        <v>9029</v>
      </c>
      <c r="C314" s="5" t="s">
        <v>6169</v>
      </c>
      <c r="D314" s="5">
        <v>17</v>
      </c>
      <c r="E314" s="5" t="s">
        <v>10457</v>
      </c>
      <c r="F314" s="261">
        <v>1442</v>
      </c>
      <c r="G314" s="5">
        <v>1</v>
      </c>
      <c r="H314" s="5" t="s">
        <v>10458</v>
      </c>
      <c r="I314" s="5" t="s">
        <v>9034</v>
      </c>
      <c r="J314" s="5" t="s">
        <v>10459</v>
      </c>
      <c r="K314" s="38">
        <v>42733</v>
      </c>
      <c r="L314" s="5" t="s">
        <v>9040</v>
      </c>
      <c r="M314" s="261">
        <v>4279365.72</v>
      </c>
      <c r="N314" s="5"/>
      <c r="O314" s="5"/>
      <c r="P314" s="5"/>
      <c r="Q314" s="5"/>
      <c r="R314" s="5"/>
      <c r="S314" s="5"/>
      <c r="T314" s="5"/>
      <c r="U314" s="5"/>
      <c r="V314" s="5"/>
    </row>
    <row r="315" spans="1:22" ht="91.9" customHeight="1">
      <c r="A315" s="70">
        <f>A314+1</f>
        <v>303</v>
      </c>
      <c r="B315" s="5" t="s">
        <v>9029</v>
      </c>
      <c r="C315" s="5" t="s">
        <v>2567</v>
      </c>
      <c r="D315" s="5">
        <v>16</v>
      </c>
      <c r="E315" s="5" t="s">
        <v>10460</v>
      </c>
      <c r="F315" s="261">
        <f>999*153/1000</f>
        <v>152.84700000000001</v>
      </c>
      <c r="G315" s="5" t="s">
        <v>10461</v>
      </c>
      <c r="H315" s="5" t="s">
        <v>9033</v>
      </c>
      <c r="I315" s="5" t="s">
        <v>9034</v>
      </c>
      <c r="J315" s="5" t="s">
        <v>10462</v>
      </c>
      <c r="K315" s="38">
        <v>42912</v>
      </c>
      <c r="L315" s="5" t="s">
        <v>9040</v>
      </c>
      <c r="M315" s="261">
        <f>344274.59*153/1000</f>
        <v>52674.012270000007</v>
      </c>
      <c r="N315" s="5"/>
      <c r="O315" s="5"/>
      <c r="P315" s="5"/>
      <c r="Q315" s="5"/>
      <c r="R315" s="5"/>
      <c r="S315" s="5"/>
      <c r="T315" s="5"/>
      <c r="U315" s="5"/>
      <c r="V315" s="5"/>
    </row>
    <row r="316" spans="1:22" ht="91.9" customHeight="1">
      <c r="A316" s="71"/>
      <c r="B316" s="5" t="s">
        <v>9029</v>
      </c>
      <c r="C316" s="5" t="s">
        <v>2567</v>
      </c>
      <c r="D316" s="5">
        <v>16</v>
      </c>
      <c r="E316" s="5" t="s">
        <v>10460</v>
      </c>
      <c r="F316" s="261">
        <f>999*196/1000</f>
        <v>195.804</v>
      </c>
      <c r="G316" s="5" t="s">
        <v>10463</v>
      </c>
      <c r="H316" s="5" t="s">
        <v>9033</v>
      </c>
      <c r="I316" s="5" t="s">
        <v>9034</v>
      </c>
      <c r="J316" s="5" t="s">
        <v>10464</v>
      </c>
      <c r="K316" s="38">
        <v>42944</v>
      </c>
      <c r="L316" s="5" t="s">
        <v>9040</v>
      </c>
      <c r="M316" s="261">
        <f>344274.59*196/1000</f>
        <v>67477.819640000002</v>
      </c>
      <c r="N316" s="5"/>
      <c r="O316" s="5"/>
      <c r="P316" s="5"/>
      <c r="Q316" s="5"/>
      <c r="R316" s="5"/>
      <c r="S316" s="5"/>
      <c r="T316" s="5"/>
      <c r="U316" s="5"/>
      <c r="V316" s="5"/>
    </row>
    <row r="317" spans="1:22" ht="91.9" customHeight="1">
      <c r="A317" s="72"/>
      <c r="B317" s="5" t="s">
        <v>9029</v>
      </c>
      <c r="C317" s="5" t="s">
        <v>2567</v>
      </c>
      <c r="D317" s="5">
        <v>16</v>
      </c>
      <c r="E317" s="5" t="s">
        <v>10460</v>
      </c>
      <c r="F317" s="261">
        <f>999*152/1000</f>
        <v>151.84800000000001</v>
      </c>
      <c r="G317" s="5" t="s">
        <v>10465</v>
      </c>
      <c r="H317" s="5" t="s">
        <v>9033</v>
      </c>
      <c r="I317" s="5" t="s">
        <v>9034</v>
      </c>
      <c r="J317" s="5" t="s">
        <v>10466</v>
      </c>
      <c r="K317" s="38">
        <v>42944</v>
      </c>
      <c r="L317" s="5" t="s">
        <v>9040</v>
      </c>
      <c r="M317" s="261">
        <f>344274.59*152/1000</f>
        <v>52329.737680000006</v>
      </c>
      <c r="N317" s="5"/>
      <c r="O317" s="5"/>
      <c r="P317" s="5"/>
      <c r="Q317" s="5"/>
      <c r="R317" s="5"/>
      <c r="S317" s="5"/>
      <c r="T317" s="5"/>
      <c r="U317" s="5"/>
      <c r="V317" s="5"/>
    </row>
    <row r="318" spans="1:22" ht="91.9" customHeight="1">
      <c r="A318" s="20">
        <f>A315+1</f>
        <v>304</v>
      </c>
      <c r="B318" s="5" t="s">
        <v>9029</v>
      </c>
      <c r="C318" s="5" t="s">
        <v>10467</v>
      </c>
      <c r="D318" s="5">
        <v>1</v>
      </c>
      <c r="E318" s="5" t="s">
        <v>10468</v>
      </c>
      <c r="F318" s="261">
        <v>2815</v>
      </c>
      <c r="G318" s="5">
        <v>1</v>
      </c>
      <c r="H318" s="5" t="s">
        <v>10469</v>
      </c>
      <c r="I318" s="5" t="s">
        <v>9034</v>
      </c>
      <c r="J318" s="5" t="s">
        <v>10470</v>
      </c>
      <c r="K318" s="38">
        <v>42747</v>
      </c>
      <c r="L318" s="5" t="s">
        <v>9040</v>
      </c>
      <c r="M318" s="261">
        <v>974327.8</v>
      </c>
      <c r="N318" s="5"/>
      <c r="O318" s="5"/>
      <c r="P318" s="5"/>
      <c r="Q318" s="5"/>
      <c r="R318" s="5"/>
      <c r="S318" s="5"/>
      <c r="T318" s="5"/>
      <c r="U318" s="5"/>
      <c r="V318" s="5"/>
    </row>
    <row r="319" spans="1:22" ht="91.9" customHeight="1">
      <c r="A319" s="20">
        <f>A318+1</f>
        <v>305</v>
      </c>
      <c r="B319" s="5" t="s">
        <v>9029</v>
      </c>
      <c r="C319" s="5" t="s">
        <v>1420</v>
      </c>
      <c r="D319" s="5" t="s">
        <v>10471</v>
      </c>
      <c r="E319" s="5" t="s">
        <v>10472</v>
      </c>
      <c r="F319" s="261">
        <v>13724</v>
      </c>
      <c r="G319" s="5">
        <v>1</v>
      </c>
      <c r="H319" s="5" t="s">
        <v>10398</v>
      </c>
      <c r="I319" s="5" t="s">
        <v>9034</v>
      </c>
      <c r="J319" s="5" t="s">
        <v>10473</v>
      </c>
      <c r="K319" s="38">
        <v>42941</v>
      </c>
      <c r="L319" s="5" t="s">
        <v>9040</v>
      </c>
      <c r="M319" s="261">
        <v>2136964.04</v>
      </c>
      <c r="N319" s="5"/>
      <c r="O319" s="5" t="s">
        <v>10474</v>
      </c>
      <c r="P319" s="38">
        <v>42978</v>
      </c>
      <c r="Q319" s="5"/>
      <c r="R319" s="5"/>
      <c r="S319" s="5" t="s">
        <v>10475</v>
      </c>
      <c r="T319" s="5"/>
      <c r="U319" s="5"/>
      <c r="V319" s="5"/>
    </row>
    <row r="320" spans="1:22" ht="91.9" customHeight="1">
      <c r="A320" s="20">
        <f t="shared" si="5"/>
        <v>306</v>
      </c>
      <c r="B320" s="5" t="s">
        <v>9029</v>
      </c>
      <c r="C320" s="5" t="s">
        <v>10476</v>
      </c>
      <c r="D320" s="5" t="s">
        <v>10477</v>
      </c>
      <c r="E320" s="5" t="s">
        <v>10478</v>
      </c>
      <c r="F320" s="261">
        <v>19</v>
      </c>
      <c r="G320" s="5">
        <v>1</v>
      </c>
      <c r="H320" s="5" t="s">
        <v>10421</v>
      </c>
      <c r="I320" s="5" t="s">
        <v>9034</v>
      </c>
      <c r="J320" s="5" t="s">
        <v>10479</v>
      </c>
      <c r="K320" s="38">
        <v>42969</v>
      </c>
      <c r="L320" s="5" t="s">
        <v>9040</v>
      </c>
      <c r="M320" s="261">
        <v>11649.92</v>
      </c>
      <c r="N320" s="5"/>
      <c r="O320" s="5"/>
      <c r="P320" s="5"/>
      <c r="Q320" s="5"/>
      <c r="R320" s="5"/>
      <c r="S320" s="5"/>
      <c r="T320" s="5"/>
      <c r="U320" s="5"/>
      <c r="V320" s="5"/>
    </row>
    <row r="321" spans="1:22" ht="91.9" customHeight="1">
      <c r="A321" s="20">
        <f t="shared" si="5"/>
        <v>307</v>
      </c>
      <c r="B321" s="5" t="s">
        <v>9029</v>
      </c>
      <c r="C321" s="5" t="s">
        <v>6403</v>
      </c>
      <c r="D321" s="5">
        <v>38</v>
      </c>
      <c r="E321" s="5" t="s">
        <v>10480</v>
      </c>
      <c r="F321" s="261">
        <v>24095.78</v>
      </c>
      <c r="G321" s="5">
        <v>1</v>
      </c>
      <c r="H321" s="5" t="s">
        <v>10481</v>
      </c>
      <c r="I321" s="5" t="s">
        <v>9034</v>
      </c>
      <c r="J321" s="5" t="s">
        <v>10482</v>
      </c>
      <c r="K321" s="38">
        <v>37076</v>
      </c>
      <c r="L321" s="5" t="s">
        <v>9040</v>
      </c>
      <c r="M321" s="261">
        <v>24095.78</v>
      </c>
      <c r="N321" s="5"/>
      <c r="O321" s="5"/>
      <c r="P321" s="5"/>
      <c r="Q321" s="5"/>
      <c r="R321" s="5"/>
      <c r="S321" s="5"/>
      <c r="T321" s="838"/>
      <c r="U321" s="839"/>
      <c r="V321" s="838"/>
    </row>
    <row r="322" spans="1:22" ht="91.9" customHeight="1">
      <c r="A322" s="20">
        <f t="shared" si="5"/>
        <v>308</v>
      </c>
      <c r="B322" s="5" t="s">
        <v>9029</v>
      </c>
      <c r="C322" s="5" t="s">
        <v>10483</v>
      </c>
      <c r="D322" s="5"/>
      <c r="E322" s="5" t="s">
        <v>10484</v>
      </c>
      <c r="F322" s="261">
        <v>5710</v>
      </c>
      <c r="G322" s="5">
        <v>1</v>
      </c>
      <c r="H322" s="5" t="s">
        <v>10288</v>
      </c>
      <c r="I322" s="5" t="s">
        <v>9034</v>
      </c>
      <c r="J322" s="5" t="s">
        <v>10485</v>
      </c>
      <c r="K322" s="38">
        <v>43070</v>
      </c>
      <c r="L322" s="5" t="s">
        <v>9040</v>
      </c>
      <c r="M322" s="261">
        <v>1</v>
      </c>
      <c r="N322" s="817"/>
      <c r="O322" s="817"/>
      <c r="P322" s="818"/>
      <c r="Q322" s="818"/>
      <c r="R322" s="817"/>
      <c r="S322" s="817"/>
      <c r="T322" s="5"/>
      <c r="U322" s="5"/>
      <c r="V322" s="5"/>
    </row>
    <row r="323" spans="1:22" ht="91.9" customHeight="1">
      <c r="A323" s="20">
        <f t="shared" si="5"/>
        <v>309</v>
      </c>
      <c r="B323" s="5" t="s">
        <v>9029</v>
      </c>
      <c r="C323" s="5" t="s">
        <v>2140</v>
      </c>
      <c r="D323" s="5" t="s">
        <v>10486</v>
      </c>
      <c r="E323" s="5" t="s">
        <v>10487</v>
      </c>
      <c r="F323" s="261">
        <v>18129</v>
      </c>
      <c r="G323" s="5">
        <v>1</v>
      </c>
      <c r="H323" s="5" t="s">
        <v>10488</v>
      </c>
      <c r="I323" s="5" t="s">
        <v>9034</v>
      </c>
      <c r="J323" s="5" t="s">
        <v>10489</v>
      </c>
      <c r="K323" s="38">
        <v>42998</v>
      </c>
      <c r="L323" s="5" t="s">
        <v>9040</v>
      </c>
      <c r="M323" s="261">
        <v>2822866.59</v>
      </c>
      <c r="N323" s="5" t="s">
        <v>10490</v>
      </c>
      <c r="O323" s="5"/>
      <c r="P323" s="5"/>
      <c r="Q323" s="5"/>
      <c r="R323" s="5"/>
      <c r="S323" s="5" t="s">
        <v>10491</v>
      </c>
      <c r="T323" s="5"/>
      <c r="U323" s="5"/>
      <c r="V323" s="5"/>
    </row>
    <row r="324" spans="1:22" ht="91.9" customHeight="1">
      <c r="A324" s="20">
        <f t="shared" si="5"/>
        <v>310</v>
      </c>
      <c r="B324" s="5" t="s">
        <v>9029</v>
      </c>
      <c r="C324" s="5" t="s">
        <v>2140</v>
      </c>
      <c r="D324" s="5" t="s">
        <v>10492</v>
      </c>
      <c r="E324" s="5" t="s">
        <v>10493</v>
      </c>
      <c r="F324" s="261">
        <v>346</v>
      </c>
      <c r="G324" s="5">
        <v>1</v>
      </c>
      <c r="H324" s="5" t="s">
        <v>10406</v>
      </c>
      <c r="I324" s="5" t="s">
        <v>9034</v>
      </c>
      <c r="J324" s="5" t="s">
        <v>10494</v>
      </c>
      <c r="K324" s="38">
        <v>42998</v>
      </c>
      <c r="L324" s="5" t="s">
        <v>9040</v>
      </c>
      <c r="M324" s="261">
        <v>445807.16</v>
      </c>
      <c r="N324" s="5" t="s">
        <v>10495</v>
      </c>
      <c r="O324" s="5" t="s">
        <v>10496</v>
      </c>
      <c r="P324" s="38">
        <v>42430</v>
      </c>
      <c r="Q324" s="5"/>
      <c r="R324" s="5"/>
      <c r="S324" s="5" t="s">
        <v>10497</v>
      </c>
      <c r="T324" s="5"/>
      <c r="U324" s="5"/>
      <c r="V324" s="5"/>
    </row>
    <row r="325" spans="1:22" ht="91.9" customHeight="1">
      <c r="A325" s="20">
        <f t="shared" si="5"/>
        <v>311</v>
      </c>
      <c r="B325" s="5" t="s">
        <v>9029</v>
      </c>
      <c r="C325" s="5" t="s">
        <v>2140</v>
      </c>
      <c r="D325" s="5" t="s">
        <v>10498</v>
      </c>
      <c r="E325" s="5" t="s">
        <v>10499</v>
      </c>
      <c r="F325" s="261">
        <v>237</v>
      </c>
      <c r="G325" s="5">
        <v>1</v>
      </c>
      <c r="H325" s="5" t="s">
        <v>10488</v>
      </c>
      <c r="I325" s="5" t="s">
        <v>9034</v>
      </c>
      <c r="J325" s="5" t="s">
        <v>10500</v>
      </c>
      <c r="K325" s="38">
        <v>42998</v>
      </c>
      <c r="L325" s="5" t="s">
        <v>9040</v>
      </c>
      <c r="M325" s="261">
        <v>36903.269999999997</v>
      </c>
      <c r="N325" s="5" t="s">
        <v>10490</v>
      </c>
      <c r="O325" s="5"/>
      <c r="P325" s="5"/>
      <c r="Q325" s="5"/>
      <c r="R325" s="5"/>
      <c r="S325" s="5" t="s">
        <v>10491</v>
      </c>
      <c r="T325" s="5"/>
      <c r="U325" s="5"/>
      <c r="V325" s="5"/>
    </row>
    <row r="326" spans="1:22" ht="91.9" customHeight="1">
      <c r="A326" s="20">
        <f t="shared" si="5"/>
        <v>312</v>
      </c>
      <c r="B326" s="5" t="s">
        <v>9029</v>
      </c>
      <c r="C326" s="5" t="s">
        <v>10501</v>
      </c>
      <c r="D326" s="5" t="s">
        <v>10502</v>
      </c>
      <c r="E326" s="5" t="s">
        <v>10503</v>
      </c>
      <c r="F326" s="261">
        <v>19</v>
      </c>
      <c r="G326" s="5">
        <v>1</v>
      </c>
      <c r="H326" s="5" t="s">
        <v>10421</v>
      </c>
      <c r="I326" s="5" t="s">
        <v>9034</v>
      </c>
      <c r="J326" s="5" t="s">
        <v>10504</v>
      </c>
      <c r="K326" s="38">
        <v>43084</v>
      </c>
      <c r="L326" s="5" t="s">
        <v>9040</v>
      </c>
      <c r="M326" s="261">
        <v>11837.82</v>
      </c>
      <c r="N326" s="5"/>
      <c r="O326" s="5"/>
      <c r="P326" s="5"/>
      <c r="Q326" s="5"/>
      <c r="R326" s="5"/>
      <c r="S326" s="5"/>
      <c r="T326" s="5"/>
      <c r="U326" s="5"/>
      <c r="V326" s="5"/>
    </row>
    <row r="327" spans="1:22" ht="91.9" customHeight="1">
      <c r="A327" s="20">
        <f t="shared" si="5"/>
        <v>313</v>
      </c>
      <c r="B327" s="5" t="s">
        <v>9029</v>
      </c>
      <c r="C327" s="5" t="s">
        <v>6584</v>
      </c>
      <c r="D327" s="5" t="s">
        <v>10505</v>
      </c>
      <c r="E327" s="5" t="s">
        <v>10506</v>
      </c>
      <c r="F327" s="261">
        <v>156</v>
      </c>
      <c r="G327" s="5">
        <v>1</v>
      </c>
      <c r="H327" s="5" t="s">
        <v>10103</v>
      </c>
      <c r="I327" s="5" t="s">
        <v>9034</v>
      </c>
      <c r="J327" s="5" t="s">
        <v>10507</v>
      </c>
      <c r="K327" s="38">
        <v>43110</v>
      </c>
      <c r="L327" s="5" t="s">
        <v>9040</v>
      </c>
      <c r="M327" s="261">
        <v>51127.49</v>
      </c>
      <c r="N327" s="5"/>
      <c r="O327" s="5"/>
      <c r="P327" s="5"/>
      <c r="Q327" s="5"/>
      <c r="R327" s="5"/>
      <c r="S327" s="5"/>
      <c r="T327" s="5"/>
      <c r="U327" s="5"/>
      <c r="V327" s="5"/>
    </row>
    <row r="328" spans="1:22" ht="91.9" customHeight="1">
      <c r="A328" s="20">
        <f t="shared" si="5"/>
        <v>314</v>
      </c>
      <c r="B328" s="5" t="s">
        <v>9029</v>
      </c>
      <c r="C328" s="5" t="s">
        <v>9137</v>
      </c>
      <c r="D328" s="5" t="s">
        <v>10508</v>
      </c>
      <c r="E328" s="5" t="s">
        <v>10509</v>
      </c>
      <c r="F328" s="261">
        <v>4159</v>
      </c>
      <c r="G328" s="5">
        <v>1</v>
      </c>
      <c r="H328" s="5" t="s">
        <v>10510</v>
      </c>
      <c r="I328" s="5" t="s">
        <v>9034</v>
      </c>
      <c r="J328" s="5" t="s">
        <v>10511</v>
      </c>
      <c r="K328" s="38">
        <v>43110</v>
      </c>
      <c r="L328" s="5" t="s">
        <v>9040</v>
      </c>
      <c r="M328" s="261">
        <v>5358719.07</v>
      </c>
      <c r="N328" s="5"/>
      <c r="O328" s="5"/>
      <c r="P328" s="5"/>
      <c r="Q328" s="5"/>
      <c r="R328" s="5"/>
      <c r="S328" s="5"/>
      <c r="T328" s="5"/>
      <c r="U328" s="5"/>
      <c r="V328" s="5"/>
    </row>
    <row r="329" spans="1:22" ht="91.9" customHeight="1">
      <c r="A329" s="20">
        <f t="shared" si="5"/>
        <v>315</v>
      </c>
      <c r="B329" s="5" t="s">
        <v>9029</v>
      </c>
      <c r="C329" s="5" t="s">
        <v>1458</v>
      </c>
      <c r="D329" s="5" t="s">
        <v>10512</v>
      </c>
      <c r="E329" s="5" t="s">
        <v>10513</v>
      </c>
      <c r="F329" s="261">
        <v>23255</v>
      </c>
      <c r="G329" s="5">
        <v>1</v>
      </c>
      <c r="H329" s="5" t="s">
        <v>10514</v>
      </c>
      <c r="I329" s="5" t="s">
        <v>9034</v>
      </c>
      <c r="J329" s="5" t="s">
        <v>10515</v>
      </c>
      <c r="K329" s="38">
        <v>43110</v>
      </c>
      <c r="L329" s="5" t="s">
        <v>9040</v>
      </c>
      <c r="M329" s="261">
        <v>29963215.190000001</v>
      </c>
      <c r="N329" s="5"/>
      <c r="O329" s="5"/>
      <c r="P329" s="5"/>
      <c r="Q329" s="5"/>
      <c r="R329" s="5"/>
      <c r="S329" s="5"/>
      <c r="T329" s="5"/>
      <c r="U329" s="5"/>
      <c r="V329" s="5"/>
    </row>
    <row r="330" spans="1:22" ht="91.9" customHeight="1">
      <c r="A330" s="20">
        <f t="shared" si="5"/>
        <v>316</v>
      </c>
      <c r="B330" s="5" t="s">
        <v>9029</v>
      </c>
      <c r="C330" s="5" t="s">
        <v>6570</v>
      </c>
      <c r="D330" s="5">
        <v>15</v>
      </c>
      <c r="E330" s="5" t="s">
        <v>10516</v>
      </c>
      <c r="F330" s="261">
        <v>2000</v>
      </c>
      <c r="G330" s="5">
        <v>1</v>
      </c>
      <c r="H330" s="5" t="s">
        <v>10517</v>
      </c>
      <c r="I330" s="5" t="s">
        <v>9034</v>
      </c>
      <c r="J330" s="5" t="s">
        <v>10518</v>
      </c>
      <c r="K330" s="38">
        <v>42894</v>
      </c>
      <c r="L330" s="5" t="s">
        <v>9040</v>
      </c>
      <c r="M330" s="261">
        <v>5176220</v>
      </c>
      <c r="N330" s="5" t="s">
        <v>10519</v>
      </c>
      <c r="O330" s="5" t="s">
        <v>10520</v>
      </c>
      <c r="P330" s="38">
        <v>42866</v>
      </c>
      <c r="Q330" s="5"/>
      <c r="R330" s="5"/>
      <c r="S330" s="5" t="s">
        <v>9567</v>
      </c>
      <c r="T330" s="5"/>
      <c r="U330" s="5"/>
      <c r="V330" s="5"/>
    </row>
    <row r="331" spans="1:22" ht="91.9" customHeight="1">
      <c r="A331" s="20">
        <f t="shared" si="5"/>
        <v>317</v>
      </c>
      <c r="B331" s="5" t="s">
        <v>9029</v>
      </c>
      <c r="C331" s="5" t="s">
        <v>10521</v>
      </c>
      <c r="D331" s="840"/>
      <c r="E331" s="5" t="s">
        <v>10522</v>
      </c>
      <c r="F331" s="261">
        <v>23396</v>
      </c>
      <c r="G331" s="5">
        <v>1</v>
      </c>
      <c r="H331" s="5" t="s">
        <v>10523</v>
      </c>
      <c r="I331" s="5" t="s">
        <v>9034</v>
      </c>
      <c r="J331" s="5" t="s">
        <v>10524</v>
      </c>
      <c r="K331" s="38">
        <v>42760</v>
      </c>
      <c r="L331" s="5" t="s">
        <v>9040</v>
      </c>
      <c r="M331" s="261">
        <v>7667805.04</v>
      </c>
      <c r="N331" s="5" t="s">
        <v>10525</v>
      </c>
      <c r="O331" s="5" t="s">
        <v>10526</v>
      </c>
      <c r="P331" s="38">
        <v>42633</v>
      </c>
      <c r="Q331" s="5"/>
      <c r="R331" s="5"/>
      <c r="S331" s="5" t="s">
        <v>9567</v>
      </c>
      <c r="T331" s="5"/>
      <c r="U331" s="5"/>
      <c r="V331" s="5"/>
    </row>
    <row r="332" spans="1:22" ht="91.9" customHeight="1">
      <c r="A332" s="20">
        <f t="shared" si="5"/>
        <v>318</v>
      </c>
      <c r="B332" s="5" t="s">
        <v>9029</v>
      </c>
      <c r="C332" s="5" t="s">
        <v>9137</v>
      </c>
      <c r="D332" s="840">
        <v>10</v>
      </c>
      <c r="E332" s="5" t="s">
        <v>10527</v>
      </c>
      <c r="F332" s="261">
        <v>153059</v>
      </c>
      <c r="G332" s="5">
        <v>1</v>
      </c>
      <c r="H332" s="5" t="s">
        <v>10528</v>
      </c>
      <c r="I332" s="5" t="s">
        <v>9034</v>
      </c>
      <c r="J332" s="5" t="s">
        <v>10529</v>
      </c>
      <c r="K332" s="38">
        <v>43202</v>
      </c>
      <c r="L332" s="5" t="s">
        <v>9040</v>
      </c>
      <c r="M332" s="261">
        <v>197210399.13999999</v>
      </c>
      <c r="N332" s="5" t="s">
        <v>10530</v>
      </c>
      <c r="O332" s="5" t="s">
        <v>10531</v>
      </c>
      <c r="P332" s="38">
        <v>43196</v>
      </c>
      <c r="Q332" s="5" t="s">
        <v>10532</v>
      </c>
      <c r="R332" s="5"/>
      <c r="S332" s="5" t="s">
        <v>890</v>
      </c>
      <c r="T332" s="5"/>
      <c r="U332" s="5"/>
      <c r="V332" s="5"/>
    </row>
    <row r="333" spans="1:22" ht="91.9" customHeight="1">
      <c r="A333" s="20">
        <f t="shared" si="5"/>
        <v>319</v>
      </c>
      <c r="B333" s="5" t="s">
        <v>9029</v>
      </c>
      <c r="C333" s="5" t="s">
        <v>2131</v>
      </c>
      <c r="D333" s="5" t="s">
        <v>10533</v>
      </c>
      <c r="E333" s="5" t="s">
        <v>10534</v>
      </c>
      <c r="F333" s="261">
        <v>799</v>
      </c>
      <c r="G333" s="5">
        <v>1</v>
      </c>
      <c r="H333" s="5" t="s">
        <v>10535</v>
      </c>
      <c r="I333" s="5" t="s">
        <v>9034</v>
      </c>
      <c r="J333" s="5" t="s">
        <v>10536</v>
      </c>
      <c r="K333" s="38">
        <v>42748</v>
      </c>
      <c r="L333" s="5" t="s">
        <v>9040</v>
      </c>
      <c r="M333" s="261">
        <v>2371157.9</v>
      </c>
      <c r="N333" s="5"/>
      <c r="O333" s="5"/>
      <c r="P333" s="38"/>
      <c r="Q333" s="5"/>
      <c r="R333" s="5"/>
      <c r="S333" s="5"/>
      <c r="T333" s="5"/>
      <c r="U333" s="5"/>
      <c r="V333" s="5"/>
    </row>
    <row r="334" spans="1:22" ht="91.9" customHeight="1">
      <c r="A334" s="20">
        <f t="shared" si="5"/>
        <v>320</v>
      </c>
      <c r="B334" s="5" t="s">
        <v>9029</v>
      </c>
      <c r="C334" s="5" t="s">
        <v>2946</v>
      </c>
      <c r="D334" s="5">
        <v>101</v>
      </c>
      <c r="E334" s="5" t="s">
        <v>10537</v>
      </c>
      <c r="F334" s="261">
        <v>123</v>
      </c>
      <c r="G334" s="5">
        <v>1</v>
      </c>
      <c r="H334" s="5" t="s">
        <v>9033</v>
      </c>
      <c r="I334" s="5" t="s">
        <v>9034</v>
      </c>
      <c r="J334" s="5" t="s">
        <v>10538</v>
      </c>
      <c r="K334" s="38">
        <v>36762</v>
      </c>
      <c r="L334" s="5" t="s">
        <v>9040</v>
      </c>
      <c r="M334" s="261">
        <v>41840.050000000003</v>
      </c>
      <c r="N334" s="5"/>
      <c r="O334" s="5"/>
      <c r="P334" s="5"/>
      <c r="Q334" s="5"/>
      <c r="R334" s="5"/>
      <c r="S334" s="5"/>
      <c r="T334" s="5"/>
      <c r="U334" s="38"/>
      <c r="V334" s="5"/>
    </row>
    <row r="335" spans="1:22" ht="91.9" customHeight="1">
      <c r="A335" s="20">
        <f t="shared" si="5"/>
        <v>321</v>
      </c>
      <c r="B335" s="5" t="s">
        <v>9029</v>
      </c>
      <c r="C335" s="5" t="s">
        <v>6323</v>
      </c>
      <c r="D335" s="5">
        <v>21</v>
      </c>
      <c r="E335" s="5" t="s">
        <v>10539</v>
      </c>
      <c r="F335" s="261">
        <v>175</v>
      </c>
      <c r="G335" s="5">
        <v>1</v>
      </c>
      <c r="H335" s="5" t="s">
        <v>10540</v>
      </c>
      <c r="I335" s="5" t="s">
        <v>9034</v>
      </c>
      <c r="J335" s="5" t="s">
        <v>10541</v>
      </c>
      <c r="K335" s="38">
        <v>36847</v>
      </c>
      <c r="L335" s="5" t="s">
        <v>9040</v>
      </c>
      <c r="M335" s="261">
        <v>59717</v>
      </c>
      <c r="N335" s="5"/>
      <c r="O335" s="5"/>
      <c r="P335" s="5"/>
      <c r="Q335" s="5"/>
      <c r="R335" s="5"/>
      <c r="S335" s="5"/>
      <c r="T335" s="5"/>
      <c r="U335" s="38"/>
      <c r="V335" s="5"/>
    </row>
    <row r="336" spans="1:22" ht="91.9" customHeight="1">
      <c r="A336" s="20">
        <f t="shared" si="5"/>
        <v>322</v>
      </c>
      <c r="B336" s="5" t="s">
        <v>9029</v>
      </c>
      <c r="C336" s="5" t="s">
        <v>10542</v>
      </c>
      <c r="D336" s="5">
        <v>4</v>
      </c>
      <c r="E336" s="5" t="s">
        <v>10543</v>
      </c>
      <c r="F336" s="261">
        <v>9</v>
      </c>
      <c r="G336" s="5">
        <v>1</v>
      </c>
      <c r="H336" s="5" t="s">
        <v>10540</v>
      </c>
      <c r="I336" s="5" t="s">
        <v>9034</v>
      </c>
      <c r="J336" s="5" t="s">
        <v>10544</v>
      </c>
      <c r="K336" s="38">
        <v>37313</v>
      </c>
      <c r="L336" s="5" t="s">
        <v>9040</v>
      </c>
      <c r="M336" s="261">
        <v>3075.03</v>
      </c>
      <c r="N336" s="5"/>
      <c r="O336" s="5"/>
      <c r="P336" s="5"/>
      <c r="Q336" s="5"/>
      <c r="R336" s="5"/>
      <c r="S336" s="5"/>
      <c r="T336" s="5"/>
      <c r="U336" s="38"/>
      <c r="V336" s="5"/>
    </row>
    <row r="337" spans="1:22" ht="91.9" customHeight="1">
      <c r="A337" s="20">
        <f t="shared" si="5"/>
        <v>323</v>
      </c>
      <c r="B337" s="5" t="s">
        <v>9029</v>
      </c>
      <c r="C337" s="5" t="s">
        <v>2946</v>
      </c>
      <c r="D337" s="5">
        <v>95</v>
      </c>
      <c r="E337" s="5" t="s">
        <v>10545</v>
      </c>
      <c r="F337" s="261">
        <v>141</v>
      </c>
      <c r="G337" s="5">
        <v>1</v>
      </c>
      <c r="H337" s="5" t="s">
        <v>9033</v>
      </c>
      <c r="I337" s="5" t="s">
        <v>9034</v>
      </c>
      <c r="J337" s="5" t="s">
        <v>10546</v>
      </c>
      <c r="K337" s="38">
        <v>36707</v>
      </c>
      <c r="L337" s="5" t="s">
        <v>9040</v>
      </c>
      <c r="M337" s="261">
        <v>47966.79</v>
      </c>
      <c r="N337" s="5"/>
      <c r="O337" s="5"/>
      <c r="P337" s="5"/>
      <c r="Q337" s="5"/>
      <c r="R337" s="5"/>
      <c r="S337" s="5"/>
      <c r="T337" s="5"/>
      <c r="U337" s="38"/>
      <c r="V337" s="5"/>
    </row>
    <row r="338" spans="1:22" ht="91.9" customHeight="1">
      <c r="A338" s="20">
        <f t="shared" si="5"/>
        <v>324</v>
      </c>
      <c r="B338" s="5" t="s">
        <v>9029</v>
      </c>
      <c r="C338" s="5" t="s">
        <v>3946</v>
      </c>
      <c r="D338" s="5">
        <v>141</v>
      </c>
      <c r="E338" s="5" t="s">
        <v>10547</v>
      </c>
      <c r="F338" s="261">
        <v>428</v>
      </c>
      <c r="G338" s="5">
        <v>1</v>
      </c>
      <c r="H338" s="5" t="s">
        <v>9033</v>
      </c>
      <c r="I338" s="5" t="s">
        <v>9034</v>
      </c>
      <c r="J338" s="5" t="s">
        <v>10548</v>
      </c>
      <c r="K338" s="38">
        <v>37235</v>
      </c>
      <c r="L338" s="5" t="s">
        <v>9040</v>
      </c>
      <c r="M338" s="261">
        <v>147013.32999999999</v>
      </c>
      <c r="N338" s="5"/>
      <c r="O338" s="5"/>
      <c r="P338" s="5"/>
      <c r="Q338" s="5"/>
      <c r="R338" s="5"/>
      <c r="S338" s="5"/>
      <c r="T338" s="5"/>
      <c r="U338" s="38"/>
      <c r="V338" s="5"/>
    </row>
    <row r="339" spans="1:22" ht="91.9" customHeight="1">
      <c r="A339" s="20">
        <f t="shared" si="5"/>
        <v>325</v>
      </c>
      <c r="B339" s="5" t="s">
        <v>9029</v>
      </c>
      <c r="C339" s="5" t="s">
        <v>10549</v>
      </c>
      <c r="D339" s="5" t="s">
        <v>9326</v>
      </c>
      <c r="E339" s="5" t="s">
        <v>10550</v>
      </c>
      <c r="F339" s="261">
        <v>123</v>
      </c>
      <c r="G339" s="5">
        <v>1</v>
      </c>
      <c r="H339" s="5" t="s">
        <v>9033</v>
      </c>
      <c r="I339" s="5" t="s">
        <v>9034</v>
      </c>
      <c r="J339" s="5" t="s">
        <v>10551</v>
      </c>
      <c r="K339" s="38">
        <v>37285</v>
      </c>
      <c r="L339" s="5" t="s">
        <v>9040</v>
      </c>
      <c r="M339" s="261">
        <v>41949.79</v>
      </c>
      <c r="N339" s="5"/>
      <c r="O339" s="5"/>
      <c r="P339" s="5"/>
      <c r="Q339" s="5"/>
      <c r="R339" s="5"/>
      <c r="S339" s="5"/>
      <c r="T339" s="5"/>
      <c r="U339" s="38"/>
      <c r="V339" s="5"/>
    </row>
    <row r="340" spans="1:22" ht="91.9" customHeight="1">
      <c r="A340" s="20">
        <f t="shared" si="5"/>
        <v>326</v>
      </c>
      <c r="B340" s="5" t="s">
        <v>9029</v>
      </c>
      <c r="C340" s="5" t="s">
        <v>2946</v>
      </c>
      <c r="D340" s="5">
        <v>108</v>
      </c>
      <c r="E340" s="5" t="s">
        <v>10552</v>
      </c>
      <c r="F340" s="261">
        <v>56</v>
      </c>
      <c r="G340" s="5">
        <v>1</v>
      </c>
      <c r="H340" s="5" t="s">
        <v>9033</v>
      </c>
      <c r="I340" s="5" t="s">
        <v>9034</v>
      </c>
      <c r="J340" s="5" t="s">
        <v>10553</v>
      </c>
      <c r="K340" s="38">
        <v>36877</v>
      </c>
      <c r="L340" s="5" t="s">
        <v>9040</v>
      </c>
      <c r="M340" s="261">
        <v>19048.96</v>
      </c>
      <c r="N340" s="5"/>
      <c r="O340" s="5"/>
      <c r="P340" s="5"/>
      <c r="Q340" s="5"/>
      <c r="R340" s="5"/>
      <c r="S340" s="5"/>
      <c r="T340" s="5"/>
      <c r="U340" s="38"/>
      <c r="V340" s="5"/>
    </row>
    <row r="341" spans="1:22" ht="91.9" customHeight="1">
      <c r="A341" s="20">
        <f t="shared" si="5"/>
        <v>327</v>
      </c>
      <c r="B341" s="5" t="s">
        <v>9029</v>
      </c>
      <c r="C341" s="5" t="s">
        <v>8430</v>
      </c>
      <c r="D341" s="5">
        <v>48</v>
      </c>
      <c r="E341" s="5" t="s">
        <v>10554</v>
      </c>
      <c r="F341" s="261">
        <v>948</v>
      </c>
      <c r="G341" s="5">
        <v>1</v>
      </c>
      <c r="H341" s="5" t="s">
        <v>10555</v>
      </c>
      <c r="I341" s="5" t="s">
        <v>9034</v>
      </c>
      <c r="J341" s="5" t="s">
        <v>10556</v>
      </c>
      <c r="K341" s="38">
        <v>37014</v>
      </c>
      <c r="L341" s="5" t="s">
        <v>9040</v>
      </c>
      <c r="M341" s="261">
        <v>322689.71999999997</v>
      </c>
      <c r="N341" s="5"/>
      <c r="O341" s="5"/>
      <c r="P341" s="5"/>
      <c r="Q341" s="5"/>
      <c r="R341" s="5"/>
      <c r="S341" s="5"/>
      <c r="T341" s="5"/>
      <c r="U341" s="5"/>
      <c r="V341" s="5"/>
    </row>
    <row r="342" spans="1:22" ht="91.9" customHeight="1">
      <c r="A342" s="20">
        <f t="shared" si="5"/>
        <v>328</v>
      </c>
      <c r="B342" s="5" t="s">
        <v>9029</v>
      </c>
      <c r="C342" s="5" t="s">
        <v>10557</v>
      </c>
      <c r="D342" s="5"/>
      <c r="E342" s="5" t="s">
        <v>10558</v>
      </c>
      <c r="F342" s="261">
        <v>78</v>
      </c>
      <c r="G342" s="5">
        <v>1</v>
      </c>
      <c r="H342" s="5" t="s">
        <v>10559</v>
      </c>
      <c r="I342" s="5" t="s">
        <v>9034</v>
      </c>
      <c r="J342" s="837" t="s">
        <v>10560</v>
      </c>
      <c r="K342" s="38">
        <v>36550</v>
      </c>
      <c r="L342" s="5" t="s">
        <v>9040</v>
      </c>
      <c r="M342" s="261">
        <v>1</v>
      </c>
      <c r="N342" s="5"/>
      <c r="O342" s="5"/>
      <c r="P342" s="5"/>
      <c r="Q342" s="5"/>
      <c r="R342" s="5"/>
      <c r="S342" s="5"/>
      <c r="T342" s="5"/>
      <c r="U342" s="5"/>
      <c r="V342" s="5"/>
    </row>
    <row r="343" spans="1:22" ht="91.9" customHeight="1">
      <c r="A343" s="20">
        <f t="shared" si="5"/>
        <v>329</v>
      </c>
      <c r="B343" s="5" t="s">
        <v>9029</v>
      </c>
      <c r="C343" s="5" t="s">
        <v>10045</v>
      </c>
      <c r="D343" s="5">
        <v>94</v>
      </c>
      <c r="E343" s="5" t="s">
        <v>10561</v>
      </c>
      <c r="F343" s="261">
        <v>15</v>
      </c>
      <c r="G343" s="5">
        <v>1</v>
      </c>
      <c r="H343" s="5" t="s">
        <v>10562</v>
      </c>
      <c r="I343" s="5" t="s">
        <v>9034</v>
      </c>
      <c r="J343" s="5" t="s">
        <v>10563</v>
      </c>
      <c r="K343" s="38">
        <v>36635</v>
      </c>
      <c r="L343" s="5" t="s">
        <v>9040</v>
      </c>
      <c r="M343" s="261">
        <v>9395.1</v>
      </c>
      <c r="N343" s="5"/>
      <c r="O343" s="5"/>
      <c r="P343" s="5"/>
      <c r="Q343" s="5"/>
      <c r="R343" s="5"/>
      <c r="S343" s="5"/>
      <c r="T343" s="5"/>
      <c r="U343" s="5"/>
      <c r="V343" s="5"/>
    </row>
    <row r="344" spans="1:22" ht="91.9" customHeight="1">
      <c r="A344" s="20">
        <f t="shared" si="5"/>
        <v>330</v>
      </c>
      <c r="B344" s="5" t="s">
        <v>9029</v>
      </c>
      <c r="C344" s="5" t="s">
        <v>3946</v>
      </c>
      <c r="D344" s="5">
        <v>83</v>
      </c>
      <c r="E344" s="5" t="s">
        <v>10564</v>
      </c>
      <c r="F344" s="261">
        <v>85</v>
      </c>
      <c r="G344" s="5">
        <v>1</v>
      </c>
      <c r="H344" s="5" t="s">
        <v>9033</v>
      </c>
      <c r="I344" s="5" t="s">
        <v>9034</v>
      </c>
      <c r="J344" s="5" t="s">
        <v>10565</v>
      </c>
      <c r="K344" s="38">
        <v>36514</v>
      </c>
      <c r="L344" s="5" t="s">
        <v>9040</v>
      </c>
      <c r="M344" s="261">
        <v>28969.48</v>
      </c>
      <c r="N344" s="5"/>
      <c r="O344" s="5"/>
      <c r="P344" s="5"/>
      <c r="Q344" s="5"/>
      <c r="R344" s="5"/>
      <c r="S344" s="5"/>
      <c r="T344" s="5"/>
      <c r="U344" s="5"/>
      <c r="V344" s="5"/>
    </row>
    <row r="345" spans="1:22" ht="91.9" customHeight="1">
      <c r="A345" s="20">
        <f t="shared" si="5"/>
        <v>331</v>
      </c>
      <c r="B345" s="5" t="s">
        <v>9029</v>
      </c>
      <c r="C345" s="5" t="s">
        <v>10549</v>
      </c>
      <c r="D345" s="5">
        <v>34</v>
      </c>
      <c r="E345" s="5" t="s">
        <v>10566</v>
      </c>
      <c r="F345" s="261">
        <v>800</v>
      </c>
      <c r="G345" s="5">
        <v>1</v>
      </c>
      <c r="H345" s="5" t="s">
        <v>10567</v>
      </c>
      <c r="I345" s="5" t="s">
        <v>9034</v>
      </c>
      <c r="J345" s="5" t="s">
        <v>10568</v>
      </c>
      <c r="K345" s="38">
        <v>36847</v>
      </c>
      <c r="L345" s="5" t="s">
        <v>9040</v>
      </c>
      <c r="M345" s="261">
        <v>272024</v>
      </c>
      <c r="N345" s="5"/>
      <c r="O345" s="5"/>
      <c r="P345" s="5"/>
      <c r="Q345" s="5"/>
      <c r="R345" s="5"/>
      <c r="S345" s="5"/>
      <c r="T345" s="5"/>
      <c r="U345" s="5"/>
      <c r="V345" s="5"/>
    </row>
    <row r="346" spans="1:22" ht="91.9" customHeight="1">
      <c r="A346" s="20">
        <f t="shared" si="5"/>
        <v>332</v>
      </c>
      <c r="B346" s="5" t="s">
        <v>9029</v>
      </c>
      <c r="C346" s="5" t="s">
        <v>10569</v>
      </c>
      <c r="D346" s="5">
        <v>14</v>
      </c>
      <c r="E346" s="5" t="s">
        <v>10570</v>
      </c>
      <c r="F346" s="261">
        <v>112</v>
      </c>
      <c r="G346" s="5">
        <v>1</v>
      </c>
      <c r="H346" s="5" t="s">
        <v>9033</v>
      </c>
      <c r="I346" s="5" t="s">
        <v>9034</v>
      </c>
      <c r="J346" s="5" t="s">
        <v>10571</v>
      </c>
      <c r="K346" s="38">
        <v>36776</v>
      </c>
      <c r="L346" s="5" t="s">
        <v>9040</v>
      </c>
      <c r="M346" s="261">
        <v>38179.360000000001</v>
      </c>
      <c r="N346" s="5"/>
      <c r="O346" s="5"/>
      <c r="P346" s="5"/>
      <c r="Q346" s="5"/>
      <c r="R346" s="5"/>
      <c r="S346" s="5"/>
      <c r="T346" s="5"/>
      <c r="U346" s="5"/>
      <c r="V346" s="5"/>
    </row>
    <row r="347" spans="1:22" ht="91.9" customHeight="1">
      <c r="A347" s="20">
        <f t="shared" si="5"/>
        <v>333</v>
      </c>
      <c r="B347" s="5" t="s">
        <v>9029</v>
      </c>
      <c r="C347" s="5" t="s">
        <v>6578</v>
      </c>
      <c r="D347" s="5">
        <v>27</v>
      </c>
      <c r="E347" s="5" t="s">
        <v>10572</v>
      </c>
      <c r="F347" s="261">
        <v>67</v>
      </c>
      <c r="G347" s="5">
        <v>1</v>
      </c>
      <c r="H347" s="5" t="s">
        <v>9033</v>
      </c>
      <c r="I347" s="5" t="s">
        <v>9034</v>
      </c>
      <c r="J347" s="5" t="s">
        <v>10573</v>
      </c>
      <c r="K347" s="38">
        <v>36549</v>
      </c>
      <c r="L347" s="5" t="s">
        <v>9040</v>
      </c>
      <c r="M347" s="261">
        <v>23254.36</v>
      </c>
      <c r="N347" s="5"/>
      <c r="O347" s="5"/>
      <c r="P347" s="5"/>
      <c r="Q347" s="5"/>
      <c r="R347" s="5"/>
      <c r="S347" s="5"/>
      <c r="T347" s="5"/>
      <c r="U347" s="38"/>
      <c r="V347" s="5"/>
    </row>
    <row r="348" spans="1:22" ht="91.9" customHeight="1">
      <c r="A348" s="20">
        <f t="shared" si="5"/>
        <v>334</v>
      </c>
      <c r="B348" s="5" t="s">
        <v>9029</v>
      </c>
      <c r="C348" s="5" t="s">
        <v>6570</v>
      </c>
      <c r="D348" s="5">
        <v>4</v>
      </c>
      <c r="E348" s="5" t="s">
        <v>10574</v>
      </c>
      <c r="F348" s="261">
        <v>316</v>
      </c>
      <c r="G348" s="5">
        <v>1</v>
      </c>
      <c r="H348" s="5" t="s">
        <v>9033</v>
      </c>
      <c r="I348" s="5" t="s">
        <v>9034</v>
      </c>
      <c r="J348" s="5" t="s">
        <v>10575</v>
      </c>
      <c r="K348" s="38">
        <v>36693</v>
      </c>
      <c r="L348" s="5" t="s">
        <v>9040</v>
      </c>
      <c r="M348" s="261">
        <v>106978.11</v>
      </c>
      <c r="N348" s="5"/>
      <c r="O348" s="5"/>
      <c r="P348" s="5"/>
      <c r="Q348" s="5"/>
      <c r="R348" s="5"/>
      <c r="S348" s="5"/>
      <c r="T348" s="5"/>
      <c r="U348" s="5"/>
      <c r="V348" s="5"/>
    </row>
    <row r="349" spans="1:22" ht="91.9" customHeight="1">
      <c r="A349" s="20">
        <f t="shared" si="5"/>
        <v>335</v>
      </c>
      <c r="B349" s="5" t="s">
        <v>9029</v>
      </c>
      <c r="C349" s="5" t="s">
        <v>4983</v>
      </c>
      <c r="D349" s="5">
        <v>4</v>
      </c>
      <c r="E349" s="5" t="s">
        <v>10576</v>
      </c>
      <c r="F349" s="261">
        <v>636</v>
      </c>
      <c r="G349" s="5">
        <v>1</v>
      </c>
      <c r="H349" s="5" t="s">
        <v>9033</v>
      </c>
      <c r="I349" s="5" t="s">
        <v>9034</v>
      </c>
      <c r="J349" s="5" t="s">
        <v>10577</v>
      </c>
      <c r="K349" s="38">
        <v>36735</v>
      </c>
      <c r="L349" s="5" t="s">
        <v>9040</v>
      </c>
      <c r="M349" s="261">
        <v>220778.33</v>
      </c>
      <c r="N349" s="5"/>
      <c r="O349" s="5"/>
      <c r="P349" s="5"/>
      <c r="Q349" s="5"/>
      <c r="R349" s="5"/>
      <c r="S349" s="5"/>
      <c r="T349" s="5"/>
      <c r="U349" s="38"/>
      <c r="V349" s="5"/>
    </row>
    <row r="350" spans="1:22" ht="91.9" customHeight="1">
      <c r="A350" s="20">
        <f t="shared" si="5"/>
        <v>336</v>
      </c>
      <c r="B350" s="5" t="s">
        <v>9029</v>
      </c>
      <c r="C350" s="5" t="s">
        <v>6849</v>
      </c>
      <c r="D350" s="5">
        <v>22</v>
      </c>
      <c r="E350" s="5" t="s">
        <v>10578</v>
      </c>
      <c r="F350" s="261">
        <v>190</v>
      </c>
      <c r="G350" s="5">
        <v>1</v>
      </c>
      <c r="H350" s="5" t="s">
        <v>9033</v>
      </c>
      <c r="I350" s="5" t="s">
        <v>9034</v>
      </c>
      <c r="J350" s="5" t="s">
        <v>10579</v>
      </c>
      <c r="K350" s="38">
        <v>36543</v>
      </c>
      <c r="L350" s="5" t="s">
        <v>9040</v>
      </c>
      <c r="M350" s="261">
        <v>64904.76</v>
      </c>
      <c r="N350" s="5"/>
      <c r="O350" s="5"/>
      <c r="P350" s="5"/>
      <c r="Q350" s="5"/>
      <c r="R350" s="5"/>
      <c r="S350" s="5"/>
      <c r="T350" s="5"/>
      <c r="U350" s="38"/>
      <c r="V350" s="5"/>
    </row>
    <row r="351" spans="1:22" ht="91.9" customHeight="1">
      <c r="A351" s="20">
        <f t="shared" si="5"/>
        <v>337</v>
      </c>
      <c r="B351" s="5" t="s">
        <v>9029</v>
      </c>
      <c r="C351" s="5" t="s">
        <v>10580</v>
      </c>
      <c r="D351" s="5">
        <v>3</v>
      </c>
      <c r="E351" s="5" t="s">
        <v>10581</v>
      </c>
      <c r="F351" s="261">
        <v>132</v>
      </c>
      <c r="G351" s="5">
        <v>1</v>
      </c>
      <c r="H351" s="5" t="s">
        <v>9033</v>
      </c>
      <c r="I351" s="5" t="s">
        <v>9034</v>
      </c>
      <c r="J351" s="5" t="s">
        <v>10582</v>
      </c>
      <c r="K351" s="38">
        <v>36591</v>
      </c>
      <c r="L351" s="5" t="s">
        <v>9040</v>
      </c>
      <c r="M351" s="261">
        <v>45093.14</v>
      </c>
      <c r="N351" s="5"/>
      <c r="O351" s="5"/>
      <c r="P351" s="5"/>
      <c r="Q351" s="5"/>
      <c r="R351" s="5"/>
      <c r="S351" s="5"/>
      <c r="T351" s="5"/>
      <c r="U351" s="5"/>
      <c r="V351" s="5"/>
    </row>
    <row r="352" spans="1:22" ht="91.9" customHeight="1">
      <c r="A352" s="20">
        <f t="shared" si="5"/>
        <v>338</v>
      </c>
      <c r="B352" s="5" t="s">
        <v>9029</v>
      </c>
      <c r="C352" s="5" t="s">
        <v>2533</v>
      </c>
      <c r="D352" s="5">
        <v>1</v>
      </c>
      <c r="E352" s="5" t="s">
        <v>10583</v>
      </c>
      <c r="F352" s="261">
        <f>2126*24/100</f>
        <v>510.24</v>
      </c>
      <c r="G352" s="5" t="s">
        <v>10584</v>
      </c>
      <c r="H352" s="5" t="s">
        <v>9033</v>
      </c>
      <c r="I352" s="5" t="s">
        <v>9034</v>
      </c>
      <c r="J352" s="5" t="s">
        <v>10585</v>
      </c>
      <c r="K352" s="38">
        <v>42977</v>
      </c>
      <c r="L352" s="5" t="s">
        <v>9040</v>
      </c>
      <c r="M352" s="261">
        <f>717411.89*24/100</f>
        <v>172178.8536</v>
      </c>
      <c r="N352" s="5"/>
      <c r="O352" s="5"/>
      <c r="P352" s="5"/>
      <c r="Q352" s="5"/>
      <c r="R352" s="5"/>
      <c r="S352" s="5"/>
      <c r="T352" s="5"/>
      <c r="U352" s="5"/>
      <c r="V352" s="5"/>
    </row>
    <row r="353" spans="1:22" ht="91.9" customHeight="1">
      <c r="A353" s="20">
        <f t="shared" si="5"/>
        <v>339</v>
      </c>
      <c r="B353" s="5" t="s">
        <v>9029</v>
      </c>
      <c r="C353" s="5" t="s">
        <v>10549</v>
      </c>
      <c r="D353" s="5" t="s">
        <v>10586</v>
      </c>
      <c r="E353" s="5" t="s">
        <v>10587</v>
      </c>
      <c r="F353" s="261">
        <v>77</v>
      </c>
      <c r="G353" s="5">
        <v>1</v>
      </c>
      <c r="H353" s="5" t="s">
        <v>9033</v>
      </c>
      <c r="I353" s="5" t="s">
        <v>9034</v>
      </c>
      <c r="J353" s="837" t="s">
        <v>10588</v>
      </c>
      <c r="K353" s="38">
        <v>36524</v>
      </c>
      <c r="L353" s="5" t="s">
        <v>9040</v>
      </c>
      <c r="M353" s="261">
        <v>26261.25</v>
      </c>
      <c r="N353" s="5"/>
      <c r="O353" s="5"/>
      <c r="P353" s="5"/>
      <c r="Q353" s="5"/>
      <c r="R353" s="5"/>
      <c r="S353" s="5"/>
      <c r="T353" s="5"/>
      <c r="U353" s="38"/>
      <c r="V353" s="5"/>
    </row>
    <row r="354" spans="1:22" ht="91.9" customHeight="1">
      <c r="A354" s="20">
        <f t="shared" si="5"/>
        <v>340</v>
      </c>
      <c r="B354" s="5" t="s">
        <v>9029</v>
      </c>
      <c r="C354" s="5" t="s">
        <v>10589</v>
      </c>
      <c r="D354" s="5">
        <v>259</v>
      </c>
      <c r="E354" s="5" t="s">
        <v>10590</v>
      </c>
      <c r="F354" s="261">
        <v>22</v>
      </c>
      <c r="G354" s="5">
        <v>1</v>
      </c>
      <c r="H354" s="5" t="s">
        <v>10421</v>
      </c>
      <c r="I354" s="5" t="s">
        <v>9034</v>
      </c>
      <c r="J354" s="5" t="s">
        <v>10591</v>
      </c>
      <c r="K354" s="38">
        <v>36509</v>
      </c>
      <c r="L354" s="5" t="s">
        <v>9040</v>
      </c>
      <c r="M354" s="261">
        <v>13528.94</v>
      </c>
      <c r="N354" s="5"/>
      <c r="O354" s="5"/>
      <c r="P354" s="5"/>
      <c r="Q354" s="5"/>
      <c r="R354" s="5"/>
      <c r="S354" s="5"/>
      <c r="T354" s="5"/>
      <c r="U354" s="5"/>
      <c r="V354" s="5"/>
    </row>
    <row r="355" spans="1:22" ht="91.9" customHeight="1">
      <c r="A355" s="20">
        <f t="shared" si="5"/>
        <v>341</v>
      </c>
      <c r="B355" s="5" t="s">
        <v>9029</v>
      </c>
      <c r="C355" s="5" t="s">
        <v>10592</v>
      </c>
      <c r="D355" s="5">
        <v>756</v>
      </c>
      <c r="E355" s="5" t="s">
        <v>10593</v>
      </c>
      <c r="F355" s="261">
        <v>37.6</v>
      </c>
      <c r="G355" s="5">
        <v>1</v>
      </c>
      <c r="H355" s="5" t="s">
        <v>10421</v>
      </c>
      <c r="I355" s="5" t="s">
        <v>9034</v>
      </c>
      <c r="J355" s="5" t="s">
        <v>10594</v>
      </c>
      <c r="K355" s="38">
        <v>36620</v>
      </c>
      <c r="L355" s="5" t="s">
        <v>9040</v>
      </c>
      <c r="M355" s="261">
        <v>23550.38</v>
      </c>
      <c r="N355" s="5"/>
      <c r="O355" s="5"/>
      <c r="P355" s="5"/>
      <c r="Q355" s="5"/>
      <c r="R355" s="5"/>
      <c r="S355" s="5"/>
      <c r="T355" s="5"/>
      <c r="U355" s="5"/>
      <c r="V355" s="5"/>
    </row>
    <row r="356" spans="1:22" ht="91.9" customHeight="1">
      <c r="A356" s="20">
        <f t="shared" si="5"/>
        <v>342</v>
      </c>
      <c r="B356" s="5" t="s">
        <v>9029</v>
      </c>
      <c r="C356" s="5" t="s">
        <v>10595</v>
      </c>
      <c r="D356" s="5">
        <v>456</v>
      </c>
      <c r="E356" s="5" t="s">
        <v>10596</v>
      </c>
      <c r="F356" s="261">
        <v>18</v>
      </c>
      <c r="G356" s="5">
        <v>1</v>
      </c>
      <c r="H356" s="5" t="s">
        <v>10421</v>
      </c>
      <c r="I356" s="5" t="s">
        <v>9034</v>
      </c>
      <c r="J356" s="5" t="s">
        <v>10597</v>
      </c>
      <c r="K356" s="38">
        <v>40897</v>
      </c>
      <c r="L356" s="5" t="s">
        <v>9040</v>
      </c>
      <c r="M356" s="261">
        <v>11274.11</v>
      </c>
      <c r="N356" s="5"/>
      <c r="O356" s="5"/>
      <c r="P356" s="5"/>
      <c r="Q356" s="5"/>
      <c r="R356" s="5"/>
      <c r="S356" s="5"/>
      <c r="T356" s="5"/>
      <c r="U356" s="5"/>
      <c r="V356" s="5"/>
    </row>
    <row r="357" spans="1:22" ht="91.9" customHeight="1">
      <c r="A357" s="20">
        <f t="shared" si="5"/>
        <v>343</v>
      </c>
      <c r="B357" s="5" t="s">
        <v>9029</v>
      </c>
      <c r="C357" s="5" t="s">
        <v>10598</v>
      </c>
      <c r="D357" s="5">
        <v>541</v>
      </c>
      <c r="E357" s="5" t="s">
        <v>10599</v>
      </c>
      <c r="F357" s="261">
        <v>28</v>
      </c>
      <c r="G357" s="5">
        <v>1</v>
      </c>
      <c r="H357" s="5" t="s">
        <v>10600</v>
      </c>
      <c r="I357" s="5" t="s">
        <v>9034</v>
      </c>
      <c r="J357" s="5" t="s">
        <v>10601</v>
      </c>
      <c r="K357" s="38">
        <v>36656</v>
      </c>
      <c r="L357" s="5" t="s">
        <v>9040</v>
      </c>
      <c r="M357" s="261">
        <v>17537.52</v>
      </c>
      <c r="N357" s="5"/>
      <c r="O357" s="5"/>
      <c r="P357" s="5"/>
      <c r="Q357" s="5"/>
      <c r="R357" s="5"/>
      <c r="S357" s="5"/>
      <c r="T357" s="5"/>
      <c r="U357" s="5"/>
      <c r="V357" s="5"/>
    </row>
    <row r="358" spans="1:22" ht="91.9" customHeight="1">
      <c r="A358" s="20">
        <f t="shared" si="5"/>
        <v>344</v>
      </c>
      <c r="B358" s="5" t="s">
        <v>9029</v>
      </c>
      <c r="C358" s="5" t="s">
        <v>10602</v>
      </c>
      <c r="D358" s="5">
        <v>266</v>
      </c>
      <c r="E358" s="5" t="s">
        <v>10603</v>
      </c>
      <c r="F358" s="261">
        <v>23.7</v>
      </c>
      <c r="G358" s="5">
        <v>1</v>
      </c>
      <c r="H358" s="5" t="s">
        <v>10421</v>
      </c>
      <c r="I358" s="5" t="s">
        <v>9034</v>
      </c>
      <c r="J358" s="5" t="s">
        <v>10604</v>
      </c>
      <c r="K358" s="38">
        <v>36739</v>
      </c>
      <c r="L358" s="5" t="s">
        <v>9040</v>
      </c>
      <c r="M358" s="261">
        <v>14844.25</v>
      </c>
      <c r="N358" s="5"/>
      <c r="O358" s="5"/>
      <c r="P358" s="5"/>
      <c r="Q358" s="5"/>
      <c r="R358" s="5"/>
      <c r="S358" s="5"/>
      <c r="T358" s="5"/>
      <c r="U358" s="38"/>
      <c r="V358" s="5"/>
    </row>
    <row r="359" spans="1:22" ht="91.9" customHeight="1">
      <c r="A359" s="20">
        <f t="shared" si="5"/>
        <v>345</v>
      </c>
      <c r="B359" s="5" t="s">
        <v>9029</v>
      </c>
      <c r="C359" s="5" t="s">
        <v>10605</v>
      </c>
      <c r="D359" s="5">
        <v>25</v>
      </c>
      <c r="E359" s="5" t="s">
        <v>10606</v>
      </c>
      <c r="F359" s="261">
        <v>24</v>
      </c>
      <c r="G359" s="5">
        <v>1</v>
      </c>
      <c r="H359" s="5" t="s">
        <v>10421</v>
      </c>
      <c r="I359" s="5" t="s">
        <v>9034</v>
      </c>
      <c r="J359" s="5" t="s">
        <v>10607</v>
      </c>
      <c r="K359" s="38">
        <v>36881</v>
      </c>
      <c r="L359" s="5" t="s">
        <v>9040</v>
      </c>
      <c r="M359" s="261">
        <v>14781.62</v>
      </c>
      <c r="N359" s="5"/>
      <c r="O359" s="5"/>
      <c r="P359" s="5"/>
      <c r="Q359" s="5"/>
      <c r="R359" s="5"/>
      <c r="S359" s="5"/>
      <c r="T359" s="5"/>
      <c r="U359" s="38"/>
      <c r="V359" s="5"/>
    </row>
    <row r="360" spans="1:22" ht="91.9" customHeight="1">
      <c r="A360" s="20">
        <f t="shared" si="5"/>
        <v>346</v>
      </c>
      <c r="B360" s="5" t="s">
        <v>9029</v>
      </c>
      <c r="C360" s="5" t="s">
        <v>10608</v>
      </c>
      <c r="D360" s="5">
        <v>2050</v>
      </c>
      <c r="E360" s="5" t="s">
        <v>10609</v>
      </c>
      <c r="F360" s="261">
        <v>35</v>
      </c>
      <c r="G360" s="5">
        <v>1</v>
      </c>
      <c r="H360" s="5" t="s">
        <v>10421</v>
      </c>
      <c r="I360" s="5" t="s">
        <v>9034</v>
      </c>
      <c r="J360" s="5" t="s">
        <v>10610</v>
      </c>
      <c r="K360" s="38">
        <v>36734</v>
      </c>
      <c r="L360" s="5" t="s">
        <v>9040</v>
      </c>
      <c r="M360" s="261">
        <v>21921.89</v>
      </c>
      <c r="N360" s="5"/>
      <c r="O360" s="5"/>
      <c r="P360" s="5"/>
      <c r="Q360" s="5"/>
      <c r="R360" s="5"/>
      <c r="S360" s="5"/>
      <c r="T360" s="5"/>
      <c r="U360" s="5"/>
      <c r="V360" s="5"/>
    </row>
    <row r="361" spans="1:22" ht="91.9" customHeight="1">
      <c r="A361" s="20">
        <f t="shared" si="5"/>
        <v>347</v>
      </c>
      <c r="B361" s="5" t="s">
        <v>9029</v>
      </c>
      <c r="C361" s="5" t="s">
        <v>10611</v>
      </c>
      <c r="D361" s="5">
        <v>251</v>
      </c>
      <c r="E361" s="5" t="s">
        <v>10612</v>
      </c>
      <c r="F361" s="261">
        <v>21.6</v>
      </c>
      <c r="G361" s="5">
        <v>1</v>
      </c>
      <c r="H361" s="5" t="s">
        <v>10421</v>
      </c>
      <c r="I361" s="5" t="s">
        <v>9034</v>
      </c>
      <c r="J361" s="5" t="s">
        <v>10613</v>
      </c>
      <c r="K361" s="38">
        <v>36634</v>
      </c>
      <c r="L361" s="5" t="s">
        <v>9040</v>
      </c>
      <c r="M361" s="261">
        <v>13528.94</v>
      </c>
      <c r="N361" s="5"/>
      <c r="O361" s="5"/>
      <c r="P361" s="5"/>
      <c r="Q361" s="5"/>
      <c r="R361" s="5"/>
      <c r="S361" s="5"/>
      <c r="T361" s="5"/>
      <c r="U361" s="38"/>
      <c r="V361" s="5"/>
    </row>
    <row r="362" spans="1:22" ht="91.9" customHeight="1">
      <c r="A362" s="20">
        <f t="shared" si="5"/>
        <v>348</v>
      </c>
      <c r="B362" s="5" t="s">
        <v>9029</v>
      </c>
      <c r="C362" s="5" t="s">
        <v>10614</v>
      </c>
      <c r="D362" s="5"/>
      <c r="E362" s="5" t="s">
        <v>10615</v>
      </c>
      <c r="F362" s="261">
        <v>21</v>
      </c>
      <c r="G362" s="5">
        <v>1</v>
      </c>
      <c r="H362" s="5" t="s">
        <v>10616</v>
      </c>
      <c r="I362" s="5" t="s">
        <v>9034</v>
      </c>
      <c r="J362" s="5" t="s">
        <v>10617</v>
      </c>
      <c r="K362" s="38">
        <v>36538</v>
      </c>
      <c r="L362" s="5" t="s">
        <v>9040</v>
      </c>
      <c r="M362" s="261">
        <v>12804.33</v>
      </c>
      <c r="N362" s="5"/>
      <c r="O362" s="5"/>
      <c r="P362" s="5"/>
      <c r="Q362" s="5"/>
      <c r="R362" s="5"/>
      <c r="S362" s="5"/>
      <c r="T362" s="5"/>
      <c r="U362" s="38"/>
      <c r="V362" s="5"/>
    </row>
    <row r="363" spans="1:22" ht="91.9" customHeight="1">
      <c r="A363" s="20">
        <f t="shared" si="5"/>
        <v>349</v>
      </c>
      <c r="B363" s="5" t="s">
        <v>9029</v>
      </c>
      <c r="C363" s="5" t="s">
        <v>4983</v>
      </c>
      <c r="D363" s="5">
        <v>11</v>
      </c>
      <c r="E363" s="5" t="s">
        <v>10618</v>
      </c>
      <c r="F363" s="261">
        <f>1095*1452/10000</f>
        <v>158.994</v>
      </c>
      <c r="G363" s="5" t="s">
        <v>10619</v>
      </c>
      <c r="H363" s="5" t="s">
        <v>9033</v>
      </c>
      <c r="I363" s="5" t="s">
        <v>9034</v>
      </c>
      <c r="J363" s="5" t="s">
        <v>10620</v>
      </c>
      <c r="K363" s="38">
        <v>39380</v>
      </c>
      <c r="L363" s="5" t="s">
        <v>9040</v>
      </c>
      <c r="M363" s="261">
        <f>380077.02*1452/10000</f>
        <v>55187.183304000006</v>
      </c>
      <c r="N363" s="5"/>
      <c r="O363" s="5"/>
      <c r="P363" s="5"/>
      <c r="Q363" s="5"/>
      <c r="R363" s="5"/>
      <c r="S363" s="5"/>
      <c r="T363" s="5"/>
      <c r="U363" s="38"/>
      <c r="V363" s="5"/>
    </row>
    <row r="364" spans="1:22" ht="91.9" customHeight="1">
      <c r="A364" s="20">
        <f t="shared" si="5"/>
        <v>350</v>
      </c>
      <c r="B364" s="5" t="s">
        <v>9029</v>
      </c>
      <c r="C364" s="5" t="s">
        <v>6357</v>
      </c>
      <c r="D364" s="5">
        <v>184</v>
      </c>
      <c r="E364" s="5" t="s">
        <v>10621</v>
      </c>
      <c r="F364" s="261">
        <v>49</v>
      </c>
      <c r="G364" s="5">
        <v>1</v>
      </c>
      <c r="H364" s="5" t="s">
        <v>10481</v>
      </c>
      <c r="I364" s="5" t="s">
        <v>9034</v>
      </c>
      <c r="J364" s="5" t="s">
        <v>10622</v>
      </c>
      <c r="K364" s="38">
        <v>37350</v>
      </c>
      <c r="L364" s="5" t="s">
        <v>9040</v>
      </c>
      <c r="M364" s="261">
        <v>7199.35</v>
      </c>
      <c r="N364" s="5"/>
      <c r="O364" s="5"/>
      <c r="P364" s="5"/>
      <c r="Q364" s="5"/>
      <c r="R364" s="5"/>
      <c r="S364" s="5"/>
      <c r="T364" s="5"/>
      <c r="U364" s="38"/>
      <c r="V364" s="5"/>
    </row>
    <row r="365" spans="1:22" ht="91.9" customHeight="1">
      <c r="A365" s="20">
        <f t="shared" ref="A365:A376" si="6">A364+1</f>
        <v>351</v>
      </c>
      <c r="B365" s="5" t="s">
        <v>9029</v>
      </c>
      <c r="C365" s="5" t="s">
        <v>10623</v>
      </c>
      <c r="D365" s="5"/>
      <c r="E365" s="5" t="s">
        <v>10624</v>
      </c>
      <c r="F365" s="261">
        <v>37</v>
      </c>
      <c r="G365" s="5">
        <v>1</v>
      </c>
      <c r="H365" s="5" t="s">
        <v>10625</v>
      </c>
      <c r="I365" s="5" t="s">
        <v>9034</v>
      </c>
      <c r="J365" s="5" t="s">
        <v>10626</v>
      </c>
      <c r="K365" s="38">
        <v>36691</v>
      </c>
      <c r="L365" s="5" t="s">
        <v>9040</v>
      </c>
      <c r="M365" s="261">
        <v>1</v>
      </c>
      <c r="N365" s="5"/>
      <c r="O365" s="5"/>
      <c r="P365" s="5"/>
      <c r="Q365" s="5"/>
      <c r="R365" s="5"/>
      <c r="S365" s="5"/>
      <c r="T365" s="5"/>
      <c r="U365" s="38"/>
      <c r="V365" s="5"/>
    </row>
    <row r="366" spans="1:22" ht="91.9" customHeight="1">
      <c r="A366" s="20">
        <f t="shared" si="6"/>
        <v>352</v>
      </c>
      <c r="B366" s="5" t="s">
        <v>9029</v>
      </c>
      <c r="C366" s="5" t="s">
        <v>1447</v>
      </c>
      <c r="D366" s="5" t="s">
        <v>10627</v>
      </c>
      <c r="E366" s="5" t="s">
        <v>10628</v>
      </c>
      <c r="F366" s="261">
        <v>455</v>
      </c>
      <c r="G366" s="5">
        <v>1</v>
      </c>
      <c r="H366" s="5" t="s">
        <v>10629</v>
      </c>
      <c r="I366" s="5" t="s">
        <v>9034</v>
      </c>
      <c r="J366" s="5" t="s">
        <v>10630</v>
      </c>
      <c r="K366" s="38">
        <v>41359</v>
      </c>
      <c r="L366" s="5" t="s">
        <v>9040</v>
      </c>
      <c r="M366" s="261">
        <v>1177590.05</v>
      </c>
      <c r="N366" s="5"/>
      <c r="O366" s="5"/>
      <c r="P366" s="5"/>
      <c r="Q366" s="5"/>
      <c r="R366" s="5"/>
      <c r="S366" s="5"/>
      <c r="T366" s="5"/>
      <c r="U366" s="38"/>
      <c r="V366" s="5"/>
    </row>
    <row r="367" spans="1:22" ht="91.9" customHeight="1">
      <c r="A367" s="20">
        <f t="shared" si="6"/>
        <v>353</v>
      </c>
      <c r="B367" s="5" t="s">
        <v>9029</v>
      </c>
      <c r="C367" s="5" t="s">
        <v>1676</v>
      </c>
      <c r="D367" s="5" t="s">
        <v>10631</v>
      </c>
      <c r="E367" s="5" t="s">
        <v>10632</v>
      </c>
      <c r="F367" s="261">
        <v>12.05</v>
      </c>
      <c r="G367" s="5" t="s">
        <v>10633</v>
      </c>
      <c r="H367" s="5" t="s">
        <v>10535</v>
      </c>
      <c r="I367" s="5" t="s">
        <v>9034</v>
      </c>
      <c r="J367" s="5" t="s">
        <v>10634</v>
      </c>
      <c r="K367" s="38">
        <v>43173</v>
      </c>
      <c r="L367" s="5" t="s">
        <v>9040</v>
      </c>
      <c r="M367" s="261">
        <v>35764.1</v>
      </c>
      <c r="N367" s="5"/>
      <c r="O367" s="5"/>
      <c r="P367" s="5"/>
      <c r="Q367" s="5"/>
      <c r="R367" s="5"/>
      <c r="S367" s="5"/>
      <c r="T367" s="5"/>
      <c r="U367" s="38"/>
      <c r="V367" s="5"/>
    </row>
    <row r="368" spans="1:22" ht="91.9" customHeight="1">
      <c r="A368" s="20">
        <f t="shared" si="6"/>
        <v>354</v>
      </c>
      <c r="B368" s="5" t="s">
        <v>9029</v>
      </c>
      <c r="C368" s="5" t="s">
        <v>1683</v>
      </c>
      <c r="D368" s="5" t="s">
        <v>10635</v>
      </c>
      <c r="E368" s="5" t="s">
        <v>10636</v>
      </c>
      <c r="F368" s="261">
        <v>80.930000000000007</v>
      </c>
      <c r="G368" s="5" t="s">
        <v>10637</v>
      </c>
      <c r="H368" s="5" t="s">
        <v>10535</v>
      </c>
      <c r="I368" s="5" t="s">
        <v>9034</v>
      </c>
      <c r="J368" s="5" t="s">
        <v>10638</v>
      </c>
      <c r="K368" s="38">
        <v>43174</v>
      </c>
      <c r="L368" s="5" t="s">
        <v>9040</v>
      </c>
      <c r="M368" s="261">
        <v>240173.97</v>
      </c>
      <c r="N368" s="5"/>
      <c r="O368" s="5"/>
      <c r="P368" s="5"/>
      <c r="Q368" s="5"/>
      <c r="R368" s="5"/>
      <c r="S368" s="5"/>
      <c r="T368" s="5"/>
      <c r="U368" s="38"/>
      <c r="V368" s="5"/>
    </row>
    <row r="369" spans="1:22" ht="91.9" customHeight="1">
      <c r="A369" s="20">
        <f t="shared" si="6"/>
        <v>355</v>
      </c>
      <c r="B369" s="5" t="s">
        <v>9029</v>
      </c>
      <c r="C369" s="5" t="s">
        <v>4215</v>
      </c>
      <c r="D369" s="5" t="s">
        <v>10639</v>
      </c>
      <c r="E369" s="5" t="s">
        <v>10640</v>
      </c>
      <c r="F369" s="261">
        <v>26.53</v>
      </c>
      <c r="G369" s="5" t="s">
        <v>10641</v>
      </c>
      <c r="H369" s="5" t="s">
        <v>10642</v>
      </c>
      <c r="I369" s="5" t="s">
        <v>9034</v>
      </c>
      <c r="J369" s="5" t="s">
        <v>10643</v>
      </c>
      <c r="K369" s="38">
        <v>43173</v>
      </c>
      <c r="L369" s="5" t="s">
        <v>9040</v>
      </c>
      <c r="M369" s="261">
        <v>78742.399999999994</v>
      </c>
      <c r="N369" s="5"/>
      <c r="O369" s="5"/>
      <c r="P369" s="5"/>
      <c r="Q369" s="5"/>
      <c r="R369" s="5"/>
      <c r="S369" s="5"/>
      <c r="T369" s="5"/>
      <c r="U369" s="38"/>
      <c r="V369" s="5"/>
    </row>
    <row r="370" spans="1:22" ht="91.9" customHeight="1">
      <c r="A370" s="20">
        <f t="shared" si="6"/>
        <v>356</v>
      </c>
      <c r="B370" s="5" t="s">
        <v>9029</v>
      </c>
      <c r="C370" s="5" t="s">
        <v>3946</v>
      </c>
      <c r="D370" s="5">
        <v>237</v>
      </c>
      <c r="E370" s="5" t="s">
        <v>10644</v>
      </c>
      <c r="F370" s="261">
        <v>1195</v>
      </c>
      <c r="G370" s="5">
        <v>1</v>
      </c>
      <c r="H370" s="5" t="s">
        <v>10406</v>
      </c>
      <c r="I370" s="5" t="s">
        <v>9034</v>
      </c>
      <c r="J370" s="5" t="s">
        <v>10645</v>
      </c>
      <c r="K370" s="38">
        <v>43218</v>
      </c>
      <c r="L370" s="5" t="s">
        <v>9040</v>
      </c>
      <c r="M370" s="261">
        <v>3546353.7</v>
      </c>
      <c r="N370" s="5"/>
      <c r="O370" s="5"/>
      <c r="P370" s="5"/>
      <c r="Q370" s="5"/>
      <c r="R370" s="5"/>
      <c r="S370" s="5"/>
      <c r="T370" s="5" t="s">
        <v>10646</v>
      </c>
      <c r="U370" s="38">
        <v>43654</v>
      </c>
      <c r="V370" s="5" t="s">
        <v>10647</v>
      </c>
    </row>
    <row r="371" spans="1:22" ht="91.9" customHeight="1">
      <c r="A371" s="20">
        <f t="shared" si="6"/>
        <v>357</v>
      </c>
      <c r="B371" s="5" t="s">
        <v>9029</v>
      </c>
      <c r="C371" s="5" t="s">
        <v>2605</v>
      </c>
      <c r="D371" s="5" t="s">
        <v>10648</v>
      </c>
      <c r="E371" s="5" t="s">
        <v>10649</v>
      </c>
      <c r="F371" s="261">
        <v>892</v>
      </c>
      <c r="G371" s="5">
        <v>1</v>
      </c>
      <c r="H371" s="5" t="s">
        <v>10650</v>
      </c>
      <c r="I371" s="5" t="s">
        <v>9034</v>
      </c>
      <c r="J371" s="5" t="s">
        <v>10651</v>
      </c>
      <c r="K371" s="38">
        <v>43228</v>
      </c>
      <c r="L371" s="5" t="s">
        <v>9040</v>
      </c>
      <c r="M371" s="261">
        <v>2308594.12</v>
      </c>
      <c r="N371" s="5"/>
      <c r="O371" s="5"/>
      <c r="P371" s="5"/>
      <c r="Q371" s="5"/>
      <c r="R371" s="5"/>
      <c r="S371" s="5"/>
      <c r="T371" s="5"/>
      <c r="U371" s="5"/>
      <c r="V371" s="5"/>
    </row>
    <row r="372" spans="1:22" ht="91.9" customHeight="1">
      <c r="A372" s="20">
        <f t="shared" si="6"/>
        <v>358</v>
      </c>
      <c r="B372" s="5" t="s">
        <v>9029</v>
      </c>
      <c r="C372" s="5" t="s">
        <v>4905</v>
      </c>
      <c r="D372" s="5" t="s">
        <v>10652</v>
      </c>
      <c r="E372" s="5" t="s">
        <v>10653</v>
      </c>
      <c r="F372" s="261">
        <v>300</v>
      </c>
      <c r="G372" s="5">
        <v>1</v>
      </c>
      <c r="H372" s="5" t="s">
        <v>10406</v>
      </c>
      <c r="I372" s="5" t="s">
        <v>9034</v>
      </c>
      <c r="J372" s="5" t="s">
        <v>10654</v>
      </c>
      <c r="K372" s="38">
        <v>43228</v>
      </c>
      <c r="L372" s="5" t="s">
        <v>9040</v>
      </c>
      <c r="M372" s="261">
        <v>386538</v>
      </c>
      <c r="N372" s="5" t="s">
        <v>10655</v>
      </c>
      <c r="O372" s="5" t="s">
        <v>10656</v>
      </c>
      <c r="P372" s="38">
        <v>42429</v>
      </c>
      <c r="Q372" s="5"/>
      <c r="R372" s="5"/>
      <c r="S372" s="5" t="s">
        <v>10657</v>
      </c>
      <c r="T372" s="5"/>
      <c r="U372" s="5"/>
      <c r="V372" s="5"/>
    </row>
    <row r="373" spans="1:22" ht="67.900000000000006" customHeight="1">
      <c r="A373" s="20">
        <f t="shared" si="6"/>
        <v>359</v>
      </c>
      <c r="B373" s="5" t="s">
        <v>9029</v>
      </c>
      <c r="C373" s="5" t="s">
        <v>1447</v>
      </c>
      <c r="D373" s="5" t="s">
        <v>10658</v>
      </c>
      <c r="E373" s="5" t="s">
        <v>10659</v>
      </c>
      <c r="F373" s="261">
        <v>522</v>
      </c>
      <c r="G373" s="5">
        <v>1</v>
      </c>
      <c r="H373" s="5" t="s">
        <v>10660</v>
      </c>
      <c r="I373" s="5" t="s">
        <v>9034</v>
      </c>
      <c r="J373" s="5" t="s">
        <v>10661</v>
      </c>
      <c r="K373" s="38">
        <v>43241</v>
      </c>
      <c r="L373" s="5" t="s">
        <v>9040</v>
      </c>
      <c r="M373" s="261">
        <v>171080.28</v>
      </c>
      <c r="N373" s="5"/>
      <c r="O373" s="5"/>
      <c r="P373" s="5"/>
      <c r="Q373" s="5"/>
      <c r="R373" s="5"/>
      <c r="S373" s="5"/>
      <c r="T373" s="5">
        <v>7835</v>
      </c>
      <c r="U373" s="38">
        <v>43312</v>
      </c>
      <c r="V373" s="5" t="s">
        <v>10662</v>
      </c>
    </row>
    <row r="374" spans="1:22" ht="67.900000000000006" customHeight="1">
      <c r="A374" s="20">
        <f t="shared" si="6"/>
        <v>360</v>
      </c>
      <c r="B374" s="5" t="s">
        <v>9029</v>
      </c>
      <c r="C374" s="5" t="s">
        <v>3946</v>
      </c>
      <c r="D374" s="5">
        <v>196</v>
      </c>
      <c r="E374" s="5" t="s">
        <v>10663</v>
      </c>
      <c r="F374" s="261">
        <v>1154</v>
      </c>
      <c r="G374" s="5">
        <v>1</v>
      </c>
      <c r="H374" s="5" t="s">
        <v>10540</v>
      </c>
      <c r="I374" s="5" t="s">
        <v>9034</v>
      </c>
      <c r="J374" s="5" t="s">
        <v>10664</v>
      </c>
      <c r="K374" s="38">
        <v>43215</v>
      </c>
      <c r="L374" s="5" t="s">
        <v>9040</v>
      </c>
      <c r="M374" s="261">
        <v>399954.96</v>
      </c>
      <c r="N374" s="5"/>
      <c r="O374" s="5"/>
      <c r="P374" s="5"/>
      <c r="Q374" s="5"/>
      <c r="R374" s="5"/>
      <c r="S374" s="5"/>
      <c r="T374" s="5" t="s">
        <v>10665</v>
      </c>
      <c r="U374" s="38">
        <v>43654</v>
      </c>
      <c r="V374" s="5" t="s">
        <v>10647</v>
      </c>
    </row>
    <row r="375" spans="1:22" ht="67.150000000000006" customHeight="1">
      <c r="A375" s="20">
        <f t="shared" si="6"/>
        <v>361</v>
      </c>
      <c r="B375" s="5" t="s">
        <v>9029</v>
      </c>
      <c r="C375" s="5" t="s">
        <v>1683</v>
      </c>
      <c r="D375" s="5">
        <v>30</v>
      </c>
      <c r="E375" s="5" t="s">
        <v>10666</v>
      </c>
      <c r="F375" s="261">
        <v>5171</v>
      </c>
      <c r="G375" s="5">
        <v>1</v>
      </c>
      <c r="H375" s="5" t="s">
        <v>10667</v>
      </c>
      <c r="I375" s="5" t="s">
        <v>9034</v>
      </c>
      <c r="J375" s="5" t="s">
        <v>10668</v>
      </c>
      <c r="K375" s="38">
        <v>43257</v>
      </c>
      <c r="L375" s="5" t="s">
        <v>9040</v>
      </c>
      <c r="M375" s="261">
        <v>805176.41</v>
      </c>
      <c r="N375" s="5"/>
      <c r="O375" s="5"/>
      <c r="P375" s="5"/>
      <c r="Q375" s="5"/>
      <c r="R375" s="5"/>
      <c r="S375" s="5"/>
      <c r="T375" s="5"/>
      <c r="U375" s="5"/>
      <c r="V375" s="5"/>
    </row>
    <row r="376" spans="1:22" ht="73.900000000000006" customHeight="1">
      <c r="A376" s="70">
        <f t="shared" si="6"/>
        <v>362</v>
      </c>
      <c r="B376" s="5" t="s">
        <v>9029</v>
      </c>
      <c r="C376" s="5" t="s">
        <v>6879</v>
      </c>
      <c r="D376" s="5" t="s">
        <v>10669</v>
      </c>
      <c r="E376" s="5" t="s">
        <v>10670</v>
      </c>
      <c r="F376" s="261">
        <v>64.2</v>
      </c>
      <c r="G376" s="5" t="s">
        <v>10671</v>
      </c>
      <c r="H376" s="5" t="s">
        <v>10672</v>
      </c>
      <c r="I376" s="5" t="s">
        <v>9034</v>
      </c>
      <c r="J376" s="841" t="s">
        <v>10673</v>
      </c>
      <c r="K376" s="38">
        <v>43228</v>
      </c>
      <c r="L376" s="5" t="s">
        <v>9040</v>
      </c>
      <c r="M376" s="261">
        <v>19052.669999999998</v>
      </c>
      <c r="N376" s="5"/>
      <c r="O376" s="5"/>
      <c r="P376" s="5"/>
      <c r="Q376" s="5"/>
      <c r="R376" s="5"/>
      <c r="S376" s="5"/>
      <c r="T376" s="5"/>
      <c r="U376" s="5"/>
      <c r="V376" s="5"/>
    </row>
    <row r="377" spans="1:22" ht="91.9" customHeight="1">
      <c r="A377" s="71"/>
      <c r="B377" s="5" t="s">
        <v>9029</v>
      </c>
      <c r="C377" s="5" t="s">
        <v>6879</v>
      </c>
      <c r="D377" s="5" t="s">
        <v>10674</v>
      </c>
      <c r="E377" s="5" t="s">
        <v>10670</v>
      </c>
      <c r="F377" s="261">
        <v>94.73</v>
      </c>
      <c r="G377" s="5" t="s">
        <v>10671</v>
      </c>
      <c r="H377" s="5" t="s">
        <v>10672</v>
      </c>
      <c r="I377" s="5" t="s">
        <v>9034</v>
      </c>
      <c r="J377" s="841" t="s">
        <v>10675</v>
      </c>
      <c r="K377" s="38">
        <v>43228</v>
      </c>
      <c r="L377" s="5" t="s">
        <v>9040</v>
      </c>
      <c r="M377" s="261">
        <v>28111.040000000001</v>
      </c>
      <c r="N377" s="5"/>
      <c r="O377" s="5"/>
      <c r="P377" s="5"/>
      <c r="Q377" s="5"/>
      <c r="R377" s="5"/>
      <c r="S377" s="5"/>
      <c r="T377" s="5"/>
      <c r="U377" s="5"/>
      <c r="V377" s="5"/>
    </row>
    <row r="378" spans="1:22" ht="91.9" customHeight="1">
      <c r="A378" s="71"/>
      <c r="B378" s="5" t="s">
        <v>9029</v>
      </c>
      <c r="C378" s="5" t="s">
        <v>6879</v>
      </c>
      <c r="D378" s="5" t="s">
        <v>10676</v>
      </c>
      <c r="E378" s="5" t="s">
        <v>10670</v>
      </c>
      <c r="F378" s="261">
        <v>95.06</v>
      </c>
      <c r="G378" s="5" t="s">
        <v>10671</v>
      </c>
      <c r="H378" s="5" t="s">
        <v>10672</v>
      </c>
      <c r="I378" s="5" t="s">
        <v>9034</v>
      </c>
      <c r="J378" s="841" t="s">
        <v>10677</v>
      </c>
      <c r="K378" s="38">
        <v>43228</v>
      </c>
      <c r="L378" s="5" t="s">
        <v>9040</v>
      </c>
      <c r="M378" s="261">
        <v>28211.32</v>
      </c>
      <c r="N378" s="5"/>
      <c r="O378" s="5"/>
      <c r="P378" s="5"/>
      <c r="Q378" s="5"/>
      <c r="R378" s="5"/>
      <c r="S378" s="5"/>
      <c r="T378" s="5"/>
      <c r="U378" s="5"/>
      <c r="V378" s="5"/>
    </row>
    <row r="379" spans="1:22" ht="91.9" customHeight="1">
      <c r="A379" s="71"/>
      <c r="B379" s="5" t="s">
        <v>9029</v>
      </c>
      <c r="C379" s="5" t="s">
        <v>6879</v>
      </c>
      <c r="D379" s="5" t="s">
        <v>10678</v>
      </c>
      <c r="E379" s="5" t="s">
        <v>10670</v>
      </c>
      <c r="F379" s="261">
        <v>62.06</v>
      </c>
      <c r="G379" s="5" t="s">
        <v>10671</v>
      </c>
      <c r="H379" s="5" t="s">
        <v>10672</v>
      </c>
      <c r="I379" s="5" t="s">
        <v>9034</v>
      </c>
      <c r="J379" s="841" t="s">
        <v>10679</v>
      </c>
      <c r="K379" s="38">
        <v>43228</v>
      </c>
      <c r="L379" s="5" t="s">
        <v>9040</v>
      </c>
      <c r="M379" s="261">
        <v>18417.580000000002</v>
      </c>
      <c r="N379" s="5"/>
      <c r="O379" s="5"/>
      <c r="P379" s="5"/>
      <c r="Q379" s="5"/>
      <c r="R379" s="5"/>
      <c r="S379" s="5"/>
      <c r="T379" s="5"/>
      <c r="U379" s="5"/>
      <c r="V379" s="5"/>
    </row>
    <row r="380" spans="1:22" ht="91.9" customHeight="1">
      <c r="A380" s="71"/>
      <c r="B380" s="5" t="s">
        <v>9029</v>
      </c>
      <c r="C380" s="5" t="s">
        <v>6879</v>
      </c>
      <c r="D380" s="5" t="s">
        <v>10680</v>
      </c>
      <c r="E380" s="5" t="s">
        <v>10670</v>
      </c>
      <c r="F380" s="261">
        <v>37.28</v>
      </c>
      <c r="G380" s="5" t="s">
        <v>10671</v>
      </c>
      <c r="H380" s="5" t="s">
        <v>10672</v>
      </c>
      <c r="I380" s="5" t="s">
        <v>9034</v>
      </c>
      <c r="J380" s="841" t="s">
        <v>10681</v>
      </c>
      <c r="K380" s="38">
        <v>43228</v>
      </c>
      <c r="L380" s="5" t="s">
        <v>9040</v>
      </c>
      <c r="M380" s="261">
        <v>11063.92</v>
      </c>
      <c r="N380" s="5"/>
      <c r="O380" s="5"/>
      <c r="P380" s="5"/>
      <c r="Q380" s="5"/>
      <c r="R380" s="5"/>
      <c r="S380" s="5"/>
      <c r="T380" s="5"/>
      <c r="U380" s="5"/>
      <c r="V380" s="5"/>
    </row>
    <row r="381" spans="1:22" ht="91.9" customHeight="1">
      <c r="A381" s="71"/>
      <c r="B381" s="5" t="s">
        <v>9029</v>
      </c>
      <c r="C381" s="5" t="s">
        <v>6879</v>
      </c>
      <c r="D381" s="5" t="s">
        <v>10682</v>
      </c>
      <c r="E381" s="5" t="s">
        <v>10670</v>
      </c>
      <c r="F381" s="261">
        <v>74.45</v>
      </c>
      <c r="G381" s="5" t="s">
        <v>10671</v>
      </c>
      <c r="H381" s="5" t="s">
        <v>10672</v>
      </c>
      <c r="I381" s="5" t="s">
        <v>9034</v>
      </c>
      <c r="J381" s="841" t="s">
        <v>10683</v>
      </c>
      <c r="K381" s="38">
        <v>43228</v>
      </c>
      <c r="L381" s="5" t="s">
        <v>9040</v>
      </c>
      <c r="M381" s="261">
        <v>22094.41</v>
      </c>
      <c r="N381" s="5"/>
      <c r="O381" s="5"/>
      <c r="P381" s="5"/>
      <c r="Q381" s="5"/>
      <c r="R381" s="5"/>
      <c r="S381" s="5"/>
      <c r="T381" s="5"/>
      <c r="U381" s="5"/>
      <c r="V381" s="5"/>
    </row>
    <row r="382" spans="1:22" ht="91.9" customHeight="1">
      <c r="A382" s="71"/>
      <c r="B382" s="5" t="s">
        <v>9029</v>
      </c>
      <c r="C382" s="5" t="s">
        <v>6879</v>
      </c>
      <c r="D382" s="5" t="s">
        <v>10684</v>
      </c>
      <c r="E382" s="5" t="s">
        <v>10670</v>
      </c>
      <c r="F382" s="261">
        <v>91.35</v>
      </c>
      <c r="G382" s="5" t="s">
        <v>10671</v>
      </c>
      <c r="H382" s="5" t="s">
        <v>10672</v>
      </c>
      <c r="I382" s="5" t="s">
        <v>9034</v>
      </c>
      <c r="J382" s="841" t="s">
        <v>10685</v>
      </c>
      <c r="K382" s="38">
        <v>43228</v>
      </c>
      <c r="L382" s="5" t="s">
        <v>9040</v>
      </c>
      <c r="M382" s="261">
        <v>27108.27</v>
      </c>
      <c r="N382" s="5"/>
      <c r="O382" s="5"/>
      <c r="P382" s="5"/>
      <c r="Q382" s="5"/>
      <c r="R382" s="5"/>
      <c r="S382" s="5"/>
      <c r="T382" s="5"/>
      <c r="U382" s="5"/>
      <c r="V382" s="5"/>
    </row>
    <row r="383" spans="1:22" ht="91.9" customHeight="1">
      <c r="A383" s="71"/>
      <c r="B383" s="5" t="s">
        <v>9029</v>
      </c>
      <c r="C383" s="5" t="s">
        <v>6879</v>
      </c>
      <c r="D383" s="5" t="s">
        <v>10686</v>
      </c>
      <c r="E383" s="5" t="s">
        <v>10670</v>
      </c>
      <c r="F383" s="261">
        <v>64.650000000000006</v>
      </c>
      <c r="G383" s="5" t="s">
        <v>10671</v>
      </c>
      <c r="H383" s="5" t="s">
        <v>10672</v>
      </c>
      <c r="I383" s="5" t="s">
        <v>9034</v>
      </c>
      <c r="J383" s="841" t="s">
        <v>10687</v>
      </c>
      <c r="K383" s="38">
        <v>43228</v>
      </c>
      <c r="L383" s="5" t="s">
        <v>9040</v>
      </c>
      <c r="M383" s="261">
        <v>19186.37</v>
      </c>
      <c r="N383" s="5"/>
      <c r="O383" s="5"/>
      <c r="P383" s="5"/>
      <c r="Q383" s="5"/>
      <c r="R383" s="5"/>
      <c r="S383" s="5"/>
      <c r="T383" s="5"/>
      <c r="U383" s="5"/>
      <c r="V383" s="5"/>
    </row>
    <row r="384" spans="1:22" ht="91.9" customHeight="1">
      <c r="A384" s="71"/>
      <c r="B384" s="5" t="s">
        <v>9029</v>
      </c>
      <c r="C384" s="5" t="s">
        <v>6879</v>
      </c>
      <c r="D384" s="5" t="s">
        <v>10688</v>
      </c>
      <c r="E384" s="5" t="s">
        <v>10670</v>
      </c>
      <c r="F384" s="261">
        <v>64.540000000000006</v>
      </c>
      <c r="G384" s="5" t="s">
        <v>10671</v>
      </c>
      <c r="H384" s="5" t="s">
        <v>10672</v>
      </c>
      <c r="I384" s="5" t="s">
        <v>9034</v>
      </c>
      <c r="J384" s="841" t="s">
        <v>10689</v>
      </c>
      <c r="K384" s="38">
        <v>43228</v>
      </c>
      <c r="L384" s="5" t="s">
        <v>9040</v>
      </c>
      <c r="M384" s="261">
        <v>19152.939999999999</v>
      </c>
      <c r="N384" s="5"/>
      <c r="O384" s="5"/>
      <c r="P384" s="5"/>
      <c r="Q384" s="5"/>
      <c r="R384" s="5"/>
      <c r="S384" s="5"/>
      <c r="T384" s="5"/>
      <c r="U384" s="5"/>
      <c r="V384" s="5"/>
    </row>
    <row r="385" spans="1:22" ht="91.9" customHeight="1">
      <c r="A385" s="72"/>
      <c r="B385" s="5" t="s">
        <v>9029</v>
      </c>
      <c r="C385" s="5" t="s">
        <v>6879</v>
      </c>
      <c r="D385" s="5" t="s">
        <v>10690</v>
      </c>
      <c r="E385" s="5" t="s">
        <v>10670</v>
      </c>
      <c r="F385" s="261">
        <v>63.64</v>
      </c>
      <c r="G385" s="5" t="s">
        <v>10671</v>
      </c>
      <c r="H385" s="5" t="s">
        <v>10672</v>
      </c>
      <c r="I385" s="5" t="s">
        <v>9034</v>
      </c>
      <c r="J385" s="841" t="s">
        <v>10691</v>
      </c>
      <c r="K385" s="38">
        <v>43228</v>
      </c>
      <c r="L385" s="5" t="s">
        <v>9040</v>
      </c>
      <c r="M385" s="261">
        <v>18885.54</v>
      </c>
      <c r="N385" s="5"/>
      <c r="O385" s="5"/>
      <c r="P385" s="5"/>
      <c r="Q385" s="5"/>
      <c r="R385" s="5"/>
      <c r="S385" s="5"/>
      <c r="T385" s="5"/>
      <c r="U385" s="5"/>
      <c r="V385" s="5"/>
    </row>
    <row r="386" spans="1:22" ht="73.150000000000006" customHeight="1">
      <c r="A386" s="70">
        <f>A376+1</f>
        <v>363</v>
      </c>
      <c r="B386" s="5" t="s">
        <v>9029</v>
      </c>
      <c r="C386" s="5" t="s">
        <v>1932</v>
      </c>
      <c r="D386" s="5" t="s">
        <v>10692</v>
      </c>
      <c r="E386" s="5" t="s">
        <v>10693</v>
      </c>
      <c r="F386" s="261">
        <v>12.73</v>
      </c>
      <c r="G386" s="5" t="s">
        <v>10694</v>
      </c>
      <c r="H386" s="5" t="s">
        <v>10695</v>
      </c>
      <c r="I386" s="5" t="s">
        <v>9034</v>
      </c>
      <c r="J386" s="841" t="s">
        <v>10696</v>
      </c>
      <c r="K386" s="38">
        <v>43228</v>
      </c>
      <c r="L386" s="5" t="s">
        <v>9040</v>
      </c>
      <c r="M386" s="261">
        <v>37791.11</v>
      </c>
      <c r="N386" s="5"/>
      <c r="O386" s="5"/>
      <c r="P386" s="5"/>
      <c r="Q386" s="5"/>
      <c r="R386" s="5"/>
      <c r="S386" s="5"/>
      <c r="T386" s="5"/>
      <c r="U386" s="5"/>
      <c r="V386" s="5"/>
    </row>
    <row r="387" spans="1:22" ht="66" customHeight="1">
      <c r="A387" s="71"/>
      <c r="B387" s="5" t="s">
        <v>9029</v>
      </c>
      <c r="C387" s="5" t="s">
        <v>1932</v>
      </c>
      <c r="D387" s="5" t="s">
        <v>10697</v>
      </c>
      <c r="E387" s="5" t="s">
        <v>10693</v>
      </c>
      <c r="F387" s="261">
        <v>16.64</v>
      </c>
      <c r="G387" s="5" t="s">
        <v>10694</v>
      </c>
      <c r="H387" s="5" t="s">
        <v>10695</v>
      </c>
      <c r="I387" s="5" t="s">
        <v>9034</v>
      </c>
      <c r="J387" s="841" t="s">
        <v>10698</v>
      </c>
      <c r="K387" s="38">
        <v>43228</v>
      </c>
      <c r="L387" s="5" t="s">
        <v>9040</v>
      </c>
      <c r="M387" s="261">
        <v>37500.97</v>
      </c>
      <c r="N387" s="5"/>
      <c r="O387" s="5"/>
      <c r="P387" s="5"/>
      <c r="Q387" s="5"/>
      <c r="R387" s="5"/>
      <c r="S387" s="5"/>
      <c r="T387" s="5"/>
      <c r="U387" s="5"/>
      <c r="V387" s="5"/>
    </row>
    <row r="388" spans="1:22" ht="63" customHeight="1">
      <c r="A388" s="71"/>
      <c r="B388" s="5" t="s">
        <v>9029</v>
      </c>
      <c r="C388" s="5" t="s">
        <v>1932</v>
      </c>
      <c r="D388" s="5" t="s">
        <v>10699</v>
      </c>
      <c r="E388" s="5" t="s">
        <v>10693</v>
      </c>
      <c r="F388" s="261">
        <v>6.01</v>
      </c>
      <c r="G388" s="5" t="s">
        <v>10694</v>
      </c>
      <c r="H388" s="5" t="s">
        <v>10695</v>
      </c>
      <c r="I388" s="5" t="s">
        <v>9034</v>
      </c>
      <c r="J388" s="841" t="s">
        <v>10700</v>
      </c>
      <c r="K388" s="38">
        <v>43228</v>
      </c>
      <c r="L388" s="5" t="s">
        <v>9040</v>
      </c>
      <c r="M388" s="261">
        <v>17843.79</v>
      </c>
      <c r="N388" s="5"/>
      <c r="O388" s="5"/>
      <c r="P388" s="5"/>
      <c r="Q388" s="5"/>
      <c r="R388" s="5"/>
      <c r="S388" s="5"/>
      <c r="T388" s="5"/>
      <c r="U388" s="5"/>
      <c r="V388" s="5"/>
    </row>
    <row r="389" spans="1:22" ht="67.900000000000006" customHeight="1">
      <c r="A389" s="71"/>
      <c r="B389" s="5" t="s">
        <v>9029</v>
      </c>
      <c r="C389" s="5" t="s">
        <v>1932</v>
      </c>
      <c r="D389" s="5" t="s">
        <v>10701</v>
      </c>
      <c r="E389" s="5" t="s">
        <v>10693</v>
      </c>
      <c r="F389" s="261">
        <v>12.32</v>
      </c>
      <c r="G389" s="5" t="s">
        <v>10694</v>
      </c>
      <c r="H389" s="5" t="s">
        <v>10695</v>
      </c>
      <c r="I389" s="5" t="s">
        <v>9034</v>
      </c>
      <c r="J389" s="841" t="s">
        <v>10702</v>
      </c>
      <c r="K389" s="38">
        <v>43228</v>
      </c>
      <c r="L389" s="5" t="s">
        <v>9040</v>
      </c>
      <c r="M389" s="261">
        <v>36558</v>
      </c>
      <c r="N389" s="5"/>
      <c r="O389" s="5"/>
      <c r="P389" s="5"/>
      <c r="Q389" s="5"/>
      <c r="R389" s="5"/>
      <c r="S389" s="5"/>
      <c r="T389" s="5"/>
      <c r="U389" s="5"/>
      <c r="V389" s="5"/>
    </row>
    <row r="390" spans="1:22" ht="72" customHeight="1">
      <c r="A390" s="71"/>
      <c r="B390" s="5" t="s">
        <v>9029</v>
      </c>
      <c r="C390" s="5" t="s">
        <v>1932</v>
      </c>
      <c r="D390" s="5" t="s">
        <v>10703</v>
      </c>
      <c r="E390" s="5" t="s">
        <v>10693</v>
      </c>
      <c r="F390" s="261">
        <v>12.73</v>
      </c>
      <c r="G390" s="5" t="s">
        <v>10694</v>
      </c>
      <c r="H390" s="5" t="s">
        <v>10695</v>
      </c>
      <c r="I390" s="5" t="s">
        <v>9034</v>
      </c>
      <c r="J390" s="841" t="s">
        <v>10704</v>
      </c>
      <c r="K390" s="38">
        <v>43228</v>
      </c>
      <c r="L390" s="5" t="s">
        <v>9040</v>
      </c>
      <c r="M390" s="261">
        <v>37791.11</v>
      </c>
      <c r="N390" s="5"/>
      <c r="O390" s="5"/>
      <c r="P390" s="5"/>
      <c r="Q390" s="5"/>
      <c r="R390" s="5"/>
      <c r="S390" s="5"/>
      <c r="T390" s="5"/>
      <c r="U390" s="5"/>
      <c r="V390" s="5"/>
    </row>
    <row r="391" spans="1:22" ht="64.900000000000006" customHeight="1">
      <c r="A391" s="71"/>
      <c r="B391" s="5" t="s">
        <v>9029</v>
      </c>
      <c r="C391" s="5" t="s">
        <v>1932</v>
      </c>
      <c r="D391" s="5" t="s">
        <v>10705</v>
      </c>
      <c r="E391" s="5" t="s">
        <v>10693</v>
      </c>
      <c r="F391" s="261">
        <v>12.39</v>
      </c>
      <c r="G391" s="5" t="s">
        <v>10694</v>
      </c>
      <c r="H391" s="5" t="s">
        <v>10695</v>
      </c>
      <c r="I391" s="5" t="s">
        <v>9034</v>
      </c>
      <c r="J391" s="841" t="s">
        <v>10706</v>
      </c>
      <c r="K391" s="38">
        <v>43228</v>
      </c>
      <c r="L391" s="5" t="s">
        <v>9040</v>
      </c>
      <c r="M391" s="261">
        <v>36775.61</v>
      </c>
      <c r="N391" s="5"/>
      <c r="O391" s="5"/>
      <c r="P391" s="5"/>
      <c r="Q391" s="5"/>
      <c r="R391" s="5"/>
      <c r="S391" s="5"/>
      <c r="T391" s="5"/>
      <c r="U391" s="5"/>
      <c r="V391" s="5"/>
    </row>
    <row r="392" spans="1:22" ht="67.900000000000006" customHeight="1">
      <c r="A392" s="71"/>
      <c r="B392" s="5" t="s">
        <v>9029</v>
      </c>
      <c r="C392" s="5" t="s">
        <v>1932</v>
      </c>
      <c r="D392" s="5" t="s">
        <v>10707</v>
      </c>
      <c r="E392" s="5" t="s">
        <v>10693</v>
      </c>
      <c r="F392" s="261">
        <v>7.48</v>
      </c>
      <c r="G392" s="5" t="s">
        <v>10694</v>
      </c>
      <c r="H392" s="5" t="s">
        <v>10695</v>
      </c>
      <c r="I392" s="5" t="s">
        <v>9034</v>
      </c>
      <c r="J392" s="841" t="s">
        <v>10708</v>
      </c>
      <c r="K392" s="38">
        <v>43228</v>
      </c>
      <c r="L392" s="5" t="s">
        <v>9040</v>
      </c>
      <c r="M392" s="261">
        <v>22195.93</v>
      </c>
      <c r="N392" s="5"/>
      <c r="O392" s="5"/>
      <c r="P392" s="5"/>
      <c r="Q392" s="5"/>
      <c r="R392" s="5"/>
      <c r="S392" s="5"/>
      <c r="T392" s="5"/>
      <c r="U392" s="5"/>
      <c r="V392" s="5"/>
    </row>
    <row r="393" spans="1:22" ht="64.150000000000006" customHeight="1">
      <c r="A393" s="71"/>
      <c r="B393" s="5" t="s">
        <v>9029</v>
      </c>
      <c r="C393" s="5" t="s">
        <v>1932</v>
      </c>
      <c r="D393" s="5" t="s">
        <v>10709</v>
      </c>
      <c r="E393" s="5" t="s">
        <v>10693</v>
      </c>
      <c r="F393" s="261">
        <v>9.24</v>
      </c>
      <c r="G393" s="5" t="s">
        <v>10694</v>
      </c>
      <c r="H393" s="5" t="s">
        <v>10695</v>
      </c>
      <c r="I393" s="5" t="s">
        <v>9034</v>
      </c>
      <c r="J393" s="841" t="s">
        <v>10710</v>
      </c>
      <c r="K393" s="38">
        <v>43228</v>
      </c>
      <c r="L393" s="5" t="s">
        <v>9040</v>
      </c>
      <c r="M393" s="261">
        <v>27418.5</v>
      </c>
      <c r="N393" s="5"/>
      <c r="O393" s="5"/>
      <c r="P393" s="5"/>
      <c r="Q393" s="5"/>
      <c r="R393" s="5"/>
      <c r="S393" s="5"/>
      <c r="T393" s="5"/>
      <c r="U393" s="5"/>
      <c r="V393" s="5"/>
    </row>
    <row r="394" spans="1:22" ht="61.15" customHeight="1">
      <c r="A394" s="71"/>
      <c r="B394" s="5" t="s">
        <v>9029</v>
      </c>
      <c r="C394" s="5" t="s">
        <v>1932</v>
      </c>
      <c r="D394" s="5" t="s">
        <v>10711</v>
      </c>
      <c r="E394" s="5" t="s">
        <v>10693</v>
      </c>
      <c r="F394" s="261">
        <v>7.41</v>
      </c>
      <c r="G394" s="5" t="s">
        <v>10694</v>
      </c>
      <c r="H394" s="5" t="s">
        <v>10695</v>
      </c>
      <c r="I394" s="5" t="s">
        <v>9034</v>
      </c>
      <c r="J394" s="841" t="s">
        <v>10712</v>
      </c>
      <c r="K394" s="38">
        <v>43228</v>
      </c>
      <c r="L394" s="5" t="s">
        <v>9040</v>
      </c>
      <c r="M394" s="261">
        <v>21978.32</v>
      </c>
      <c r="N394" s="5"/>
      <c r="O394" s="5"/>
      <c r="P394" s="5"/>
      <c r="Q394" s="5"/>
      <c r="R394" s="5"/>
      <c r="S394" s="5"/>
      <c r="T394" s="5"/>
      <c r="U394" s="5"/>
      <c r="V394" s="5"/>
    </row>
    <row r="395" spans="1:22" ht="64.150000000000006" customHeight="1">
      <c r="A395" s="71"/>
      <c r="B395" s="5" t="s">
        <v>9029</v>
      </c>
      <c r="C395" s="5" t="s">
        <v>1932</v>
      </c>
      <c r="D395" s="5" t="s">
        <v>10713</v>
      </c>
      <c r="E395" s="5" t="s">
        <v>10693</v>
      </c>
      <c r="F395" s="261">
        <v>6.11</v>
      </c>
      <c r="G395" s="5" t="s">
        <v>10694</v>
      </c>
      <c r="H395" s="5" t="s">
        <v>10695</v>
      </c>
      <c r="I395" s="5" t="s">
        <v>9034</v>
      </c>
      <c r="J395" s="841" t="s">
        <v>10714</v>
      </c>
      <c r="K395" s="38">
        <v>43228</v>
      </c>
      <c r="L395" s="5" t="s">
        <v>9040</v>
      </c>
      <c r="M395" s="261">
        <v>18133.93</v>
      </c>
      <c r="N395" s="5"/>
      <c r="O395" s="5"/>
      <c r="P395" s="5"/>
      <c r="Q395" s="5"/>
      <c r="R395" s="5"/>
      <c r="S395" s="5"/>
      <c r="T395" s="5"/>
      <c r="U395" s="5"/>
      <c r="V395" s="5"/>
    </row>
    <row r="396" spans="1:22" ht="65.45" customHeight="1">
      <c r="A396" s="71"/>
      <c r="B396" s="5" t="s">
        <v>9029</v>
      </c>
      <c r="C396" s="5" t="s">
        <v>1932</v>
      </c>
      <c r="D396" s="5" t="s">
        <v>10715</v>
      </c>
      <c r="E396" s="5" t="s">
        <v>10693</v>
      </c>
      <c r="F396" s="261">
        <v>7.94</v>
      </c>
      <c r="G396" s="5" t="s">
        <v>10694</v>
      </c>
      <c r="H396" s="5" t="s">
        <v>10695</v>
      </c>
      <c r="I396" s="5" t="s">
        <v>9034</v>
      </c>
      <c r="J396" s="841" t="s">
        <v>10716</v>
      </c>
      <c r="K396" s="38">
        <v>43228</v>
      </c>
      <c r="L396" s="5" t="s">
        <v>9040</v>
      </c>
      <c r="M396" s="261">
        <v>23574.11</v>
      </c>
      <c r="N396" s="5"/>
      <c r="O396" s="5"/>
      <c r="P396" s="5"/>
      <c r="Q396" s="5"/>
      <c r="R396" s="5"/>
      <c r="S396" s="5"/>
      <c r="T396" s="5"/>
      <c r="U396" s="5"/>
      <c r="V396" s="5"/>
    </row>
    <row r="397" spans="1:22" ht="62.45" customHeight="1">
      <c r="A397" s="71"/>
      <c r="B397" s="5" t="s">
        <v>9029</v>
      </c>
      <c r="C397" s="5" t="s">
        <v>1932</v>
      </c>
      <c r="D397" s="5" t="s">
        <v>10717</v>
      </c>
      <c r="E397" s="5" t="s">
        <v>10693</v>
      </c>
      <c r="F397" s="261">
        <v>7.8</v>
      </c>
      <c r="G397" s="5" t="s">
        <v>10694</v>
      </c>
      <c r="H397" s="5" t="s">
        <v>10695</v>
      </c>
      <c r="I397" s="5" t="s">
        <v>9034</v>
      </c>
      <c r="J397" s="841" t="s">
        <v>10718</v>
      </c>
      <c r="K397" s="38">
        <v>43228</v>
      </c>
      <c r="L397" s="5" t="s">
        <v>9040</v>
      </c>
      <c r="M397" s="261">
        <v>23138.89</v>
      </c>
      <c r="N397" s="5"/>
      <c r="O397" s="5"/>
      <c r="P397" s="5"/>
      <c r="Q397" s="5"/>
      <c r="R397" s="5"/>
      <c r="S397" s="5"/>
      <c r="T397" s="5"/>
      <c r="U397" s="5"/>
      <c r="V397" s="5"/>
    </row>
    <row r="398" spans="1:22" ht="61.9" customHeight="1">
      <c r="A398" s="71"/>
      <c r="B398" s="5" t="s">
        <v>9029</v>
      </c>
      <c r="C398" s="5" t="s">
        <v>1932</v>
      </c>
      <c r="D398" s="5" t="s">
        <v>10719</v>
      </c>
      <c r="E398" s="5" t="s">
        <v>10693</v>
      </c>
      <c r="F398" s="261">
        <v>7.99</v>
      </c>
      <c r="G398" s="5" t="s">
        <v>10694</v>
      </c>
      <c r="H398" s="5" t="s">
        <v>10695</v>
      </c>
      <c r="I398" s="5" t="s">
        <v>9034</v>
      </c>
      <c r="J398" s="841" t="s">
        <v>10720</v>
      </c>
      <c r="K398" s="38">
        <v>43228</v>
      </c>
      <c r="L398" s="5" t="s">
        <v>9040</v>
      </c>
      <c r="M398" s="261">
        <v>23719.18</v>
      </c>
      <c r="N398" s="5"/>
      <c r="O398" s="5"/>
      <c r="P398" s="5"/>
      <c r="Q398" s="5"/>
      <c r="R398" s="5"/>
      <c r="S398" s="5"/>
      <c r="T398" s="5"/>
      <c r="U398" s="5"/>
      <c r="V398" s="5"/>
    </row>
    <row r="399" spans="1:22" ht="67.150000000000006" customHeight="1">
      <c r="A399" s="71"/>
      <c r="B399" s="5" t="s">
        <v>9029</v>
      </c>
      <c r="C399" s="5" t="s">
        <v>1932</v>
      </c>
      <c r="D399" s="5" t="s">
        <v>10721</v>
      </c>
      <c r="E399" s="5" t="s">
        <v>10693</v>
      </c>
      <c r="F399" s="261">
        <v>12.54</v>
      </c>
      <c r="G399" s="5" t="s">
        <v>10694</v>
      </c>
      <c r="H399" s="5" t="s">
        <v>10695</v>
      </c>
      <c r="I399" s="5" t="s">
        <v>9034</v>
      </c>
      <c r="J399" s="841" t="s">
        <v>10722</v>
      </c>
      <c r="K399" s="38">
        <v>43228</v>
      </c>
      <c r="L399" s="5" t="s">
        <v>9040</v>
      </c>
      <c r="M399" s="261">
        <v>37210.82</v>
      </c>
      <c r="N399" s="5"/>
      <c r="O399" s="5"/>
      <c r="P399" s="5"/>
      <c r="Q399" s="5"/>
      <c r="R399" s="5"/>
      <c r="S399" s="5"/>
      <c r="T399" s="5"/>
      <c r="U399" s="5"/>
      <c r="V399" s="5"/>
    </row>
    <row r="400" spans="1:22" ht="64.900000000000006" customHeight="1">
      <c r="A400" s="71"/>
      <c r="B400" s="5" t="s">
        <v>9029</v>
      </c>
      <c r="C400" s="5" t="s">
        <v>1932</v>
      </c>
      <c r="D400" s="5" t="s">
        <v>10723</v>
      </c>
      <c r="E400" s="5" t="s">
        <v>10693</v>
      </c>
      <c r="F400" s="261">
        <v>12.2</v>
      </c>
      <c r="G400" s="5" t="s">
        <v>10694</v>
      </c>
      <c r="H400" s="5" t="s">
        <v>10695</v>
      </c>
      <c r="I400" s="5" t="s">
        <v>9034</v>
      </c>
      <c r="J400" s="841" t="s">
        <v>10724</v>
      </c>
      <c r="K400" s="38">
        <v>43230</v>
      </c>
      <c r="L400" s="5" t="s">
        <v>9040</v>
      </c>
      <c r="M400" s="261">
        <v>36195.32</v>
      </c>
      <c r="N400" s="5"/>
      <c r="O400" s="5"/>
      <c r="P400" s="5"/>
      <c r="Q400" s="5"/>
      <c r="R400" s="5"/>
      <c r="S400" s="5"/>
      <c r="T400" s="5"/>
      <c r="U400" s="5"/>
      <c r="V400" s="5"/>
    </row>
    <row r="401" spans="1:22" ht="63" customHeight="1">
      <c r="A401" s="71"/>
      <c r="B401" s="5" t="s">
        <v>9029</v>
      </c>
      <c r="C401" s="5" t="s">
        <v>1932</v>
      </c>
      <c r="D401" s="5" t="s">
        <v>10725</v>
      </c>
      <c r="E401" s="5" t="s">
        <v>10693</v>
      </c>
      <c r="F401" s="261">
        <v>7.89</v>
      </c>
      <c r="G401" s="5" t="s">
        <v>10694</v>
      </c>
      <c r="H401" s="5" t="s">
        <v>10695</v>
      </c>
      <c r="I401" s="5" t="s">
        <v>9034</v>
      </c>
      <c r="J401" s="841" t="s">
        <v>10726</v>
      </c>
      <c r="K401" s="38">
        <v>43230</v>
      </c>
      <c r="L401" s="5" t="s">
        <v>9040</v>
      </c>
      <c r="M401" s="261">
        <v>23429.040000000001</v>
      </c>
      <c r="N401" s="5"/>
      <c r="O401" s="5"/>
      <c r="P401" s="5"/>
      <c r="Q401" s="5"/>
      <c r="R401" s="5"/>
      <c r="S401" s="5"/>
      <c r="T401" s="5"/>
      <c r="U401" s="5"/>
      <c r="V401" s="5"/>
    </row>
    <row r="402" spans="1:22" ht="63" customHeight="1">
      <c r="A402" s="71"/>
      <c r="B402" s="5" t="s">
        <v>9029</v>
      </c>
      <c r="C402" s="5" t="s">
        <v>1932</v>
      </c>
      <c r="D402" s="5" t="s">
        <v>10727</v>
      </c>
      <c r="E402" s="5" t="s">
        <v>10693</v>
      </c>
      <c r="F402" s="261">
        <v>12.25</v>
      </c>
      <c r="G402" s="5" t="s">
        <v>10694</v>
      </c>
      <c r="H402" s="5" t="s">
        <v>10695</v>
      </c>
      <c r="I402" s="5" t="s">
        <v>9034</v>
      </c>
      <c r="J402" s="841" t="s">
        <v>10728</v>
      </c>
      <c r="K402" s="38">
        <v>43230</v>
      </c>
      <c r="L402" s="5" t="s">
        <v>9040</v>
      </c>
      <c r="M402" s="261">
        <v>36340.39</v>
      </c>
      <c r="N402" s="5"/>
      <c r="O402" s="5"/>
      <c r="P402" s="5"/>
      <c r="Q402" s="5"/>
      <c r="R402" s="5"/>
      <c r="S402" s="5"/>
      <c r="T402" s="5"/>
      <c r="U402" s="5"/>
      <c r="V402" s="5"/>
    </row>
    <row r="403" spans="1:22" ht="64.900000000000006" customHeight="1">
      <c r="A403" s="71"/>
      <c r="B403" s="5" t="s">
        <v>9029</v>
      </c>
      <c r="C403" s="5" t="s">
        <v>1932</v>
      </c>
      <c r="D403" s="5" t="s">
        <v>10729</v>
      </c>
      <c r="E403" s="5" t="s">
        <v>10693</v>
      </c>
      <c r="F403" s="261">
        <v>12.56</v>
      </c>
      <c r="G403" s="5" t="s">
        <v>10694</v>
      </c>
      <c r="H403" s="5" t="s">
        <v>10695</v>
      </c>
      <c r="I403" s="5" t="s">
        <v>9034</v>
      </c>
      <c r="J403" s="841" t="s">
        <v>10730</v>
      </c>
      <c r="K403" s="38">
        <v>43230</v>
      </c>
      <c r="L403" s="5" t="s">
        <v>9040</v>
      </c>
      <c r="M403" s="261">
        <v>37283.360000000001</v>
      </c>
      <c r="N403" s="5"/>
      <c r="O403" s="5"/>
      <c r="P403" s="5"/>
      <c r="Q403" s="5"/>
      <c r="R403" s="5"/>
      <c r="S403" s="5"/>
      <c r="T403" s="5"/>
      <c r="U403" s="5"/>
      <c r="V403" s="5"/>
    </row>
    <row r="404" spans="1:22" ht="91.9" customHeight="1">
      <c r="A404" s="71"/>
      <c r="B404" s="5" t="s">
        <v>9029</v>
      </c>
      <c r="C404" s="5" t="s">
        <v>1932</v>
      </c>
      <c r="D404" s="5" t="s">
        <v>10731</v>
      </c>
      <c r="E404" s="5" t="s">
        <v>10693</v>
      </c>
      <c r="F404" s="261">
        <v>12.17</v>
      </c>
      <c r="G404" s="5" t="s">
        <v>10694</v>
      </c>
      <c r="H404" s="5" t="s">
        <v>10695</v>
      </c>
      <c r="I404" s="5" t="s">
        <v>9034</v>
      </c>
      <c r="J404" s="841" t="s">
        <v>10732</v>
      </c>
      <c r="K404" s="38">
        <v>43230</v>
      </c>
      <c r="L404" s="5" t="s">
        <v>9040</v>
      </c>
      <c r="M404" s="261">
        <v>36122.79</v>
      </c>
      <c r="N404" s="5"/>
      <c r="O404" s="5"/>
      <c r="P404" s="5"/>
      <c r="Q404" s="5"/>
      <c r="R404" s="5"/>
      <c r="S404" s="5"/>
      <c r="T404" s="5"/>
      <c r="U404" s="5"/>
      <c r="V404" s="5"/>
    </row>
    <row r="405" spans="1:22" ht="64.900000000000006" customHeight="1">
      <c r="A405" s="71"/>
      <c r="B405" s="5" t="s">
        <v>9029</v>
      </c>
      <c r="C405" s="5" t="s">
        <v>1932</v>
      </c>
      <c r="D405" s="5" t="s">
        <v>10733</v>
      </c>
      <c r="E405" s="5" t="s">
        <v>10693</v>
      </c>
      <c r="F405" s="261">
        <v>12.56</v>
      </c>
      <c r="G405" s="5" t="s">
        <v>10694</v>
      </c>
      <c r="H405" s="5" t="s">
        <v>10695</v>
      </c>
      <c r="I405" s="5" t="s">
        <v>9034</v>
      </c>
      <c r="J405" s="841" t="s">
        <v>10734</v>
      </c>
      <c r="K405" s="38">
        <v>43230</v>
      </c>
      <c r="L405" s="5" t="s">
        <v>9040</v>
      </c>
      <c r="M405" s="261">
        <v>37283.360000000001</v>
      </c>
      <c r="N405" s="5"/>
      <c r="O405" s="5"/>
      <c r="P405" s="5"/>
      <c r="Q405" s="5"/>
      <c r="R405" s="5"/>
      <c r="S405" s="5"/>
      <c r="T405" s="5"/>
      <c r="U405" s="5"/>
      <c r="V405" s="5"/>
    </row>
    <row r="406" spans="1:22" ht="65.45" customHeight="1">
      <c r="A406" s="71"/>
      <c r="B406" s="5" t="s">
        <v>9029</v>
      </c>
      <c r="C406" s="5" t="s">
        <v>1932</v>
      </c>
      <c r="D406" s="5" t="s">
        <v>10735</v>
      </c>
      <c r="E406" s="5" t="s">
        <v>10693</v>
      </c>
      <c r="F406" s="261">
        <v>7.94</v>
      </c>
      <c r="G406" s="5" t="s">
        <v>10694</v>
      </c>
      <c r="H406" s="5" t="s">
        <v>10695</v>
      </c>
      <c r="I406" s="5" t="s">
        <v>9034</v>
      </c>
      <c r="J406" s="841" t="s">
        <v>10736</v>
      </c>
      <c r="K406" s="38">
        <v>43230</v>
      </c>
      <c r="L406" s="5" t="s">
        <v>9040</v>
      </c>
      <c r="M406" s="261">
        <v>23574.11</v>
      </c>
      <c r="N406" s="5"/>
      <c r="O406" s="5"/>
      <c r="P406" s="5"/>
      <c r="Q406" s="5"/>
      <c r="R406" s="5"/>
      <c r="S406" s="5"/>
      <c r="T406" s="5"/>
      <c r="U406" s="5"/>
      <c r="V406" s="5"/>
    </row>
    <row r="407" spans="1:22" ht="60" customHeight="1">
      <c r="A407" s="71"/>
      <c r="B407" s="5" t="s">
        <v>9029</v>
      </c>
      <c r="C407" s="5" t="s">
        <v>1932</v>
      </c>
      <c r="D407" s="5" t="s">
        <v>10737</v>
      </c>
      <c r="E407" s="5" t="s">
        <v>10693</v>
      </c>
      <c r="F407" s="261">
        <v>12.56</v>
      </c>
      <c r="G407" s="5" t="s">
        <v>10694</v>
      </c>
      <c r="H407" s="5" t="s">
        <v>10695</v>
      </c>
      <c r="I407" s="5" t="s">
        <v>9034</v>
      </c>
      <c r="J407" s="841" t="s">
        <v>10738</v>
      </c>
      <c r="K407" s="38">
        <v>43255</v>
      </c>
      <c r="L407" s="5" t="s">
        <v>9040</v>
      </c>
      <c r="M407" s="261">
        <v>37283.360000000001</v>
      </c>
      <c r="N407" s="5"/>
      <c r="O407" s="5"/>
      <c r="P407" s="5"/>
      <c r="Q407" s="5"/>
      <c r="R407" s="5"/>
      <c r="S407" s="5"/>
      <c r="T407" s="5"/>
      <c r="U407" s="5"/>
      <c r="V407" s="5"/>
    </row>
    <row r="408" spans="1:22" ht="62.45" customHeight="1">
      <c r="A408" s="71"/>
      <c r="B408" s="5" t="s">
        <v>9029</v>
      </c>
      <c r="C408" s="5" t="s">
        <v>1932</v>
      </c>
      <c r="D408" s="5" t="s">
        <v>10739</v>
      </c>
      <c r="E408" s="5" t="s">
        <v>10693</v>
      </c>
      <c r="F408" s="261">
        <v>12.27</v>
      </c>
      <c r="G408" s="5" t="s">
        <v>10694</v>
      </c>
      <c r="H408" s="5" t="s">
        <v>10695</v>
      </c>
      <c r="I408" s="5" t="s">
        <v>9034</v>
      </c>
      <c r="J408" s="841" t="s">
        <v>10740</v>
      </c>
      <c r="K408" s="38">
        <v>43256</v>
      </c>
      <c r="L408" s="5" t="s">
        <v>9040</v>
      </c>
      <c r="M408" s="261">
        <v>36412.93</v>
      </c>
      <c r="N408" s="5"/>
      <c r="O408" s="5"/>
      <c r="P408" s="5"/>
      <c r="Q408" s="5"/>
      <c r="R408" s="5"/>
      <c r="S408" s="5"/>
      <c r="T408" s="5"/>
      <c r="U408" s="5"/>
      <c r="V408" s="5"/>
    </row>
    <row r="409" spans="1:22" ht="64.150000000000006" customHeight="1">
      <c r="A409" s="72"/>
      <c r="B409" s="5" t="s">
        <v>9029</v>
      </c>
      <c r="C409" s="5" t="s">
        <v>1932</v>
      </c>
      <c r="D409" s="5" t="s">
        <v>10725</v>
      </c>
      <c r="E409" s="5" t="s">
        <v>10693</v>
      </c>
      <c r="F409" s="261">
        <v>12.59</v>
      </c>
      <c r="G409" s="5" t="s">
        <v>10694</v>
      </c>
      <c r="H409" s="5" t="s">
        <v>10695</v>
      </c>
      <c r="I409" s="5" t="s">
        <v>9034</v>
      </c>
      <c r="J409" s="841" t="s">
        <v>10741</v>
      </c>
      <c r="K409" s="38">
        <v>43260</v>
      </c>
      <c r="L409" s="5" t="s">
        <v>9040</v>
      </c>
      <c r="M409" s="261">
        <v>37355.89</v>
      </c>
      <c r="N409" s="5"/>
      <c r="O409" s="5"/>
      <c r="P409" s="5"/>
      <c r="Q409" s="5"/>
      <c r="R409" s="5"/>
      <c r="S409" s="5"/>
      <c r="T409" s="5"/>
      <c r="U409" s="5"/>
      <c r="V409" s="5"/>
    </row>
    <row r="410" spans="1:22" ht="64.150000000000006" customHeight="1">
      <c r="A410" s="70">
        <f>A386+1</f>
        <v>364</v>
      </c>
      <c r="B410" s="5" t="s">
        <v>9029</v>
      </c>
      <c r="C410" s="5" t="s">
        <v>3946</v>
      </c>
      <c r="D410" s="5" t="s">
        <v>10742</v>
      </c>
      <c r="E410" s="5" t="s">
        <v>10743</v>
      </c>
      <c r="F410" s="261">
        <v>119.34</v>
      </c>
      <c r="G410" s="5" t="s">
        <v>10744</v>
      </c>
      <c r="H410" s="5" t="s">
        <v>10642</v>
      </c>
      <c r="I410" s="5" t="s">
        <v>9034</v>
      </c>
      <c r="J410" s="841" t="s">
        <v>10745</v>
      </c>
      <c r="K410" s="842">
        <v>43276</v>
      </c>
      <c r="L410" s="5" t="s">
        <v>9040</v>
      </c>
      <c r="M410" s="261">
        <v>41330.5</v>
      </c>
      <c r="N410" s="5"/>
      <c r="O410" s="5"/>
      <c r="P410" s="5"/>
      <c r="Q410" s="5"/>
      <c r="R410" s="5"/>
      <c r="S410" s="5"/>
      <c r="T410" s="5"/>
      <c r="U410" s="5"/>
      <c r="V410" s="5"/>
    </row>
    <row r="411" spans="1:22" ht="66" customHeight="1">
      <c r="A411" s="71"/>
      <c r="B411" s="5" t="s">
        <v>9029</v>
      </c>
      <c r="C411" s="5" t="s">
        <v>3946</v>
      </c>
      <c r="D411" s="5" t="s">
        <v>10746</v>
      </c>
      <c r="E411" s="5" t="s">
        <v>10743</v>
      </c>
      <c r="F411" s="261">
        <v>118.77</v>
      </c>
      <c r="G411" s="5" t="s">
        <v>10744</v>
      </c>
      <c r="H411" s="5" t="s">
        <v>10642</v>
      </c>
      <c r="I411" s="5" t="s">
        <v>9034</v>
      </c>
      <c r="J411" s="841" t="s">
        <v>10747</v>
      </c>
      <c r="K411" s="842">
        <v>43274</v>
      </c>
      <c r="L411" s="5" t="s">
        <v>9040</v>
      </c>
      <c r="M411" s="261">
        <v>41134.160000000003</v>
      </c>
      <c r="N411" s="5"/>
      <c r="O411" s="5"/>
      <c r="P411" s="5"/>
      <c r="Q411" s="5"/>
      <c r="R411" s="5"/>
      <c r="S411" s="5"/>
      <c r="T411" s="5"/>
      <c r="U411" s="5"/>
      <c r="V411" s="5"/>
    </row>
    <row r="412" spans="1:22" ht="61.9" customHeight="1">
      <c r="A412" s="71"/>
      <c r="B412" s="5" t="s">
        <v>9029</v>
      </c>
      <c r="C412" s="5" t="s">
        <v>3946</v>
      </c>
      <c r="D412" s="5" t="s">
        <v>10748</v>
      </c>
      <c r="E412" s="5" t="s">
        <v>10743</v>
      </c>
      <c r="F412" s="261">
        <v>100.35</v>
      </c>
      <c r="G412" s="5" t="s">
        <v>10744</v>
      </c>
      <c r="H412" s="5" t="s">
        <v>10642</v>
      </c>
      <c r="I412" s="5" t="s">
        <v>9034</v>
      </c>
      <c r="J412" s="841" t="s">
        <v>10749</v>
      </c>
      <c r="K412" s="842">
        <v>43273</v>
      </c>
      <c r="L412" s="5" t="s">
        <v>9040</v>
      </c>
      <c r="M412" s="261">
        <v>34752.959999999999</v>
      </c>
      <c r="N412" s="5"/>
      <c r="O412" s="5"/>
      <c r="P412" s="5"/>
      <c r="Q412" s="5"/>
      <c r="R412" s="5"/>
      <c r="S412" s="5"/>
      <c r="T412" s="5"/>
      <c r="U412" s="5"/>
      <c r="V412" s="5"/>
    </row>
    <row r="413" spans="1:22" ht="65.45" customHeight="1">
      <c r="A413" s="71"/>
      <c r="B413" s="5" t="s">
        <v>9029</v>
      </c>
      <c r="C413" s="5" t="s">
        <v>3946</v>
      </c>
      <c r="D413" s="5" t="s">
        <v>10750</v>
      </c>
      <c r="E413" s="5" t="s">
        <v>10743</v>
      </c>
      <c r="F413" s="261">
        <v>87.03</v>
      </c>
      <c r="G413" s="5" t="s">
        <v>10744</v>
      </c>
      <c r="H413" s="5" t="s">
        <v>10642</v>
      </c>
      <c r="I413" s="5" t="s">
        <v>9034</v>
      </c>
      <c r="J413" s="841" t="s">
        <v>10751</v>
      </c>
      <c r="K413" s="842">
        <v>43273</v>
      </c>
      <c r="L413" s="5" t="s">
        <v>9040</v>
      </c>
      <c r="M413" s="261">
        <v>30138.87</v>
      </c>
      <c r="N413" s="5"/>
      <c r="O413" s="5"/>
      <c r="P413" s="5"/>
      <c r="Q413" s="5"/>
      <c r="R413" s="5"/>
      <c r="S413" s="5"/>
      <c r="T413" s="5"/>
      <c r="U413" s="5"/>
      <c r="V413" s="5"/>
    </row>
    <row r="414" spans="1:22" ht="62.45" customHeight="1">
      <c r="A414" s="71"/>
      <c r="B414" s="5" t="s">
        <v>9029</v>
      </c>
      <c r="C414" s="5" t="s">
        <v>3946</v>
      </c>
      <c r="D414" s="5" t="s">
        <v>10752</v>
      </c>
      <c r="E414" s="5" t="s">
        <v>10743</v>
      </c>
      <c r="F414" s="261">
        <v>107.44</v>
      </c>
      <c r="G414" s="5" t="s">
        <v>10744</v>
      </c>
      <c r="H414" s="5" t="s">
        <v>10642</v>
      </c>
      <c r="I414" s="5" t="s">
        <v>9034</v>
      </c>
      <c r="J414" s="841" t="s">
        <v>10753</v>
      </c>
      <c r="K414" s="842">
        <v>43273</v>
      </c>
      <c r="L414" s="5" t="s">
        <v>9040</v>
      </c>
      <c r="M414" s="261">
        <v>37207.269999999997</v>
      </c>
      <c r="N414" s="5"/>
      <c r="O414" s="5"/>
      <c r="P414" s="5"/>
      <c r="Q414" s="5"/>
      <c r="R414" s="5"/>
      <c r="S414" s="5"/>
      <c r="T414" s="5"/>
      <c r="U414" s="5"/>
      <c r="V414" s="5"/>
    </row>
    <row r="415" spans="1:22" ht="64.150000000000006" customHeight="1">
      <c r="A415" s="72"/>
      <c r="B415" s="5" t="s">
        <v>9029</v>
      </c>
      <c r="C415" s="5" t="s">
        <v>3946</v>
      </c>
      <c r="D415" s="5" t="s">
        <v>10754</v>
      </c>
      <c r="E415" s="5" t="s">
        <v>10743</v>
      </c>
      <c r="F415" s="261">
        <v>54.43</v>
      </c>
      <c r="G415" s="5" t="s">
        <v>10744</v>
      </c>
      <c r="H415" s="5" t="s">
        <v>10642</v>
      </c>
      <c r="I415" s="5" t="s">
        <v>9034</v>
      </c>
      <c r="J415" s="841" t="s">
        <v>10755</v>
      </c>
      <c r="K415" s="842">
        <v>43273</v>
      </c>
      <c r="L415" s="5" t="s">
        <v>9040</v>
      </c>
      <c r="M415" s="261">
        <v>18849.060000000001</v>
      </c>
      <c r="N415" s="5"/>
      <c r="O415" s="5"/>
      <c r="P415" s="5"/>
      <c r="Q415" s="5"/>
      <c r="R415" s="5"/>
      <c r="S415" s="5"/>
      <c r="T415" s="5"/>
      <c r="U415" s="5"/>
      <c r="V415" s="5"/>
    </row>
    <row r="416" spans="1:22" ht="91.9" customHeight="1">
      <c r="A416" s="20">
        <f>A410+1</f>
        <v>365</v>
      </c>
      <c r="B416" s="5" t="s">
        <v>9029</v>
      </c>
      <c r="C416" s="5" t="s">
        <v>10756</v>
      </c>
      <c r="D416" s="5"/>
      <c r="E416" s="5" t="s">
        <v>10757</v>
      </c>
      <c r="F416" s="261">
        <v>26572</v>
      </c>
      <c r="G416" s="5">
        <v>1</v>
      </c>
      <c r="H416" s="5" t="s">
        <v>10758</v>
      </c>
      <c r="I416" s="5" t="s">
        <v>9034</v>
      </c>
      <c r="J416" s="5" t="s">
        <v>10759</v>
      </c>
      <c r="K416" s="38">
        <v>43361</v>
      </c>
      <c r="L416" s="5" t="s">
        <v>9040</v>
      </c>
      <c r="M416" s="261">
        <v>1</v>
      </c>
      <c r="N416" s="5"/>
      <c r="O416" s="5"/>
      <c r="P416" s="38"/>
      <c r="Q416" s="5"/>
      <c r="R416" s="5"/>
      <c r="S416" s="5"/>
      <c r="T416" s="5"/>
      <c r="U416" s="5"/>
      <c r="V416" s="5"/>
    </row>
    <row r="417" spans="1:22" ht="91.9" customHeight="1">
      <c r="A417" s="20">
        <f>A416+1</f>
        <v>366</v>
      </c>
      <c r="B417" s="5" t="s">
        <v>9029</v>
      </c>
      <c r="C417" s="5" t="s">
        <v>3946</v>
      </c>
      <c r="D417" s="5">
        <v>2</v>
      </c>
      <c r="E417" s="5" t="s">
        <v>10760</v>
      </c>
      <c r="F417" s="261">
        <v>8928</v>
      </c>
      <c r="G417" s="5">
        <v>1</v>
      </c>
      <c r="H417" s="5" t="s">
        <v>10135</v>
      </c>
      <c r="I417" s="5" t="s">
        <v>9034</v>
      </c>
      <c r="J417" s="5" t="s">
        <v>10761</v>
      </c>
      <c r="K417" s="38">
        <v>43360</v>
      </c>
      <c r="L417" s="5" t="s">
        <v>9040</v>
      </c>
      <c r="M417" s="261">
        <v>17861178.239999998</v>
      </c>
      <c r="N417" s="5"/>
      <c r="O417" s="5"/>
      <c r="P417" s="5"/>
      <c r="Q417" s="5"/>
      <c r="R417" s="5"/>
      <c r="S417" s="5"/>
      <c r="T417" s="5"/>
      <c r="U417" s="5"/>
      <c r="V417" s="5"/>
    </row>
    <row r="418" spans="1:22" ht="91.9" customHeight="1">
      <c r="A418" s="20">
        <f t="shared" ref="A418:A430" si="7">A417+1</f>
        <v>367</v>
      </c>
      <c r="B418" s="5" t="s">
        <v>9029</v>
      </c>
      <c r="C418" s="5" t="s">
        <v>3946</v>
      </c>
      <c r="D418" s="5">
        <v>224</v>
      </c>
      <c r="E418" s="5" t="s">
        <v>10762</v>
      </c>
      <c r="F418" s="261">
        <v>1329</v>
      </c>
      <c r="G418" s="5">
        <v>1</v>
      </c>
      <c r="H418" s="5" t="s">
        <v>10763</v>
      </c>
      <c r="I418" s="5" t="s">
        <v>9034</v>
      </c>
      <c r="J418" s="5" t="s">
        <v>10764</v>
      </c>
      <c r="K418" s="38">
        <v>43371</v>
      </c>
      <c r="L418" s="5" t="s">
        <v>9040</v>
      </c>
      <c r="M418" s="261">
        <v>459873.87</v>
      </c>
      <c r="N418" s="5"/>
      <c r="O418" s="5"/>
      <c r="P418" s="5"/>
      <c r="Q418" s="5"/>
      <c r="R418" s="5"/>
      <c r="S418" s="5"/>
      <c r="T418" s="5"/>
      <c r="U418" s="5"/>
      <c r="V418" s="5"/>
    </row>
    <row r="419" spans="1:22" ht="64.150000000000006" customHeight="1">
      <c r="A419" s="70">
        <f t="shared" si="7"/>
        <v>368</v>
      </c>
      <c r="B419" s="74" t="s">
        <v>9029</v>
      </c>
      <c r="C419" s="5" t="s">
        <v>10765</v>
      </c>
      <c r="D419" s="5">
        <v>27</v>
      </c>
      <c r="E419" s="5" t="s">
        <v>10766</v>
      </c>
      <c r="F419" s="261">
        <f>(1013*348/1000)</f>
        <v>352.524</v>
      </c>
      <c r="G419" s="5" t="s">
        <v>10767</v>
      </c>
      <c r="H419" s="5" t="s">
        <v>9033</v>
      </c>
      <c r="I419" s="5" t="s">
        <v>9034</v>
      </c>
      <c r="J419" s="5" t="s">
        <v>10768</v>
      </c>
      <c r="K419" s="38">
        <v>43361</v>
      </c>
      <c r="L419" s="5" t="s">
        <v>9040</v>
      </c>
      <c r="M419" s="261">
        <f>320969.05*348/1000</f>
        <v>111697.2294</v>
      </c>
      <c r="N419" s="5"/>
      <c r="O419" s="5"/>
      <c r="P419" s="5"/>
      <c r="Q419" s="5"/>
      <c r="R419" s="5"/>
      <c r="S419" s="5"/>
      <c r="T419" s="5"/>
      <c r="U419" s="5"/>
      <c r="V419" s="5"/>
    </row>
    <row r="420" spans="1:22" ht="56.45" customHeight="1">
      <c r="A420" s="71"/>
      <c r="B420" s="75"/>
      <c r="C420" s="5" t="s">
        <v>10765</v>
      </c>
      <c r="D420" s="5">
        <v>27</v>
      </c>
      <c r="E420" s="5" t="s">
        <v>10766</v>
      </c>
      <c r="F420" s="261">
        <f>(1013*312/1000)</f>
        <v>316.05599999999998</v>
      </c>
      <c r="G420" s="5" t="s">
        <v>10769</v>
      </c>
      <c r="H420" s="5" t="s">
        <v>9033</v>
      </c>
      <c r="I420" s="5" t="s">
        <v>9034</v>
      </c>
      <c r="J420" s="5" t="s">
        <v>10770</v>
      </c>
      <c r="K420" s="38">
        <v>43343</v>
      </c>
      <c r="L420" s="5" t="s">
        <v>9040</v>
      </c>
      <c r="M420" s="261">
        <f>320969.05*312/1000</f>
        <v>100142.34359999999</v>
      </c>
      <c r="N420" s="5"/>
      <c r="O420" s="5"/>
      <c r="P420" s="5"/>
      <c r="Q420" s="5"/>
      <c r="R420" s="5"/>
      <c r="S420" s="5"/>
      <c r="T420" s="5"/>
      <c r="U420" s="5"/>
      <c r="V420" s="5"/>
    </row>
    <row r="421" spans="1:22" ht="60" customHeight="1">
      <c r="A421" s="72"/>
      <c r="B421" s="76"/>
      <c r="C421" s="5" t="s">
        <v>10765</v>
      </c>
      <c r="D421" s="5">
        <v>27</v>
      </c>
      <c r="E421" s="5" t="s">
        <v>10766</v>
      </c>
      <c r="F421" s="261">
        <f>(1013*340/1000)</f>
        <v>344.42</v>
      </c>
      <c r="G421" s="5" t="s">
        <v>10771</v>
      </c>
      <c r="H421" s="5" t="s">
        <v>9033</v>
      </c>
      <c r="I421" s="5" t="s">
        <v>9034</v>
      </c>
      <c r="J421" s="5" t="s">
        <v>10772</v>
      </c>
      <c r="K421" s="38">
        <v>43342</v>
      </c>
      <c r="L421" s="5" t="s">
        <v>9040</v>
      </c>
      <c r="M421" s="261">
        <f>320969.05*340/1000</f>
        <v>109129.477</v>
      </c>
      <c r="N421" s="5"/>
      <c r="O421" s="5"/>
      <c r="P421" s="5"/>
      <c r="Q421" s="5"/>
      <c r="R421" s="5"/>
      <c r="S421" s="5"/>
      <c r="T421" s="5"/>
      <c r="U421" s="5"/>
      <c r="V421" s="5"/>
    </row>
    <row r="422" spans="1:22" ht="55.9" customHeight="1">
      <c r="A422" s="20">
        <f>A419+1</f>
        <v>369</v>
      </c>
      <c r="B422" s="5" t="s">
        <v>9029</v>
      </c>
      <c r="C422" s="5" t="s">
        <v>3946</v>
      </c>
      <c r="D422" s="5"/>
      <c r="E422" s="5" t="s">
        <v>10773</v>
      </c>
      <c r="F422" s="261">
        <v>1178</v>
      </c>
      <c r="G422" s="5">
        <v>1</v>
      </c>
      <c r="H422" s="5" t="s">
        <v>10774</v>
      </c>
      <c r="I422" s="5" t="s">
        <v>9034</v>
      </c>
      <c r="J422" s="5" t="s">
        <v>10775</v>
      </c>
      <c r="K422" s="38">
        <v>43375</v>
      </c>
      <c r="L422" s="5" t="s">
        <v>9040</v>
      </c>
      <c r="M422" s="261">
        <f>F422</f>
        <v>1178</v>
      </c>
      <c r="N422" s="5"/>
      <c r="O422" s="5"/>
      <c r="P422" s="5"/>
      <c r="Q422" s="5"/>
      <c r="R422" s="5"/>
      <c r="S422" s="5"/>
      <c r="T422" s="5"/>
      <c r="U422" s="5"/>
      <c r="V422" s="5"/>
    </row>
    <row r="423" spans="1:22" ht="62.45" customHeight="1">
      <c r="A423" s="20">
        <f t="shared" si="7"/>
        <v>370</v>
      </c>
      <c r="B423" s="5" t="s">
        <v>9029</v>
      </c>
      <c r="C423" s="5" t="s">
        <v>5187</v>
      </c>
      <c r="D423" s="5"/>
      <c r="E423" s="5" t="s">
        <v>10776</v>
      </c>
      <c r="F423" s="261">
        <v>1130</v>
      </c>
      <c r="G423" s="5">
        <v>1</v>
      </c>
      <c r="H423" s="5" t="s">
        <v>10777</v>
      </c>
      <c r="I423" s="5" t="s">
        <v>9034</v>
      </c>
      <c r="J423" s="5" t="s">
        <v>10778</v>
      </c>
      <c r="K423" s="38">
        <v>43406</v>
      </c>
      <c r="L423" s="5" t="s">
        <v>9040</v>
      </c>
      <c r="M423" s="261">
        <v>382516.3</v>
      </c>
      <c r="N423" s="5"/>
      <c r="O423" s="5"/>
      <c r="P423" s="38"/>
      <c r="Q423" s="5"/>
      <c r="R423" s="5"/>
      <c r="S423" s="5"/>
      <c r="T423" s="5"/>
      <c r="U423" s="5"/>
      <c r="V423" s="5"/>
    </row>
    <row r="424" spans="1:22" ht="59.45" customHeight="1">
      <c r="A424" s="20">
        <f t="shared" si="7"/>
        <v>371</v>
      </c>
      <c r="B424" s="5" t="s">
        <v>9029</v>
      </c>
      <c r="C424" s="5" t="s">
        <v>2655</v>
      </c>
      <c r="D424" s="5">
        <v>27</v>
      </c>
      <c r="E424" s="5" t="s">
        <v>10779</v>
      </c>
      <c r="F424" s="261">
        <v>1505</v>
      </c>
      <c r="G424" s="5">
        <v>1</v>
      </c>
      <c r="H424" s="5" t="s">
        <v>10535</v>
      </c>
      <c r="I424" s="5" t="s">
        <v>9034</v>
      </c>
      <c r="J424" s="5" t="s">
        <v>10780</v>
      </c>
      <c r="K424" s="38">
        <v>43405</v>
      </c>
      <c r="L424" s="5" t="s">
        <v>9040</v>
      </c>
      <c r="M424" s="261">
        <v>518773.5</v>
      </c>
      <c r="N424" s="5"/>
      <c r="O424" s="5"/>
      <c r="P424" s="5"/>
      <c r="Q424" s="5"/>
      <c r="R424" s="5"/>
      <c r="S424" s="5"/>
      <c r="T424" s="5"/>
      <c r="U424" s="5"/>
      <c r="V424" s="5"/>
    </row>
    <row r="425" spans="1:22" ht="59.45" customHeight="1">
      <c r="A425" s="20">
        <f>A424+1</f>
        <v>372</v>
      </c>
      <c r="B425" s="5" t="s">
        <v>9029</v>
      </c>
      <c r="C425" s="5" t="s">
        <v>2123</v>
      </c>
      <c r="D425" s="5" t="s">
        <v>10781</v>
      </c>
      <c r="E425" s="5" t="s">
        <v>10782</v>
      </c>
      <c r="F425" s="261">
        <v>2022</v>
      </c>
      <c r="G425" s="5">
        <v>1</v>
      </c>
      <c r="H425" s="5" t="s">
        <v>10783</v>
      </c>
      <c r="I425" s="5" t="s">
        <v>9034</v>
      </c>
      <c r="J425" s="5" t="s">
        <v>10784</v>
      </c>
      <c r="K425" s="38">
        <v>43388</v>
      </c>
      <c r="L425" s="5" t="s">
        <v>9040</v>
      </c>
      <c r="M425" s="261">
        <v>589857.84</v>
      </c>
      <c r="N425" s="5"/>
      <c r="O425" s="5"/>
      <c r="P425" s="5"/>
      <c r="Q425" s="5"/>
      <c r="R425" s="5"/>
      <c r="S425" s="5"/>
      <c r="T425" s="5"/>
      <c r="U425" s="5"/>
      <c r="V425" s="5"/>
    </row>
    <row r="426" spans="1:22" ht="65.45" customHeight="1">
      <c r="A426" s="20">
        <f t="shared" si="7"/>
        <v>373</v>
      </c>
      <c r="B426" s="5" t="s">
        <v>9029</v>
      </c>
      <c r="C426" s="5" t="s">
        <v>10785</v>
      </c>
      <c r="D426" s="5"/>
      <c r="E426" s="5" t="s">
        <v>10786</v>
      </c>
      <c r="F426" s="261">
        <v>6947</v>
      </c>
      <c r="G426" s="5">
        <v>1</v>
      </c>
      <c r="H426" s="5" t="s">
        <v>10787</v>
      </c>
      <c r="I426" s="5" t="s">
        <v>9034</v>
      </c>
      <c r="J426" s="5" t="s">
        <v>10788</v>
      </c>
      <c r="K426" s="38">
        <v>43411</v>
      </c>
      <c r="L426" s="5" t="s">
        <v>9040</v>
      </c>
      <c r="M426" s="261">
        <v>4784468.37</v>
      </c>
      <c r="N426" s="5"/>
      <c r="O426" s="5"/>
      <c r="P426" s="38"/>
      <c r="Q426" s="38"/>
      <c r="R426" s="5"/>
      <c r="S426" s="5"/>
      <c r="T426" s="5"/>
      <c r="U426" s="5"/>
      <c r="V426" s="5"/>
    </row>
    <row r="427" spans="1:22" ht="62.45" customHeight="1">
      <c r="A427" s="20">
        <f t="shared" si="7"/>
        <v>374</v>
      </c>
      <c r="B427" s="5" t="s">
        <v>9029</v>
      </c>
      <c r="C427" s="5" t="s">
        <v>2140</v>
      </c>
      <c r="D427" s="5">
        <v>91</v>
      </c>
      <c r="E427" s="5" t="s">
        <v>10789</v>
      </c>
      <c r="F427" s="261">
        <v>780</v>
      </c>
      <c r="G427" s="5">
        <v>1</v>
      </c>
      <c r="H427" s="5" t="s">
        <v>10517</v>
      </c>
      <c r="I427" s="5" t="s">
        <v>9034</v>
      </c>
      <c r="J427" s="5" t="s">
        <v>10790</v>
      </c>
      <c r="K427" s="38">
        <v>43405</v>
      </c>
      <c r="L427" s="5" t="s">
        <v>9040</v>
      </c>
      <c r="M427" s="261">
        <v>2018725.8</v>
      </c>
      <c r="N427" s="5"/>
      <c r="O427" s="5"/>
      <c r="P427" s="5"/>
      <c r="Q427" s="5"/>
      <c r="R427" s="5"/>
      <c r="S427" s="5"/>
      <c r="T427" s="5"/>
      <c r="U427" s="5"/>
      <c r="V427" s="5"/>
    </row>
    <row r="428" spans="1:22" ht="64.150000000000006" customHeight="1">
      <c r="A428" s="20">
        <f t="shared" si="7"/>
        <v>375</v>
      </c>
      <c r="B428" s="5" t="s">
        <v>9029</v>
      </c>
      <c r="C428" s="5" t="s">
        <v>1815</v>
      </c>
      <c r="D428" s="5">
        <v>197</v>
      </c>
      <c r="E428" s="5" t="s">
        <v>10791</v>
      </c>
      <c r="F428" s="261">
        <f>500*454/1000</f>
        <v>227</v>
      </c>
      <c r="G428" s="5" t="s">
        <v>10792</v>
      </c>
      <c r="H428" s="5" t="s">
        <v>10793</v>
      </c>
      <c r="I428" s="5" t="s">
        <v>9034</v>
      </c>
      <c r="J428" s="5" t="s">
        <v>10794</v>
      </c>
      <c r="K428" s="38">
        <v>43412</v>
      </c>
      <c r="L428" s="5" t="s">
        <v>9040</v>
      </c>
      <c r="M428" s="261">
        <f>171354.18*454/1000</f>
        <v>77794.797720000002</v>
      </c>
      <c r="N428" s="5"/>
      <c r="O428" s="5"/>
      <c r="P428" s="5"/>
      <c r="Q428" s="5"/>
      <c r="R428" s="5"/>
      <c r="S428" s="5"/>
      <c r="T428" s="5"/>
      <c r="U428" s="5"/>
      <c r="V428" s="5"/>
    </row>
    <row r="429" spans="1:22" ht="65.45" customHeight="1">
      <c r="A429" s="20">
        <f t="shared" si="7"/>
        <v>376</v>
      </c>
      <c r="B429" s="5" t="s">
        <v>9029</v>
      </c>
      <c r="C429" s="5" t="s">
        <v>10785</v>
      </c>
      <c r="D429" s="5"/>
      <c r="E429" s="5" t="s">
        <v>10795</v>
      </c>
      <c r="F429" s="261">
        <v>53743</v>
      </c>
      <c r="G429" s="5">
        <v>1</v>
      </c>
      <c r="H429" s="5" t="s">
        <v>10787</v>
      </c>
      <c r="I429" s="5" t="s">
        <v>9034</v>
      </c>
      <c r="J429" s="5" t="s">
        <v>10796</v>
      </c>
      <c r="K429" s="38">
        <v>43406</v>
      </c>
      <c r="L429" s="5" t="s">
        <v>9040</v>
      </c>
      <c r="M429" s="261">
        <v>37013341.530000001</v>
      </c>
      <c r="N429" s="5"/>
      <c r="O429" s="5"/>
      <c r="P429" s="5"/>
      <c r="Q429" s="5"/>
      <c r="R429" s="5"/>
      <c r="S429" s="5"/>
      <c r="T429" s="5">
        <v>7837</v>
      </c>
      <c r="U429" s="38">
        <v>43410</v>
      </c>
      <c r="V429" s="5" t="s">
        <v>10797</v>
      </c>
    </row>
    <row r="430" spans="1:22" ht="62.45" customHeight="1">
      <c r="A430" s="20">
        <f t="shared" si="7"/>
        <v>377</v>
      </c>
      <c r="B430" s="5" t="s">
        <v>9029</v>
      </c>
      <c r="C430" s="5" t="s">
        <v>5559</v>
      </c>
      <c r="D430" s="113">
        <v>21</v>
      </c>
      <c r="E430" s="5" t="s">
        <v>10798</v>
      </c>
      <c r="F430" s="261">
        <v>4705</v>
      </c>
      <c r="G430" s="5">
        <v>1</v>
      </c>
      <c r="H430" s="5" t="s">
        <v>10799</v>
      </c>
      <c r="I430" s="5" t="s">
        <v>9034</v>
      </c>
      <c r="J430" s="5" t="s">
        <v>10800</v>
      </c>
      <c r="K430" s="38">
        <v>36789</v>
      </c>
      <c r="L430" s="38" t="s">
        <v>9040</v>
      </c>
      <c r="M430" s="261">
        <v>6062204.2999999998</v>
      </c>
      <c r="N430" s="5"/>
      <c r="O430" s="5"/>
      <c r="P430" s="5"/>
      <c r="Q430" s="5"/>
      <c r="R430" s="5"/>
      <c r="S430" s="5"/>
      <c r="T430" s="5">
        <v>3241</v>
      </c>
      <c r="U430" s="38">
        <v>43461</v>
      </c>
      <c r="V430" s="5" t="s">
        <v>10801</v>
      </c>
    </row>
    <row r="431" spans="1:22" ht="65.45" customHeight="1">
      <c r="A431" s="70">
        <f>A430+1</f>
        <v>378</v>
      </c>
      <c r="B431" s="5" t="s">
        <v>9029</v>
      </c>
      <c r="C431" s="5" t="s">
        <v>3946</v>
      </c>
      <c r="D431" s="113">
        <v>207</v>
      </c>
      <c r="E431" s="5" t="s">
        <v>10802</v>
      </c>
      <c r="F431" s="261">
        <v>51.59</v>
      </c>
      <c r="G431" s="5" t="s">
        <v>10803</v>
      </c>
      <c r="H431" s="5" t="s">
        <v>10642</v>
      </c>
      <c r="I431" s="5" t="s">
        <v>9034</v>
      </c>
      <c r="J431" s="843" t="s">
        <v>10804</v>
      </c>
      <c r="K431" s="844">
        <v>43367</v>
      </c>
      <c r="L431" s="5" t="s">
        <v>9040</v>
      </c>
      <c r="M431" s="261">
        <v>17865.04</v>
      </c>
      <c r="N431" s="5"/>
      <c r="O431" s="5"/>
      <c r="P431" s="5"/>
      <c r="Q431" s="5"/>
      <c r="R431" s="5"/>
      <c r="S431" s="5"/>
      <c r="T431" s="5"/>
      <c r="U431" s="38"/>
      <c r="V431" s="5"/>
    </row>
    <row r="432" spans="1:22" ht="63" customHeight="1">
      <c r="A432" s="71"/>
      <c r="B432" s="5" t="s">
        <v>9029</v>
      </c>
      <c r="C432" s="5" t="s">
        <v>3946</v>
      </c>
      <c r="D432" s="113">
        <v>207</v>
      </c>
      <c r="E432" s="5" t="s">
        <v>10802</v>
      </c>
      <c r="F432" s="261">
        <v>94.17</v>
      </c>
      <c r="G432" s="5" t="s">
        <v>10803</v>
      </c>
      <c r="H432" s="5" t="s">
        <v>10642</v>
      </c>
      <c r="I432" s="5" t="s">
        <v>9034</v>
      </c>
      <c r="J432" s="843" t="s">
        <v>10805</v>
      </c>
      <c r="K432" s="844">
        <v>43374</v>
      </c>
      <c r="L432" s="5" t="s">
        <v>9040</v>
      </c>
      <c r="M432" s="261">
        <v>32613.21</v>
      </c>
      <c r="N432" s="5"/>
      <c r="O432" s="5"/>
      <c r="P432" s="5"/>
      <c r="Q432" s="5"/>
      <c r="R432" s="5"/>
      <c r="S432" s="5"/>
      <c r="T432" s="5"/>
      <c r="U432" s="38"/>
      <c r="V432" s="5"/>
    </row>
    <row r="433" spans="1:22" ht="57" customHeight="1">
      <c r="A433" s="71"/>
      <c r="B433" s="5" t="s">
        <v>9029</v>
      </c>
      <c r="C433" s="5" t="s">
        <v>3946</v>
      </c>
      <c r="D433" s="113">
        <v>207</v>
      </c>
      <c r="E433" s="5" t="s">
        <v>10802</v>
      </c>
      <c r="F433" s="261">
        <v>45.88</v>
      </c>
      <c r="G433" s="5" t="s">
        <v>10803</v>
      </c>
      <c r="H433" s="5" t="s">
        <v>10642</v>
      </c>
      <c r="I433" s="5" t="s">
        <v>9034</v>
      </c>
      <c r="J433" s="843" t="s">
        <v>10806</v>
      </c>
      <c r="K433" s="844">
        <v>43365</v>
      </c>
      <c r="L433" s="5" t="s">
        <v>9040</v>
      </c>
      <c r="M433" s="261">
        <v>15888.49</v>
      </c>
      <c r="N433" s="5"/>
      <c r="O433" s="5"/>
      <c r="P433" s="5"/>
      <c r="Q433" s="5"/>
      <c r="R433" s="5"/>
      <c r="S433" s="5"/>
      <c r="T433" s="5"/>
      <c r="U433" s="38"/>
      <c r="V433" s="5"/>
    </row>
    <row r="434" spans="1:22" ht="57" customHeight="1">
      <c r="A434" s="71"/>
      <c r="B434" s="5" t="s">
        <v>9029</v>
      </c>
      <c r="C434" s="5" t="s">
        <v>3946</v>
      </c>
      <c r="D434" s="113">
        <v>207</v>
      </c>
      <c r="E434" s="5" t="s">
        <v>10802</v>
      </c>
      <c r="F434" s="261">
        <v>48.95</v>
      </c>
      <c r="G434" s="5" t="s">
        <v>10803</v>
      </c>
      <c r="H434" s="5" t="s">
        <v>10642</v>
      </c>
      <c r="I434" s="5" t="s">
        <v>9034</v>
      </c>
      <c r="J434" s="843" t="s">
        <v>10807</v>
      </c>
      <c r="K434" s="844">
        <v>43365</v>
      </c>
      <c r="L434" s="5" t="s">
        <v>9040</v>
      </c>
      <c r="M434" s="261">
        <v>16952.79</v>
      </c>
      <c r="N434" s="5"/>
      <c r="O434" s="5"/>
      <c r="P434" s="5"/>
      <c r="Q434" s="5"/>
      <c r="R434" s="5"/>
      <c r="S434" s="5"/>
      <c r="T434" s="5"/>
      <c r="U434" s="38"/>
      <c r="V434" s="5"/>
    </row>
    <row r="435" spans="1:22" ht="61.9" customHeight="1">
      <c r="A435" s="72"/>
      <c r="B435" s="5" t="s">
        <v>9029</v>
      </c>
      <c r="C435" s="5" t="s">
        <v>3946</v>
      </c>
      <c r="D435" s="5">
        <v>207</v>
      </c>
      <c r="E435" s="5" t="s">
        <v>10802</v>
      </c>
      <c r="F435" s="261">
        <v>62.12</v>
      </c>
      <c r="G435" s="5" t="s">
        <v>10803</v>
      </c>
      <c r="H435" s="5" t="s">
        <v>10642</v>
      </c>
      <c r="I435" s="5" t="s">
        <v>9034</v>
      </c>
      <c r="J435" s="843" t="s">
        <v>10808</v>
      </c>
      <c r="K435" s="844">
        <v>43365</v>
      </c>
      <c r="L435" s="5" t="s">
        <v>9040</v>
      </c>
      <c r="M435" s="261">
        <v>21514.07</v>
      </c>
      <c r="N435" s="5"/>
      <c r="O435" s="5"/>
      <c r="P435" s="5"/>
      <c r="Q435" s="5"/>
      <c r="R435" s="5"/>
      <c r="S435" s="5"/>
      <c r="T435" s="5"/>
      <c r="U435" s="5"/>
      <c r="V435" s="5"/>
    </row>
    <row r="436" spans="1:22" ht="60" customHeight="1">
      <c r="A436" s="20">
        <f>A431+1</f>
        <v>379</v>
      </c>
      <c r="B436" s="5" t="s">
        <v>9029</v>
      </c>
      <c r="C436" s="5" t="s">
        <v>1815</v>
      </c>
      <c r="D436" s="5">
        <v>191</v>
      </c>
      <c r="E436" s="5" t="s">
        <v>10809</v>
      </c>
      <c r="F436" s="261">
        <v>476</v>
      </c>
      <c r="G436" s="5">
        <v>1</v>
      </c>
      <c r="H436" s="5" t="s">
        <v>10642</v>
      </c>
      <c r="I436" s="5" t="s">
        <v>9034</v>
      </c>
      <c r="J436" s="5" t="s">
        <v>10810</v>
      </c>
      <c r="K436" s="38">
        <v>43430</v>
      </c>
      <c r="L436" s="5" t="s">
        <v>9040</v>
      </c>
      <c r="M436" s="261">
        <v>163282.28</v>
      </c>
      <c r="N436" s="5"/>
      <c r="O436" s="5"/>
      <c r="P436" s="5"/>
      <c r="Q436" s="5"/>
      <c r="R436" s="5"/>
      <c r="S436" s="5"/>
      <c r="T436" s="5"/>
      <c r="U436" s="5"/>
      <c r="V436" s="5"/>
    </row>
    <row r="437" spans="1:22" ht="52.15" customHeight="1">
      <c r="A437" s="20">
        <f>A436+1</f>
        <v>380</v>
      </c>
      <c r="B437" s="5" t="s">
        <v>9029</v>
      </c>
      <c r="C437" s="5" t="s">
        <v>2123</v>
      </c>
      <c r="D437" s="5" t="s">
        <v>10533</v>
      </c>
      <c r="E437" s="5" t="s">
        <v>10811</v>
      </c>
      <c r="F437" s="261">
        <v>1590</v>
      </c>
      <c r="G437" s="5">
        <v>1</v>
      </c>
      <c r="H437" s="5" t="s">
        <v>10535</v>
      </c>
      <c r="I437" s="5" t="s">
        <v>9034</v>
      </c>
      <c r="J437" s="5" t="s">
        <v>10812</v>
      </c>
      <c r="K437" s="38">
        <v>43445</v>
      </c>
      <c r="L437" s="5" t="s">
        <v>9040</v>
      </c>
      <c r="M437" s="261">
        <v>3712062.06</v>
      </c>
      <c r="N437" s="5"/>
      <c r="O437" s="5"/>
      <c r="P437" s="5"/>
      <c r="Q437" s="5"/>
      <c r="R437" s="5"/>
      <c r="S437" s="5"/>
      <c r="T437" s="5"/>
      <c r="U437" s="5"/>
      <c r="V437" s="5"/>
    </row>
    <row r="438" spans="1:22" ht="70.900000000000006" customHeight="1">
      <c r="A438" s="20">
        <f t="shared" ref="A438:A458" si="8">A437+1</f>
        <v>381</v>
      </c>
      <c r="B438" s="5" t="s">
        <v>9029</v>
      </c>
      <c r="C438" s="5" t="s">
        <v>5158</v>
      </c>
      <c r="D438" s="5" t="s">
        <v>10813</v>
      </c>
      <c r="E438" s="5" t="s">
        <v>10814</v>
      </c>
      <c r="F438" s="261">
        <v>16</v>
      </c>
      <c r="G438" s="5">
        <v>1</v>
      </c>
      <c r="H438" s="5" t="s">
        <v>10815</v>
      </c>
      <c r="I438" s="5" t="s">
        <v>9034</v>
      </c>
      <c r="J438" s="5" t="s">
        <v>10816</v>
      </c>
      <c r="K438" s="38">
        <v>43606</v>
      </c>
      <c r="L438" s="5" t="s">
        <v>9040</v>
      </c>
      <c r="M438" s="261">
        <v>20615.36</v>
      </c>
      <c r="N438" s="5"/>
      <c r="O438" s="5"/>
      <c r="P438" s="5"/>
      <c r="Q438" s="5"/>
      <c r="R438" s="5"/>
      <c r="S438" s="5"/>
      <c r="T438" s="5"/>
      <c r="U438" s="5"/>
      <c r="V438" s="5"/>
    </row>
    <row r="439" spans="1:22" ht="72" customHeight="1">
      <c r="A439" s="20">
        <f t="shared" si="8"/>
        <v>382</v>
      </c>
      <c r="B439" s="5" t="s">
        <v>9029</v>
      </c>
      <c r="C439" s="5" t="s">
        <v>1434</v>
      </c>
      <c r="D439" s="825" t="s">
        <v>10817</v>
      </c>
      <c r="E439" s="5" t="s">
        <v>10818</v>
      </c>
      <c r="F439" s="261">
        <v>83</v>
      </c>
      <c r="G439" s="5">
        <v>1</v>
      </c>
      <c r="H439" s="5" t="s">
        <v>10819</v>
      </c>
      <c r="I439" s="5" t="s">
        <v>9034</v>
      </c>
      <c r="J439" s="5" t="s">
        <v>10820</v>
      </c>
      <c r="K439" s="38">
        <v>43609</v>
      </c>
      <c r="L439" s="5" t="s">
        <v>9040</v>
      </c>
      <c r="M439" s="261">
        <v>106942.18</v>
      </c>
      <c r="N439" s="5"/>
      <c r="O439" s="5"/>
      <c r="P439" s="5"/>
      <c r="Q439" s="5"/>
      <c r="R439" s="5"/>
      <c r="S439" s="5"/>
      <c r="T439" s="5"/>
      <c r="U439" s="5"/>
      <c r="V439" s="5"/>
    </row>
    <row r="440" spans="1:22" ht="73.150000000000006" customHeight="1">
      <c r="A440" s="20">
        <f t="shared" si="8"/>
        <v>383</v>
      </c>
      <c r="B440" s="5" t="s">
        <v>9029</v>
      </c>
      <c r="C440" s="5" t="s">
        <v>1688</v>
      </c>
      <c r="D440" s="5" t="s">
        <v>10821</v>
      </c>
      <c r="E440" s="5" t="s">
        <v>10822</v>
      </c>
      <c r="F440" s="261">
        <v>227</v>
      </c>
      <c r="G440" s="5">
        <v>1</v>
      </c>
      <c r="H440" s="5" t="s">
        <v>10815</v>
      </c>
      <c r="I440" s="5" t="s">
        <v>9034</v>
      </c>
      <c r="J440" s="5" t="s">
        <v>10823</v>
      </c>
      <c r="K440" s="38">
        <v>43609</v>
      </c>
      <c r="L440" s="5" t="s">
        <v>9040</v>
      </c>
      <c r="M440" s="261">
        <v>292480.42</v>
      </c>
      <c r="N440" s="5"/>
      <c r="O440" s="5"/>
      <c r="P440" s="5"/>
      <c r="Q440" s="5"/>
      <c r="R440" s="5"/>
      <c r="S440" s="5"/>
      <c r="T440" s="5"/>
      <c r="U440" s="5"/>
      <c r="V440" s="5"/>
    </row>
    <row r="441" spans="1:22" ht="76.900000000000006" customHeight="1">
      <c r="A441" s="20">
        <f t="shared" si="8"/>
        <v>384</v>
      </c>
      <c r="B441" s="5" t="s">
        <v>9029</v>
      </c>
      <c r="C441" s="5" t="s">
        <v>7644</v>
      </c>
      <c r="D441" s="825" t="s">
        <v>10824</v>
      </c>
      <c r="E441" s="5" t="s">
        <v>10825</v>
      </c>
      <c r="F441" s="261">
        <v>16</v>
      </c>
      <c r="G441" s="5">
        <v>1</v>
      </c>
      <c r="H441" s="5" t="s">
        <v>10815</v>
      </c>
      <c r="I441" s="5" t="s">
        <v>9034</v>
      </c>
      <c r="J441" s="5" t="s">
        <v>10826</v>
      </c>
      <c r="K441" s="38">
        <v>76481</v>
      </c>
      <c r="L441" s="5" t="s">
        <v>9040</v>
      </c>
      <c r="M441" s="261">
        <v>20615.36</v>
      </c>
      <c r="N441" s="5"/>
      <c r="O441" s="5"/>
      <c r="P441" s="5"/>
      <c r="Q441" s="5"/>
      <c r="R441" s="5"/>
      <c r="S441" s="5"/>
      <c r="T441" s="5"/>
      <c r="U441" s="5"/>
      <c r="V441" s="5"/>
    </row>
    <row r="442" spans="1:22" ht="73.900000000000006" customHeight="1">
      <c r="A442" s="20">
        <f t="shared" si="8"/>
        <v>385</v>
      </c>
      <c r="B442" s="5" t="s">
        <v>9029</v>
      </c>
      <c r="C442" s="5" t="s">
        <v>10827</v>
      </c>
      <c r="D442" s="5">
        <v>12</v>
      </c>
      <c r="E442" s="5" t="s">
        <v>10828</v>
      </c>
      <c r="F442" s="261">
        <v>926591</v>
      </c>
      <c r="G442" s="5">
        <v>1</v>
      </c>
      <c r="H442" s="5" t="s">
        <v>10829</v>
      </c>
      <c r="I442" s="5" t="s">
        <v>9034</v>
      </c>
      <c r="J442" s="5" t="s">
        <v>10830</v>
      </c>
      <c r="K442" s="38">
        <v>43602</v>
      </c>
      <c r="L442" s="5" t="s">
        <v>9040</v>
      </c>
      <c r="M442" s="261">
        <v>1640066.07</v>
      </c>
      <c r="N442" s="5" t="s">
        <v>10831</v>
      </c>
      <c r="O442" s="5" t="s">
        <v>10832</v>
      </c>
      <c r="P442" s="38">
        <v>43567</v>
      </c>
      <c r="Q442" s="5"/>
      <c r="R442" s="5"/>
      <c r="S442" s="5" t="s">
        <v>8003</v>
      </c>
      <c r="T442" s="5"/>
      <c r="U442" s="5"/>
      <c r="V442" s="5"/>
    </row>
    <row r="443" spans="1:22" ht="61.9" customHeight="1">
      <c r="A443" s="20">
        <f t="shared" si="8"/>
        <v>386</v>
      </c>
      <c r="B443" s="5" t="s">
        <v>9029</v>
      </c>
      <c r="C443" s="5" t="s">
        <v>7537</v>
      </c>
      <c r="D443" s="5" t="s">
        <v>10833</v>
      </c>
      <c r="E443" s="5" t="s">
        <v>10834</v>
      </c>
      <c r="F443" s="261">
        <v>1963</v>
      </c>
      <c r="G443" s="5">
        <v>1</v>
      </c>
      <c r="H443" s="5" t="s">
        <v>10835</v>
      </c>
      <c r="I443" s="5" t="s">
        <v>9034</v>
      </c>
      <c r="J443" s="5" t="s">
        <v>10836</v>
      </c>
      <c r="K443" s="38">
        <v>43599</v>
      </c>
      <c r="L443" s="5" t="s">
        <v>9040</v>
      </c>
      <c r="M443" s="261">
        <v>305658.73</v>
      </c>
      <c r="N443" s="5"/>
      <c r="O443" s="5"/>
      <c r="P443" s="5"/>
      <c r="Q443" s="5"/>
      <c r="R443" s="5"/>
      <c r="S443" s="5"/>
      <c r="T443" s="5"/>
      <c r="U443" s="5"/>
      <c r="V443" s="5"/>
    </row>
    <row r="444" spans="1:22" ht="91.9" customHeight="1">
      <c r="A444" s="20">
        <f t="shared" si="8"/>
        <v>387</v>
      </c>
      <c r="B444" s="5" t="s">
        <v>9029</v>
      </c>
      <c r="C444" s="5" t="s">
        <v>2946</v>
      </c>
      <c r="D444" s="5">
        <v>21</v>
      </c>
      <c r="E444" s="5" t="s">
        <v>10837</v>
      </c>
      <c r="F444" s="261">
        <v>801</v>
      </c>
      <c r="G444" s="5">
        <v>1</v>
      </c>
      <c r="H444" s="5" t="s">
        <v>10838</v>
      </c>
      <c r="I444" s="5" t="s">
        <v>9034</v>
      </c>
      <c r="J444" s="5" t="s">
        <v>10839</v>
      </c>
      <c r="K444" s="38">
        <v>43598</v>
      </c>
      <c r="L444" s="5" t="s">
        <v>9040</v>
      </c>
      <c r="M444" s="261">
        <v>124723.71</v>
      </c>
      <c r="N444" s="5"/>
      <c r="O444" s="5"/>
      <c r="P444" s="5"/>
      <c r="Q444" s="5"/>
      <c r="R444" s="5"/>
      <c r="S444" s="5"/>
      <c r="T444" s="5"/>
      <c r="U444" s="5"/>
      <c r="V444" s="5"/>
    </row>
    <row r="445" spans="1:22" ht="65.45" customHeight="1">
      <c r="A445" s="20">
        <f t="shared" si="8"/>
        <v>388</v>
      </c>
      <c r="B445" s="5" t="s">
        <v>9029</v>
      </c>
      <c r="C445" s="5" t="s">
        <v>10840</v>
      </c>
      <c r="D445" s="5">
        <v>362</v>
      </c>
      <c r="E445" s="5" t="s">
        <v>10841</v>
      </c>
      <c r="F445" s="261">
        <v>18</v>
      </c>
      <c r="G445" s="5">
        <v>1</v>
      </c>
      <c r="H445" s="5" t="s">
        <v>10842</v>
      </c>
      <c r="I445" s="5" t="s">
        <v>9034</v>
      </c>
      <c r="J445" s="5" t="s">
        <v>10843</v>
      </c>
      <c r="K445" s="38">
        <v>43566</v>
      </c>
      <c r="L445" s="5" t="s">
        <v>9040</v>
      </c>
      <c r="M445" s="261">
        <v>8869.25</v>
      </c>
      <c r="N445" s="5"/>
      <c r="O445" s="5"/>
      <c r="P445" s="5"/>
      <c r="Q445" s="5"/>
      <c r="R445" s="5"/>
      <c r="S445" s="5"/>
      <c r="T445" s="5"/>
      <c r="U445" s="5"/>
      <c r="V445" s="5"/>
    </row>
    <row r="446" spans="1:22" ht="59.45" customHeight="1">
      <c r="A446" s="20">
        <f t="shared" si="8"/>
        <v>389</v>
      </c>
      <c r="B446" s="5" t="s">
        <v>9029</v>
      </c>
      <c r="C446" s="5" t="s">
        <v>3946</v>
      </c>
      <c r="D446" s="5" t="s">
        <v>10844</v>
      </c>
      <c r="E446" s="5" t="s">
        <v>10845</v>
      </c>
      <c r="F446" s="261">
        <v>852</v>
      </c>
      <c r="G446" s="5">
        <v>1</v>
      </c>
      <c r="H446" s="5" t="s">
        <v>10846</v>
      </c>
      <c r="I446" s="5" t="s">
        <v>9034</v>
      </c>
      <c r="J446" s="5" t="s">
        <v>10847</v>
      </c>
      <c r="K446" s="38">
        <v>43437</v>
      </c>
      <c r="L446" s="5" t="s">
        <v>9040</v>
      </c>
      <c r="M446" s="261">
        <v>1097767.92</v>
      </c>
      <c r="N446" s="5"/>
      <c r="O446" s="5"/>
      <c r="P446" s="5"/>
      <c r="Q446" s="5"/>
      <c r="R446" s="5"/>
      <c r="S446" s="5"/>
      <c r="T446" s="5"/>
      <c r="U446" s="5"/>
      <c r="V446" s="5"/>
    </row>
    <row r="447" spans="1:22" ht="64.150000000000006" customHeight="1">
      <c r="A447" s="20">
        <f t="shared" si="8"/>
        <v>390</v>
      </c>
      <c r="B447" s="5" t="s">
        <v>9029</v>
      </c>
      <c r="C447" s="5" t="s">
        <v>3946</v>
      </c>
      <c r="D447" s="5" t="s">
        <v>10848</v>
      </c>
      <c r="E447" s="5" t="s">
        <v>10849</v>
      </c>
      <c r="F447" s="261">
        <v>989</v>
      </c>
      <c r="G447" s="5">
        <v>1</v>
      </c>
      <c r="H447" s="5" t="s">
        <v>10846</v>
      </c>
      <c r="I447" s="5" t="s">
        <v>9034</v>
      </c>
      <c r="J447" s="5" t="s">
        <v>10850</v>
      </c>
      <c r="K447" s="38">
        <v>43437</v>
      </c>
      <c r="L447" s="5" t="s">
        <v>9040</v>
      </c>
      <c r="M447" s="261">
        <v>1274286.94</v>
      </c>
      <c r="N447" s="5"/>
      <c r="O447" s="5"/>
      <c r="P447" s="5"/>
      <c r="Q447" s="5"/>
      <c r="R447" s="5"/>
      <c r="S447" s="5"/>
      <c r="T447" s="5"/>
      <c r="U447" s="5"/>
      <c r="V447" s="5"/>
    </row>
    <row r="448" spans="1:22" ht="95.45" customHeight="1">
      <c r="A448" s="70">
        <f t="shared" si="8"/>
        <v>391</v>
      </c>
      <c r="B448" s="5" t="s">
        <v>9029</v>
      </c>
      <c r="C448" s="5" t="s">
        <v>6751</v>
      </c>
      <c r="D448" s="5" t="s">
        <v>10851</v>
      </c>
      <c r="E448" s="5" t="s">
        <v>10852</v>
      </c>
      <c r="F448" s="261">
        <v>43.04</v>
      </c>
      <c r="G448" s="5" t="s">
        <v>10853</v>
      </c>
      <c r="H448" s="5" t="s">
        <v>10642</v>
      </c>
      <c r="I448" s="5" t="s">
        <v>9034</v>
      </c>
      <c r="J448" s="5" t="s">
        <v>10854</v>
      </c>
      <c r="K448" s="38">
        <v>43592</v>
      </c>
      <c r="L448" s="5" t="s">
        <v>10855</v>
      </c>
      <c r="M448" s="261">
        <v>14862.05</v>
      </c>
      <c r="N448" s="5"/>
      <c r="O448" s="5"/>
      <c r="P448" s="5"/>
      <c r="Q448" s="5"/>
      <c r="R448" s="5"/>
      <c r="S448" s="5"/>
      <c r="T448" s="5"/>
      <c r="U448" s="5"/>
      <c r="V448" s="5"/>
    </row>
    <row r="449" spans="1:22" ht="91.9" customHeight="1">
      <c r="A449" s="72"/>
      <c r="B449" s="5" t="s">
        <v>9029</v>
      </c>
      <c r="C449" s="5" t="s">
        <v>6751</v>
      </c>
      <c r="D449" s="5" t="s">
        <v>10856</v>
      </c>
      <c r="E449" s="5" t="s">
        <v>10852</v>
      </c>
      <c r="F449" s="261">
        <v>103.92</v>
      </c>
      <c r="G449" s="5" t="s">
        <v>10853</v>
      </c>
      <c r="H449" s="5" t="s">
        <v>10642</v>
      </c>
      <c r="I449" s="5" t="s">
        <v>9034</v>
      </c>
      <c r="J449" s="841" t="s">
        <v>10857</v>
      </c>
      <c r="K449" s="38">
        <v>43273</v>
      </c>
      <c r="L449" s="5" t="s">
        <v>10855</v>
      </c>
      <c r="M449" s="261">
        <v>118796.96</v>
      </c>
      <c r="N449" s="5"/>
      <c r="O449" s="5"/>
      <c r="P449" s="5"/>
      <c r="Q449" s="5"/>
      <c r="R449" s="5"/>
      <c r="S449" s="5"/>
      <c r="T449" s="5"/>
      <c r="U449" s="5"/>
      <c r="V449" s="5"/>
    </row>
    <row r="450" spans="1:22" ht="70.150000000000006" customHeight="1">
      <c r="A450" s="20">
        <f>A448+1</f>
        <v>392</v>
      </c>
      <c r="B450" s="5" t="s">
        <v>9029</v>
      </c>
      <c r="C450" s="5" t="s">
        <v>1389</v>
      </c>
      <c r="D450" s="5"/>
      <c r="E450" s="5" t="s">
        <v>10858</v>
      </c>
      <c r="F450" s="261">
        <v>3101</v>
      </c>
      <c r="G450" s="5">
        <v>1</v>
      </c>
      <c r="H450" s="5" t="s">
        <v>9865</v>
      </c>
      <c r="I450" s="5" t="s">
        <v>9034</v>
      </c>
      <c r="J450" s="5" t="s">
        <v>10859</v>
      </c>
      <c r="K450" s="38">
        <v>43480</v>
      </c>
      <c r="L450" s="5" t="s">
        <v>9040</v>
      </c>
      <c r="M450" s="261">
        <v>482856.71</v>
      </c>
      <c r="N450" s="5" t="s">
        <v>10860</v>
      </c>
      <c r="O450" s="5"/>
      <c r="P450" s="5"/>
      <c r="Q450" s="5"/>
      <c r="R450" s="5"/>
      <c r="S450" s="5" t="s">
        <v>10072</v>
      </c>
      <c r="T450" s="5"/>
      <c r="U450" s="5"/>
      <c r="V450" s="5"/>
    </row>
    <row r="451" spans="1:22" ht="65.45" customHeight="1">
      <c r="A451" s="20">
        <f t="shared" si="8"/>
        <v>393</v>
      </c>
      <c r="B451" s="5" t="s">
        <v>9029</v>
      </c>
      <c r="C451" s="5" t="s">
        <v>1389</v>
      </c>
      <c r="D451" s="5"/>
      <c r="E451" s="5" t="s">
        <v>10861</v>
      </c>
      <c r="F451" s="261">
        <v>2010</v>
      </c>
      <c r="G451" s="5">
        <v>1</v>
      </c>
      <c r="H451" s="5" t="s">
        <v>10214</v>
      </c>
      <c r="I451" s="5" t="s">
        <v>9034</v>
      </c>
      <c r="J451" s="5" t="s">
        <v>10862</v>
      </c>
      <c r="K451" s="38">
        <v>43480</v>
      </c>
      <c r="L451" s="5" t="s">
        <v>9040</v>
      </c>
      <c r="M451" s="261">
        <v>2514590.4</v>
      </c>
      <c r="N451" s="5" t="s">
        <v>10860</v>
      </c>
      <c r="O451" s="5"/>
      <c r="P451" s="5"/>
      <c r="Q451" s="5"/>
      <c r="R451" s="5"/>
      <c r="S451" s="5" t="s">
        <v>10072</v>
      </c>
      <c r="T451" s="5"/>
      <c r="U451" s="5"/>
      <c r="V451" s="5"/>
    </row>
    <row r="452" spans="1:22" ht="61.15" customHeight="1">
      <c r="A452" s="20">
        <f t="shared" si="8"/>
        <v>394</v>
      </c>
      <c r="B452" s="5" t="s">
        <v>9029</v>
      </c>
      <c r="C452" s="5" t="s">
        <v>1389</v>
      </c>
      <c r="D452" s="5"/>
      <c r="E452" s="5" t="s">
        <v>10863</v>
      </c>
      <c r="F452" s="261">
        <v>314</v>
      </c>
      <c r="G452" s="5">
        <v>1</v>
      </c>
      <c r="H452" s="5" t="s">
        <v>10068</v>
      </c>
      <c r="I452" s="5" t="s">
        <v>9034</v>
      </c>
      <c r="J452" s="5" t="s">
        <v>10864</v>
      </c>
      <c r="K452" s="38">
        <v>43480</v>
      </c>
      <c r="L452" s="5" t="s">
        <v>9040</v>
      </c>
      <c r="M452" s="261">
        <v>102910.36</v>
      </c>
      <c r="N452" s="5" t="s">
        <v>10860</v>
      </c>
      <c r="O452" s="5"/>
      <c r="P452" s="5"/>
      <c r="Q452" s="5"/>
      <c r="R452" s="5"/>
      <c r="S452" s="5" t="s">
        <v>10072</v>
      </c>
      <c r="T452" s="5"/>
      <c r="U452" s="5"/>
      <c r="V452" s="5"/>
    </row>
    <row r="453" spans="1:22" ht="62.45" customHeight="1">
      <c r="A453" s="20">
        <f t="shared" si="8"/>
        <v>395</v>
      </c>
      <c r="B453" s="5" t="s">
        <v>9029</v>
      </c>
      <c r="C453" s="5" t="s">
        <v>2946</v>
      </c>
      <c r="D453" s="5">
        <v>84</v>
      </c>
      <c r="E453" s="5" t="s">
        <v>10865</v>
      </c>
      <c r="F453" s="261">
        <v>53</v>
      </c>
      <c r="G453" s="5">
        <v>1</v>
      </c>
      <c r="H453" s="5" t="s">
        <v>9033</v>
      </c>
      <c r="I453" s="5" t="s">
        <v>9034</v>
      </c>
      <c r="J453" s="5" t="s">
        <v>10866</v>
      </c>
      <c r="K453" s="38">
        <v>36493</v>
      </c>
      <c r="L453" s="5" t="s">
        <v>9040</v>
      </c>
      <c r="M453" s="261">
        <v>18098.8</v>
      </c>
      <c r="N453" s="5"/>
      <c r="O453" s="5"/>
      <c r="P453" s="5"/>
      <c r="Q453" s="5"/>
      <c r="R453" s="5"/>
      <c r="S453" s="5"/>
      <c r="T453" s="5"/>
      <c r="U453" s="5"/>
      <c r="V453" s="5"/>
    </row>
    <row r="454" spans="1:22" ht="58.15" customHeight="1">
      <c r="A454" s="20">
        <f t="shared" si="8"/>
        <v>396</v>
      </c>
      <c r="B454" s="5" t="s">
        <v>9029</v>
      </c>
      <c r="C454" s="5" t="s">
        <v>9285</v>
      </c>
      <c r="D454" s="5">
        <v>26</v>
      </c>
      <c r="E454" s="5" t="s">
        <v>10867</v>
      </c>
      <c r="F454" s="261">
        <v>236296</v>
      </c>
      <c r="G454" s="5">
        <v>1</v>
      </c>
      <c r="H454" s="5" t="s">
        <v>10868</v>
      </c>
      <c r="I454" s="5" t="s">
        <v>9034</v>
      </c>
      <c r="J454" s="5" t="s">
        <v>10869</v>
      </c>
      <c r="K454" s="38">
        <v>43679</v>
      </c>
      <c r="L454" s="5" t="s">
        <v>9040</v>
      </c>
      <c r="M454" s="261">
        <v>418243.92</v>
      </c>
      <c r="N454" s="5" t="s">
        <v>10870</v>
      </c>
      <c r="O454" s="5" t="s">
        <v>10869</v>
      </c>
      <c r="P454" s="38">
        <v>43679</v>
      </c>
      <c r="Q454" s="5"/>
      <c r="R454" s="5"/>
      <c r="S454" s="5" t="s">
        <v>8003</v>
      </c>
      <c r="T454" s="5"/>
      <c r="U454" s="5"/>
      <c r="V454" s="5"/>
    </row>
    <row r="455" spans="1:22" ht="101.45" customHeight="1">
      <c r="A455" s="20">
        <f t="shared" si="8"/>
        <v>397</v>
      </c>
      <c r="B455" s="5" t="s">
        <v>9029</v>
      </c>
      <c r="C455" s="5" t="s">
        <v>10871</v>
      </c>
      <c r="D455" s="5"/>
      <c r="E455" s="5" t="s">
        <v>10872</v>
      </c>
      <c r="F455" s="261">
        <v>1999</v>
      </c>
      <c r="G455" s="5">
        <v>1</v>
      </c>
      <c r="H455" s="5" t="s">
        <v>10873</v>
      </c>
      <c r="I455" s="5" t="s">
        <v>9034</v>
      </c>
      <c r="J455" s="5" t="s">
        <v>10874</v>
      </c>
      <c r="K455" s="38">
        <v>43683</v>
      </c>
      <c r="L455" s="5" t="s">
        <v>9040</v>
      </c>
      <c r="M455" s="261">
        <v>1218850.27</v>
      </c>
      <c r="N455" s="5" t="s">
        <v>10875</v>
      </c>
      <c r="O455" s="5" t="s">
        <v>10876</v>
      </c>
      <c r="P455" s="38">
        <v>43651</v>
      </c>
      <c r="Q455" s="5"/>
      <c r="R455" s="5"/>
      <c r="S455" s="5" t="s">
        <v>9567</v>
      </c>
      <c r="T455" s="5"/>
      <c r="U455" s="5"/>
      <c r="V455" s="5"/>
    </row>
    <row r="456" spans="1:22" ht="69" customHeight="1">
      <c r="A456" s="20">
        <f t="shared" si="8"/>
        <v>398</v>
      </c>
      <c r="B456" s="5" t="s">
        <v>9029</v>
      </c>
      <c r="C456" s="5" t="s">
        <v>6849</v>
      </c>
      <c r="D456" s="5">
        <v>19</v>
      </c>
      <c r="E456" s="5" t="s">
        <v>10877</v>
      </c>
      <c r="F456" s="261">
        <f>1102*243/1000</f>
        <v>267.786</v>
      </c>
      <c r="G456" s="5">
        <v>1</v>
      </c>
      <c r="H456" s="5" t="s">
        <v>10540</v>
      </c>
      <c r="I456" s="5" t="s">
        <v>9034</v>
      </c>
      <c r="J456" s="5" t="s">
        <v>10878</v>
      </c>
      <c r="K456" s="38">
        <v>43682</v>
      </c>
      <c r="L456" s="5" t="s">
        <v>9040</v>
      </c>
      <c r="M456" s="261">
        <f>376227.99*243/1000</f>
        <v>91423.401569999987</v>
      </c>
      <c r="N456" s="5"/>
      <c r="O456" s="5"/>
      <c r="P456" s="5"/>
      <c r="Q456" s="5"/>
      <c r="R456" s="5"/>
      <c r="S456" s="5"/>
      <c r="T456" s="5"/>
      <c r="U456" s="5"/>
      <c r="V456" s="5"/>
    </row>
    <row r="457" spans="1:22" ht="59.45" customHeight="1">
      <c r="A457" s="20">
        <f t="shared" si="8"/>
        <v>399</v>
      </c>
      <c r="B457" s="5" t="s">
        <v>9029</v>
      </c>
      <c r="C457" s="5" t="s">
        <v>2123</v>
      </c>
      <c r="D457" s="5" t="s">
        <v>10879</v>
      </c>
      <c r="E457" s="5" t="s">
        <v>10880</v>
      </c>
      <c r="F457" s="261">
        <v>1900</v>
      </c>
      <c r="G457" s="5">
        <v>1</v>
      </c>
      <c r="H457" s="5" t="s">
        <v>10535</v>
      </c>
      <c r="I457" s="5" t="s">
        <v>9034</v>
      </c>
      <c r="J457" s="5" t="s">
        <v>10881</v>
      </c>
      <c r="K457" s="38">
        <v>43686</v>
      </c>
      <c r="L457" s="5" t="s">
        <v>9040</v>
      </c>
      <c r="M457" s="261">
        <v>4435797.43</v>
      </c>
      <c r="N457" s="5"/>
      <c r="O457" s="5"/>
      <c r="P457" s="5"/>
      <c r="Q457" s="5"/>
      <c r="R457" s="5"/>
      <c r="S457" s="5"/>
      <c r="T457" s="5"/>
      <c r="U457" s="5"/>
      <c r="V457" s="5"/>
    </row>
    <row r="458" spans="1:22" ht="91.9" customHeight="1">
      <c r="A458" s="20">
        <f t="shared" si="8"/>
        <v>400</v>
      </c>
      <c r="B458" s="5" t="s">
        <v>9029</v>
      </c>
      <c r="C458" s="5" t="s">
        <v>1447</v>
      </c>
      <c r="D458" s="5"/>
      <c r="E458" s="5" t="s">
        <v>10882</v>
      </c>
      <c r="F458" s="261">
        <v>8823</v>
      </c>
      <c r="G458" s="5">
        <v>1</v>
      </c>
      <c r="H458" s="5" t="s">
        <v>10883</v>
      </c>
      <c r="I458" s="5" t="s">
        <v>9034</v>
      </c>
      <c r="J458" s="5" t="s">
        <v>10884</v>
      </c>
      <c r="K458" s="38">
        <v>43684</v>
      </c>
      <c r="L458" s="5" t="s">
        <v>9040</v>
      </c>
      <c r="M458" s="261">
        <v>6618661.6799999997</v>
      </c>
      <c r="N458" s="5" t="s">
        <v>10885</v>
      </c>
      <c r="O458" s="5"/>
      <c r="P458" s="5"/>
      <c r="Q458" s="5"/>
      <c r="R458" s="5"/>
      <c r="S458" s="5" t="s">
        <v>9567</v>
      </c>
      <c r="T458" s="5"/>
      <c r="U458" s="5"/>
      <c r="V458" s="5"/>
    </row>
    <row r="459" spans="1:22" ht="22.9" customHeight="1">
      <c r="A459" s="845" t="s">
        <v>514</v>
      </c>
      <c r="B459" s="846"/>
      <c r="C459" s="846"/>
      <c r="D459" s="846"/>
      <c r="E459" s="847"/>
      <c r="F459" s="261">
        <f>SUM(F7:F458)</f>
        <v>4532412.0164000019</v>
      </c>
      <c r="G459" s="5"/>
      <c r="H459" s="5"/>
      <c r="I459" s="5"/>
      <c r="J459" s="5"/>
      <c r="K459" s="5"/>
      <c r="L459" s="5"/>
      <c r="M459" s="848">
        <f>SUM(M7:M458)</f>
        <v>1508904948.2398272</v>
      </c>
      <c r="N459" s="5"/>
      <c r="O459" s="5"/>
      <c r="P459" s="5"/>
      <c r="Q459" s="5"/>
      <c r="R459" s="5"/>
      <c r="S459" s="5"/>
      <c r="T459" s="5"/>
      <c r="U459" s="5"/>
      <c r="V459" s="5"/>
    </row>
    <row r="460" spans="1:22" ht="91.9" customHeight="1">
      <c r="B460" s="101" t="s">
        <v>910</v>
      </c>
    </row>
    <row r="463" spans="1:22" ht="91.9" customHeight="1">
      <c r="B463" s="186"/>
      <c r="C463" s="186"/>
      <c r="D463" s="186"/>
      <c r="E463" s="186"/>
      <c r="F463" s="186"/>
      <c r="G463" s="186"/>
      <c r="H463" s="101" t="s">
        <v>910</v>
      </c>
      <c r="I463" s="186"/>
      <c r="J463" s="186"/>
      <c r="K463" s="186"/>
      <c r="L463" s="186"/>
      <c r="M463" s="186"/>
      <c r="N463" s="186"/>
      <c r="O463" s="186"/>
      <c r="P463" s="186"/>
      <c r="Q463" s="186"/>
      <c r="R463" s="186"/>
      <c r="S463" s="186"/>
      <c r="T463" s="186"/>
      <c r="U463" s="186"/>
      <c r="V463" s="186"/>
    </row>
  </sheetData>
  <mergeCells count="26">
    <mergeCell ref="B419:B421"/>
    <mergeCell ref="A431:A435"/>
    <mergeCell ref="A448:A449"/>
    <mergeCell ref="A459:E459"/>
    <mergeCell ref="A294:A295"/>
    <mergeCell ref="A315:A317"/>
    <mergeCell ref="A376:A385"/>
    <mergeCell ref="A386:A409"/>
    <mergeCell ref="A410:A415"/>
    <mergeCell ref="A419:A421"/>
    <mergeCell ref="L4:L6"/>
    <mergeCell ref="N4:V4"/>
    <mergeCell ref="M5:M6"/>
    <mergeCell ref="N5:S5"/>
    <mergeCell ref="T5:V5"/>
    <mergeCell ref="A287:A292"/>
    <mergeCell ref="A2:V2"/>
    <mergeCell ref="A4:A6"/>
    <mergeCell ref="B4:B6"/>
    <mergeCell ref="C4:D5"/>
    <mergeCell ref="E4:E6"/>
    <mergeCell ref="F4:F6"/>
    <mergeCell ref="G4:G6"/>
    <mergeCell ref="H4:H6"/>
    <mergeCell ref="I4:I6"/>
    <mergeCell ref="J4:K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280"/>
  <sheetViews>
    <sheetView workbookViewId="0">
      <selection sqref="A1:IV65536"/>
    </sheetView>
  </sheetViews>
  <sheetFormatPr defaultRowHeight="12.75"/>
  <cols>
    <col min="1" max="1" width="4.42578125" style="9" customWidth="1"/>
    <col min="2" max="2" width="39.140625" style="861" customWidth="1"/>
    <col min="3" max="3" width="13.28515625" style="45" customWidth="1"/>
    <col min="4" max="4" width="14.140625" style="219" customWidth="1"/>
    <col min="5" max="5" width="31.7109375" style="219" customWidth="1"/>
    <col min="6" max="6" width="10.28515625" style="45" customWidth="1"/>
    <col min="7" max="7" width="15.28515625" style="862" customWidth="1"/>
    <col min="8" max="8" width="15.7109375" style="862" customWidth="1"/>
    <col min="9" max="9" width="14.7109375" style="862" customWidth="1"/>
    <col min="10" max="10" width="10.28515625" style="862" customWidth="1"/>
    <col min="11" max="11" width="10.42578125" style="862" customWidth="1"/>
    <col min="12" max="12" width="20.85546875" style="45" customWidth="1"/>
    <col min="13" max="13" width="12.28515625" style="9" customWidth="1"/>
    <col min="14" max="14" width="20" style="45" customWidth="1"/>
    <col min="15" max="17" width="9.140625" style="9"/>
    <col min="18" max="18" width="9.140625" style="45"/>
    <col min="19" max="21" width="9.140625" style="9"/>
    <col min="22" max="22" width="19.42578125" style="45" customWidth="1"/>
    <col min="23" max="16384" width="9.140625" style="9"/>
  </cols>
  <sheetData>
    <row r="1" spans="1:22" s="849" customFormat="1" ht="18.75">
      <c r="B1" s="850"/>
      <c r="C1" s="851"/>
      <c r="D1" s="852"/>
      <c r="E1" s="852"/>
      <c r="F1" s="851"/>
      <c r="G1" s="853"/>
      <c r="H1" s="854"/>
      <c r="I1" s="855"/>
      <c r="J1" s="855"/>
      <c r="K1" s="855"/>
      <c r="L1" s="855"/>
      <c r="N1" s="851"/>
      <c r="R1" s="851"/>
      <c r="V1" s="851"/>
    </row>
    <row r="2" spans="1:22" s="849" customFormat="1" ht="18.75">
      <c r="B2" s="850"/>
      <c r="C2" s="851"/>
      <c r="D2" s="852"/>
      <c r="E2" s="852"/>
      <c r="F2" s="851"/>
      <c r="G2" s="853"/>
      <c r="H2" s="854"/>
      <c r="I2" s="854"/>
      <c r="J2" s="854"/>
      <c r="K2" s="854"/>
      <c r="L2" s="854"/>
      <c r="N2" s="851"/>
      <c r="R2" s="851"/>
      <c r="V2" s="851"/>
    </row>
    <row r="3" spans="1:22" s="856" customFormat="1" ht="18.75">
      <c r="B3" s="857" t="s">
        <v>1392</v>
      </c>
      <c r="C3" s="857"/>
      <c r="D3" s="857"/>
      <c r="E3" s="857"/>
      <c r="F3" s="857"/>
      <c r="G3" s="857"/>
      <c r="H3" s="857"/>
      <c r="I3" s="857"/>
      <c r="J3" s="857"/>
      <c r="K3" s="857"/>
      <c r="L3" s="857"/>
      <c r="N3" s="858"/>
      <c r="R3" s="858"/>
      <c r="V3" s="858"/>
    </row>
    <row r="4" spans="1:22" s="856" customFormat="1" ht="18.75">
      <c r="B4" s="358"/>
      <c r="C4" s="859"/>
      <c r="D4" s="859"/>
      <c r="E4" s="859"/>
      <c r="F4" s="859"/>
      <c r="G4" s="860"/>
      <c r="H4" s="859"/>
      <c r="I4" s="859"/>
      <c r="J4" s="859"/>
      <c r="K4" s="859"/>
      <c r="L4" s="859"/>
      <c r="N4" s="858"/>
      <c r="R4" s="858"/>
      <c r="V4" s="858"/>
    </row>
    <row r="5" spans="1:22" s="856" customFormat="1" ht="18.75">
      <c r="B5" s="857" t="s">
        <v>536</v>
      </c>
      <c r="C5" s="857"/>
      <c r="D5" s="857"/>
      <c r="E5" s="857"/>
      <c r="F5" s="857"/>
      <c r="G5" s="857"/>
      <c r="H5" s="857"/>
      <c r="I5" s="857"/>
      <c r="J5" s="857"/>
      <c r="K5" s="857"/>
      <c r="L5" s="857"/>
      <c r="N5" s="858"/>
      <c r="R5" s="858"/>
      <c r="V5" s="858"/>
    </row>
    <row r="6" spans="1:22" s="856" customFormat="1" ht="18.75">
      <c r="B6" s="358"/>
      <c r="C6" s="859"/>
      <c r="D6" s="859"/>
      <c r="E6" s="859"/>
      <c r="F6" s="859"/>
      <c r="G6" s="860"/>
      <c r="H6" s="859"/>
      <c r="I6" s="859"/>
      <c r="J6" s="859"/>
      <c r="K6" s="859"/>
      <c r="L6" s="859"/>
      <c r="N6" s="858"/>
      <c r="R6" s="858"/>
      <c r="V6" s="858"/>
    </row>
    <row r="7" spans="1:22" s="856" customFormat="1" ht="18.75">
      <c r="B7" s="857" t="s">
        <v>10886</v>
      </c>
      <c r="C7" s="857"/>
      <c r="D7" s="857"/>
      <c r="E7" s="857"/>
      <c r="F7" s="857"/>
      <c r="G7" s="857"/>
      <c r="H7" s="857"/>
      <c r="I7" s="857"/>
      <c r="J7" s="857"/>
      <c r="K7" s="857"/>
      <c r="L7" s="857"/>
      <c r="N7" s="858"/>
      <c r="R7" s="858"/>
      <c r="V7" s="858"/>
    </row>
    <row r="9" spans="1:22" s="11" customFormat="1" ht="31.9" customHeight="1">
      <c r="A9" s="207" t="s">
        <v>0</v>
      </c>
      <c r="B9" s="863" t="s">
        <v>559</v>
      </c>
      <c r="C9" s="208" t="s">
        <v>230</v>
      </c>
      <c r="D9" s="208" t="s">
        <v>981</v>
      </c>
      <c r="E9" s="208" t="s">
        <v>534</v>
      </c>
      <c r="F9" s="207" t="s">
        <v>884</v>
      </c>
      <c r="G9" s="765" t="s">
        <v>532</v>
      </c>
      <c r="H9" s="765" t="s">
        <v>533</v>
      </c>
      <c r="I9" s="765" t="s">
        <v>10887</v>
      </c>
      <c r="J9" s="765"/>
      <c r="K9" s="765"/>
      <c r="L9" s="765"/>
      <c r="N9" s="212"/>
      <c r="R9" s="212"/>
      <c r="V9" s="212"/>
    </row>
    <row r="10" spans="1:22" s="11" customFormat="1" ht="45" customHeight="1">
      <c r="A10" s="207"/>
      <c r="B10" s="863"/>
      <c r="C10" s="208"/>
      <c r="D10" s="208"/>
      <c r="E10" s="208"/>
      <c r="F10" s="207"/>
      <c r="G10" s="765"/>
      <c r="H10" s="765"/>
      <c r="I10" s="864" t="s">
        <v>10888</v>
      </c>
      <c r="J10" s="765" t="s">
        <v>1672</v>
      </c>
      <c r="K10" s="765"/>
      <c r="L10" s="10" t="s">
        <v>567</v>
      </c>
      <c r="N10" s="212"/>
      <c r="R10" s="212"/>
      <c r="V10" s="212"/>
    </row>
    <row r="11" spans="1:22" ht="102">
      <c r="A11" s="18">
        <v>1</v>
      </c>
      <c r="B11" s="116" t="s">
        <v>10889</v>
      </c>
      <c r="C11" s="116">
        <v>738090389</v>
      </c>
      <c r="D11" s="647">
        <v>39324</v>
      </c>
      <c r="E11" s="15" t="s">
        <v>10890</v>
      </c>
      <c r="F11" s="43" t="s">
        <v>575</v>
      </c>
      <c r="G11" s="301">
        <v>10777</v>
      </c>
      <c r="H11" s="301">
        <v>0</v>
      </c>
      <c r="I11" s="301" t="s">
        <v>10891</v>
      </c>
      <c r="J11" s="120">
        <v>43101</v>
      </c>
      <c r="K11" s="120">
        <v>44926</v>
      </c>
      <c r="L11" s="43" t="s">
        <v>10892</v>
      </c>
    </row>
    <row r="12" spans="1:22" ht="102">
      <c r="A12" s="18">
        <v>2</v>
      </c>
      <c r="B12" s="116" t="s">
        <v>10893</v>
      </c>
      <c r="C12" s="116">
        <v>738090393</v>
      </c>
      <c r="D12" s="647">
        <v>39324</v>
      </c>
      <c r="E12" s="15" t="s">
        <v>10890</v>
      </c>
      <c r="F12" s="43" t="s">
        <v>575</v>
      </c>
      <c r="G12" s="301">
        <v>105.36</v>
      </c>
      <c r="H12" s="301">
        <v>0</v>
      </c>
      <c r="I12" s="301" t="s">
        <v>10891</v>
      </c>
      <c r="J12" s="120">
        <v>43101</v>
      </c>
      <c r="K12" s="120">
        <v>44926</v>
      </c>
      <c r="L12" s="43" t="s">
        <v>10892</v>
      </c>
    </row>
    <row r="13" spans="1:22" ht="102">
      <c r="A13" s="18">
        <v>3</v>
      </c>
      <c r="B13" s="116" t="s">
        <v>10894</v>
      </c>
      <c r="C13" s="116">
        <v>738090390</v>
      </c>
      <c r="D13" s="647">
        <v>39324</v>
      </c>
      <c r="E13" s="15" t="s">
        <v>10890</v>
      </c>
      <c r="F13" s="43" t="s">
        <v>575</v>
      </c>
      <c r="G13" s="301">
        <v>18860</v>
      </c>
      <c r="H13" s="301">
        <v>0</v>
      </c>
      <c r="I13" s="301" t="s">
        <v>10891</v>
      </c>
      <c r="J13" s="120">
        <v>43101</v>
      </c>
      <c r="K13" s="120">
        <v>44926</v>
      </c>
      <c r="L13" s="43" t="s">
        <v>10892</v>
      </c>
    </row>
    <row r="14" spans="1:22" ht="102">
      <c r="A14" s="18">
        <v>4</v>
      </c>
      <c r="B14" s="116" t="s">
        <v>10895</v>
      </c>
      <c r="C14" s="116">
        <v>738090381</v>
      </c>
      <c r="D14" s="647">
        <v>39324</v>
      </c>
      <c r="E14" s="15" t="s">
        <v>10890</v>
      </c>
      <c r="F14" s="43" t="s">
        <v>575</v>
      </c>
      <c r="G14" s="301">
        <v>7097</v>
      </c>
      <c r="H14" s="301">
        <v>0</v>
      </c>
      <c r="I14" s="301" t="s">
        <v>10891</v>
      </c>
      <c r="J14" s="120">
        <v>43101</v>
      </c>
      <c r="K14" s="120">
        <v>44926</v>
      </c>
      <c r="L14" s="43" t="s">
        <v>10892</v>
      </c>
    </row>
    <row r="15" spans="1:22" ht="102">
      <c r="A15" s="18">
        <v>5</v>
      </c>
      <c r="B15" s="116" t="s">
        <v>10895</v>
      </c>
      <c r="C15" s="116">
        <v>738090396</v>
      </c>
      <c r="D15" s="647">
        <v>39324</v>
      </c>
      <c r="E15" s="15" t="s">
        <v>10890</v>
      </c>
      <c r="F15" s="43" t="s">
        <v>575</v>
      </c>
      <c r="G15" s="301">
        <v>54.73</v>
      </c>
      <c r="H15" s="301">
        <v>0</v>
      </c>
      <c r="I15" s="301" t="s">
        <v>10891</v>
      </c>
      <c r="J15" s="120">
        <v>43101</v>
      </c>
      <c r="K15" s="120">
        <v>44926</v>
      </c>
      <c r="L15" s="43" t="s">
        <v>10892</v>
      </c>
    </row>
    <row r="16" spans="1:22" ht="102">
      <c r="A16" s="18">
        <v>6</v>
      </c>
      <c r="B16" s="116" t="s">
        <v>10895</v>
      </c>
      <c r="C16" s="116">
        <v>738090397</v>
      </c>
      <c r="D16" s="647">
        <v>39324</v>
      </c>
      <c r="E16" s="15" t="s">
        <v>10890</v>
      </c>
      <c r="F16" s="43" t="s">
        <v>575</v>
      </c>
      <c r="G16" s="301">
        <v>54.73</v>
      </c>
      <c r="H16" s="301">
        <v>0</v>
      </c>
      <c r="I16" s="301" t="s">
        <v>10891</v>
      </c>
      <c r="J16" s="120">
        <v>43101</v>
      </c>
      <c r="K16" s="120">
        <v>44926</v>
      </c>
      <c r="L16" s="43" t="s">
        <v>10892</v>
      </c>
    </row>
    <row r="17" spans="1:12" ht="102">
      <c r="A17" s="18">
        <v>7</v>
      </c>
      <c r="B17" s="116" t="s">
        <v>10896</v>
      </c>
      <c r="C17" s="116">
        <v>738090384</v>
      </c>
      <c r="D17" s="647">
        <v>39324</v>
      </c>
      <c r="E17" s="15" t="s">
        <v>10890</v>
      </c>
      <c r="F17" s="43" t="s">
        <v>575</v>
      </c>
      <c r="G17" s="301">
        <v>5347</v>
      </c>
      <c r="H17" s="301">
        <v>0</v>
      </c>
      <c r="I17" s="301" t="s">
        <v>10891</v>
      </c>
      <c r="J17" s="120">
        <v>43101</v>
      </c>
      <c r="K17" s="120">
        <v>44926</v>
      </c>
      <c r="L17" s="43" t="s">
        <v>10892</v>
      </c>
    </row>
    <row r="18" spans="1:12" ht="102">
      <c r="A18" s="18">
        <v>8</v>
      </c>
      <c r="B18" s="116" t="s">
        <v>10896</v>
      </c>
      <c r="C18" s="116">
        <v>738090382</v>
      </c>
      <c r="D18" s="647">
        <v>39324</v>
      </c>
      <c r="E18" s="15" t="s">
        <v>10890</v>
      </c>
      <c r="F18" s="43" t="s">
        <v>575</v>
      </c>
      <c r="G18" s="301">
        <v>6162</v>
      </c>
      <c r="H18" s="301">
        <v>0</v>
      </c>
      <c r="I18" s="301" t="s">
        <v>10891</v>
      </c>
      <c r="J18" s="120">
        <v>43101</v>
      </c>
      <c r="K18" s="120">
        <v>44926</v>
      </c>
      <c r="L18" s="43" t="s">
        <v>10892</v>
      </c>
    </row>
    <row r="19" spans="1:12" ht="102">
      <c r="A19" s="18">
        <v>9</v>
      </c>
      <c r="B19" s="116" t="s">
        <v>10896</v>
      </c>
      <c r="C19" s="116">
        <v>738090470</v>
      </c>
      <c r="D19" s="647">
        <v>39324</v>
      </c>
      <c r="E19" s="15" t="s">
        <v>10890</v>
      </c>
      <c r="F19" s="43" t="s">
        <v>575</v>
      </c>
      <c r="G19" s="301">
        <v>6162</v>
      </c>
      <c r="H19" s="301">
        <v>0</v>
      </c>
      <c r="I19" s="301" t="s">
        <v>10891</v>
      </c>
      <c r="J19" s="120">
        <v>43101</v>
      </c>
      <c r="K19" s="120">
        <v>44926</v>
      </c>
      <c r="L19" s="43" t="s">
        <v>10892</v>
      </c>
    </row>
    <row r="20" spans="1:12" ht="102">
      <c r="A20" s="18">
        <v>10</v>
      </c>
      <c r="B20" s="116" t="s">
        <v>10897</v>
      </c>
      <c r="C20" s="116">
        <v>738090386</v>
      </c>
      <c r="D20" s="647">
        <v>39324</v>
      </c>
      <c r="E20" s="15" t="s">
        <v>10890</v>
      </c>
      <c r="F20" s="43" t="s">
        <v>575</v>
      </c>
      <c r="G20" s="301">
        <v>17262</v>
      </c>
      <c r="H20" s="301">
        <v>0</v>
      </c>
      <c r="I20" s="301" t="s">
        <v>10891</v>
      </c>
      <c r="J20" s="120">
        <v>43101</v>
      </c>
      <c r="K20" s="120">
        <v>44926</v>
      </c>
      <c r="L20" s="43" t="s">
        <v>10892</v>
      </c>
    </row>
    <row r="21" spans="1:12" ht="102">
      <c r="A21" s="18">
        <v>11</v>
      </c>
      <c r="B21" s="116" t="s">
        <v>10897</v>
      </c>
      <c r="C21" s="116">
        <v>738090388</v>
      </c>
      <c r="D21" s="647">
        <v>39324</v>
      </c>
      <c r="E21" s="15" t="s">
        <v>10890</v>
      </c>
      <c r="F21" s="43" t="s">
        <v>575</v>
      </c>
      <c r="G21" s="301">
        <v>6162</v>
      </c>
      <c r="H21" s="301">
        <v>0</v>
      </c>
      <c r="I21" s="301" t="s">
        <v>10891</v>
      </c>
      <c r="J21" s="120">
        <v>43101</v>
      </c>
      <c r="K21" s="120">
        <v>44926</v>
      </c>
      <c r="L21" s="43" t="s">
        <v>10892</v>
      </c>
    </row>
    <row r="22" spans="1:12" ht="102">
      <c r="A22" s="18">
        <v>12</v>
      </c>
      <c r="B22" s="116" t="s">
        <v>10897</v>
      </c>
      <c r="C22" s="116">
        <v>738090387</v>
      </c>
      <c r="D22" s="647">
        <v>39324</v>
      </c>
      <c r="E22" s="15" t="s">
        <v>10890</v>
      </c>
      <c r="F22" s="43" t="s">
        <v>575</v>
      </c>
      <c r="G22" s="301">
        <v>6162</v>
      </c>
      <c r="H22" s="301">
        <v>0</v>
      </c>
      <c r="I22" s="301" t="s">
        <v>10891</v>
      </c>
      <c r="J22" s="120">
        <v>43101</v>
      </c>
      <c r="K22" s="120">
        <v>44926</v>
      </c>
      <c r="L22" s="43" t="s">
        <v>10892</v>
      </c>
    </row>
    <row r="23" spans="1:12" ht="102">
      <c r="A23" s="18">
        <v>13</v>
      </c>
      <c r="B23" s="116" t="s">
        <v>10898</v>
      </c>
      <c r="C23" s="116">
        <v>738090383</v>
      </c>
      <c r="D23" s="647">
        <v>39324</v>
      </c>
      <c r="E23" s="15" t="s">
        <v>10890</v>
      </c>
      <c r="F23" s="43" t="s">
        <v>575</v>
      </c>
      <c r="G23" s="301">
        <v>6170</v>
      </c>
      <c r="H23" s="301">
        <v>0</v>
      </c>
      <c r="I23" s="301" t="s">
        <v>10891</v>
      </c>
      <c r="J23" s="120">
        <v>43101</v>
      </c>
      <c r="K23" s="120">
        <v>44926</v>
      </c>
      <c r="L23" s="43" t="s">
        <v>10892</v>
      </c>
    </row>
    <row r="24" spans="1:12" ht="102">
      <c r="A24" s="18">
        <v>14</v>
      </c>
      <c r="B24" s="116" t="s">
        <v>10899</v>
      </c>
      <c r="C24" s="116">
        <v>738090401</v>
      </c>
      <c r="D24" s="647">
        <v>39324</v>
      </c>
      <c r="E24" s="15" t="s">
        <v>10890</v>
      </c>
      <c r="F24" s="43" t="s">
        <v>575</v>
      </c>
      <c r="G24" s="301">
        <v>21123</v>
      </c>
      <c r="H24" s="301">
        <v>4600</v>
      </c>
      <c r="I24" s="301" t="s">
        <v>10891</v>
      </c>
      <c r="J24" s="120">
        <v>43101</v>
      </c>
      <c r="K24" s="120">
        <v>44926</v>
      </c>
      <c r="L24" s="43" t="s">
        <v>10892</v>
      </c>
    </row>
    <row r="25" spans="1:12" ht="102">
      <c r="A25" s="18">
        <v>15</v>
      </c>
      <c r="B25" s="116" t="s">
        <v>10899</v>
      </c>
      <c r="C25" s="116">
        <v>738090399</v>
      </c>
      <c r="D25" s="647">
        <v>39324</v>
      </c>
      <c r="E25" s="15" t="s">
        <v>10890</v>
      </c>
      <c r="F25" s="43" t="s">
        <v>575</v>
      </c>
      <c r="G25" s="301">
        <v>2855</v>
      </c>
      <c r="H25" s="301">
        <v>0</v>
      </c>
      <c r="I25" s="301" t="s">
        <v>10891</v>
      </c>
      <c r="J25" s="120">
        <v>43101</v>
      </c>
      <c r="K25" s="120">
        <v>44926</v>
      </c>
      <c r="L25" s="43" t="s">
        <v>10892</v>
      </c>
    </row>
    <row r="26" spans="1:12" ht="102">
      <c r="A26" s="18">
        <v>16</v>
      </c>
      <c r="B26" s="116" t="s">
        <v>10899</v>
      </c>
      <c r="C26" s="116">
        <v>738090398</v>
      </c>
      <c r="D26" s="647">
        <v>39324</v>
      </c>
      <c r="E26" s="15" t="s">
        <v>10890</v>
      </c>
      <c r="F26" s="43" t="s">
        <v>575</v>
      </c>
      <c r="G26" s="301">
        <v>4237</v>
      </c>
      <c r="H26" s="301">
        <v>0</v>
      </c>
      <c r="I26" s="301" t="s">
        <v>10891</v>
      </c>
      <c r="J26" s="120">
        <v>43101</v>
      </c>
      <c r="K26" s="120">
        <v>44926</v>
      </c>
      <c r="L26" s="43" t="s">
        <v>10892</v>
      </c>
    </row>
    <row r="27" spans="1:12" ht="102">
      <c r="A27" s="18">
        <v>17</v>
      </c>
      <c r="B27" s="116" t="s">
        <v>10899</v>
      </c>
      <c r="C27" s="116">
        <v>738090400</v>
      </c>
      <c r="D27" s="647">
        <v>39324</v>
      </c>
      <c r="E27" s="15" t="s">
        <v>10890</v>
      </c>
      <c r="F27" s="43" t="s">
        <v>575</v>
      </c>
      <c r="G27" s="301">
        <v>6.99</v>
      </c>
      <c r="H27" s="301">
        <v>0</v>
      </c>
      <c r="I27" s="301" t="s">
        <v>10891</v>
      </c>
      <c r="J27" s="120">
        <v>43101</v>
      </c>
      <c r="K27" s="120">
        <v>44926</v>
      </c>
      <c r="L27" s="43" t="s">
        <v>10892</v>
      </c>
    </row>
    <row r="28" spans="1:12" ht="102">
      <c r="A28" s="18">
        <v>18</v>
      </c>
      <c r="B28" s="116" t="s">
        <v>10899</v>
      </c>
      <c r="C28" s="116">
        <v>738090402</v>
      </c>
      <c r="D28" s="647">
        <v>39324</v>
      </c>
      <c r="E28" s="15" t="s">
        <v>10890</v>
      </c>
      <c r="F28" s="43" t="s">
        <v>575</v>
      </c>
      <c r="G28" s="301">
        <v>6.99</v>
      </c>
      <c r="H28" s="301">
        <v>0</v>
      </c>
      <c r="I28" s="301" t="s">
        <v>10891</v>
      </c>
      <c r="J28" s="120">
        <v>43101</v>
      </c>
      <c r="K28" s="120">
        <v>44926</v>
      </c>
      <c r="L28" s="43" t="s">
        <v>10892</v>
      </c>
    </row>
    <row r="29" spans="1:12" ht="102">
      <c r="A29" s="18">
        <v>19</v>
      </c>
      <c r="B29" s="116" t="s">
        <v>10900</v>
      </c>
      <c r="C29" s="116">
        <v>738090391</v>
      </c>
      <c r="D29" s="647">
        <v>39324</v>
      </c>
      <c r="E29" s="15" t="s">
        <v>10890</v>
      </c>
      <c r="F29" s="43" t="s">
        <v>575</v>
      </c>
      <c r="G29" s="301">
        <v>47147</v>
      </c>
      <c r="H29" s="301">
        <v>10072</v>
      </c>
      <c r="I29" s="301" t="s">
        <v>10891</v>
      </c>
      <c r="J29" s="120">
        <v>43101</v>
      </c>
      <c r="K29" s="120">
        <v>44926</v>
      </c>
      <c r="L29" s="43" t="s">
        <v>10892</v>
      </c>
    </row>
    <row r="30" spans="1:12" ht="81.599999999999994" customHeight="1">
      <c r="A30" s="18">
        <v>20</v>
      </c>
      <c r="B30" s="116" t="s">
        <v>10901</v>
      </c>
      <c r="C30" s="368" t="s">
        <v>10902</v>
      </c>
      <c r="D30" s="15" t="s">
        <v>10903</v>
      </c>
      <c r="E30" s="15" t="s">
        <v>10904</v>
      </c>
      <c r="F30" s="43" t="s">
        <v>575</v>
      </c>
      <c r="G30" s="301">
        <v>1</v>
      </c>
      <c r="H30" s="301">
        <v>1</v>
      </c>
      <c r="I30" s="301" t="s">
        <v>10905</v>
      </c>
      <c r="J30" s="120">
        <v>42125</v>
      </c>
      <c r="K30" s="120">
        <v>43555</v>
      </c>
      <c r="L30" s="43" t="s">
        <v>10906</v>
      </c>
    </row>
    <row r="31" spans="1:12" ht="25.5">
      <c r="A31" s="18">
        <v>21</v>
      </c>
      <c r="B31" s="116" t="s">
        <v>10907</v>
      </c>
      <c r="C31" s="368" t="s">
        <v>10908</v>
      </c>
      <c r="D31" s="15" t="s">
        <v>10909</v>
      </c>
      <c r="E31" s="15" t="s">
        <v>10910</v>
      </c>
      <c r="F31" s="43" t="s">
        <v>575</v>
      </c>
      <c r="G31" s="301">
        <v>43012.93</v>
      </c>
      <c r="H31" s="301">
        <v>43012.93</v>
      </c>
      <c r="I31" s="865"/>
      <c r="J31" s="866"/>
      <c r="K31" s="866"/>
      <c r="L31" s="867"/>
    </row>
    <row r="32" spans="1:12" ht="25.5">
      <c r="A32" s="18">
        <v>22</v>
      </c>
      <c r="B32" s="116" t="s">
        <v>10907</v>
      </c>
      <c r="C32" s="368" t="s">
        <v>10911</v>
      </c>
      <c r="D32" s="15" t="s">
        <v>10909</v>
      </c>
      <c r="E32" s="15" t="s">
        <v>10910</v>
      </c>
      <c r="F32" s="43" t="s">
        <v>575</v>
      </c>
      <c r="G32" s="301">
        <v>43012.93</v>
      </c>
      <c r="H32" s="301">
        <v>43012.93</v>
      </c>
      <c r="I32" s="868"/>
      <c r="J32" s="869"/>
      <c r="K32" s="869"/>
      <c r="L32" s="870"/>
    </row>
    <row r="33" spans="1:12" ht="25.5">
      <c r="A33" s="18">
        <v>23</v>
      </c>
      <c r="B33" s="116" t="s">
        <v>10912</v>
      </c>
      <c r="C33" s="368" t="s">
        <v>10913</v>
      </c>
      <c r="D33" s="15" t="s">
        <v>10909</v>
      </c>
      <c r="E33" s="15" t="s">
        <v>10910</v>
      </c>
      <c r="F33" s="43" t="s">
        <v>575</v>
      </c>
      <c r="G33" s="301">
        <v>56103.8</v>
      </c>
      <c r="H33" s="301">
        <v>56103.8</v>
      </c>
      <c r="I33" s="868"/>
      <c r="J33" s="869"/>
      <c r="K33" s="869"/>
      <c r="L33" s="870"/>
    </row>
    <row r="34" spans="1:12" ht="25.5">
      <c r="A34" s="18">
        <v>24</v>
      </c>
      <c r="B34" s="116" t="s">
        <v>10914</v>
      </c>
      <c r="C34" s="368" t="s">
        <v>10915</v>
      </c>
      <c r="D34" s="15" t="s">
        <v>10909</v>
      </c>
      <c r="E34" s="15" t="s">
        <v>10910</v>
      </c>
      <c r="F34" s="43" t="s">
        <v>575</v>
      </c>
      <c r="G34" s="301">
        <v>43012.959999999999</v>
      </c>
      <c r="H34" s="301">
        <v>14080.04</v>
      </c>
      <c r="I34" s="868"/>
      <c r="J34" s="869"/>
      <c r="K34" s="869"/>
      <c r="L34" s="870"/>
    </row>
    <row r="35" spans="1:12" ht="25.5">
      <c r="A35" s="18">
        <v>25</v>
      </c>
      <c r="B35" s="116" t="s">
        <v>10914</v>
      </c>
      <c r="C35" s="368" t="s">
        <v>10916</v>
      </c>
      <c r="D35" s="15" t="s">
        <v>10909</v>
      </c>
      <c r="E35" s="15" t="s">
        <v>10910</v>
      </c>
      <c r="F35" s="43" t="s">
        <v>575</v>
      </c>
      <c r="G35" s="301">
        <v>43012.959999999999</v>
      </c>
      <c r="H35" s="301">
        <v>43012.959999999999</v>
      </c>
      <c r="I35" s="868"/>
      <c r="J35" s="869"/>
      <c r="K35" s="869"/>
      <c r="L35" s="870"/>
    </row>
    <row r="36" spans="1:12" ht="42" customHeight="1">
      <c r="A36" s="18">
        <v>26</v>
      </c>
      <c r="B36" s="116" t="s">
        <v>10917</v>
      </c>
      <c r="C36" s="213">
        <v>762301214734</v>
      </c>
      <c r="D36" s="647">
        <v>42613</v>
      </c>
      <c r="E36" s="15" t="s">
        <v>10918</v>
      </c>
      <c r="F36" s="43" t="s">
        <v>575</v>
      </c>
      <c r="G36" s="301">
        <v>8640</v>
      </c>
      <c r="H36" s="301">
        <v>8640</v>
      </c>
      <c r="I36" s="868"/>
      <c r="J36" s="869"/>
      <c r="K36" s="869"/>
      <c r="L36" s="870"/>
    </row>
    <row r="37" spans="1:12" ht="79.150000000000006" customHeight="1">
      <c r="A37" s="18">
        <v>27</v>
      </c>
      <c r="B37" s="116" t="s">
        <v>10919</v>
      </c>
      <c r="C37" s="213">
        <v>762301214735</v>
      </c>
      <c r="D37" s="647">
        <v>42613</v>
      </c>
      <c r="E37" s="15" t="s">
        <v>10918</v>
      </c>
      <c r="F37" s="43" t="s">
        <v>575</v>
      </c>
      <c r="G37" s="301">
        <v>8436.09</v>
      </c>
      <c r="H37" s="301">
        <v>8436.09</v>
      </c>
      <c r="I37" s="868"/>
      <c r="J37" s="869"/>
      <c r="K37" s="869"/>
      <c r="L37" s="870"/>
    </row>
    <row r="38" spans="1:12" ht="38.25">
      <c r="A38" s="18">
        <v>28</v>
      </c>
      <c r="B38" s="116" t="s">
        <v>10919</v>
      </c>
      <c r="C38" s="213">
        <v>762301214736</v>
      </c>
      <c r="D38" s="647">
        <v>42613</v>
      </c>
      <c r="E38" s="15" t="s">
        <v>10918</v>
      </c>
      <c r="F38" s="43" t="s">
        <v>575</v>
      </c>
      <c r="G38" s="301">
        <v>8436.09</v>
      </c>
      <c r="H38" s="301">
        <v>8436.09</v>
      </c>
      <c r="I38" s="868"/>
      <c r="J38" s="869"/>
      <c r="K38" s="869"/>
      <c r="L38" s="870"/>
    </row>
    <row r="39" spans="1:12" ht="51">
      <c r="A39" s="18">
        <v>29</v>
      </c>
      <c r="B39" s="116" t="s">
        <v>10920</v>
      </c>
      <c r="C39" s="213">
        <v>762301214737</v>
      </c>
      <c r="D39" s="647">
        <v>42613</v>
      </c>
      <c r="E39" s="15" t="s">
        <v>10918</v>
      </c>
      <c r="F39" s="43" t="s">
        <v>575</v>
      </c>
      <c r="G39" s="301">
        <v>9436.09</v>
      </c>
      <c r="H39" s="301">
        <v>9436.09</v>
      </c>
      <c r="I39" s="868"/>
      <c r="J39" s="869"/>
      <c r="K39" s="869"/>
      <c r="L39" s="870"/>
    </row>
    <row r="40" spans="1:12" ht="51">
      <c r="A40" s="18">
        <v>30</v>
      </c>
      <c r="B40" s="116" t="s">
        <v>10921</v>
      </c>
      <c r="C40" s="213">
        <v>762301214738</v>
      </c>
      <c r="D40" s="647">
        <v>42613</v>
      </c>
      <c r="E40" s="15" t="s">
        <v>10918</v>
      </c>
      <c r="F40" s="43" t="s">
        <v>575</v>
      </c>
      <c r="G40" s="301">
        <v>12171.18</v>
      </c>
      <c r="H40" s="301">
        <v>12171.18</v>
      </c>
      <c r="I40" s="868"/>
      <c r="J40" s="869"/>
      <c r="K40" s="869"/>
      <c r="L40" s="870"/>
    </row>
    <row r="41" spans="1:12" ht="25.5">
      <c r="A41" s="18">
        <v>31</v>
      </c>
      <c r="B41" s="116" t="s">
        <v>10922</v>
      </c>
      <c r="C41" s="213">
        <v>762301214739</v>
      </c>
      <c r="D41" s="647">
        <v>42613</v>
      </c>
      <c r="E41" s="15" t="s">
        <v>10918</v>
      </c>
      <c r="F41" s="43" t="s">
        <v>575</v>
      </c>
      <c r="G41" s="301">
        <v>14906.29</v>
      </c>
      <c r="H41" s="301">
        <v>14906.29</v>
      </c>
      <c r="I41" s="868"/>
      <c r="J41" s="869"/>
      <c r="K41" s="869"/>
      <c r="L41" s="870"/>
    </row>
    <row r="42" spans="1:12" ht="25.5">
      <c r="A42" s="18">
        <v>32</v>
      </c>
      <c r="B42" s="116" t="s">
        <v>10922</v>
      </c>
      <c r="C42" s="213">
        <v>762301214740</v>
      </c>
      <c r="D42" s="647">
        <v>42613</v>
      </c>
      <c r="E42" s="15" t="s">
        <v>10918</v>
      </c>
      <c r="F42" s="43" t="s">
        <v>575</v>
      </c>
      <c r="G42" s="301">
        <v>14906.29</v>
      </c>
      <c r="H42" s="301">
        <v>14906.29</v>
      </c>
      <c r="I42" s="871"/>
      <c r="J42" s="872"/>
      <c r="K42" s="872"/>
      <c r="L42" s="873"/>
    </row>
    <row r="43" spans="1:12" ht="67.900000000000006" customHeight="1">
      <c r="A43" s="18">
        <v>33</v>
      </c>
      <c r="B43" s="116" t="s">
        <v>10923</v>
      </c>
      <c r="C43" s="368" t="s">
        <v>10924</v>
      </c>
      <c r="D43" s="15" t="s">
        <v>10925</v>
      </c>
      <c r="E43" s="43" t="s">
        <v>10926</v>
      </c>
      <c r="F43" s="43" t="s">
        <v>575</v>
      </c>
      <c r="G43" s="301">
        <v>501958.8</v>
      </c>
      <c r="H43" s="301">
        <v>501958.8</v>
      </c>
      <c r="I43" s="301" t="s">
        <v>10891</v>
      </c>
      <c r="J43" s="120">
        <v>43101</v>
      </c>
      <c r="K43" s="120">
        <v>44926</v>
      </c>
      <c r="L43" s="43" t="s">
        <v>10927</v>
      </c>
    </row>
    <row r="44" spans="1:12" ht="107.45" customHeight="1">
      <c r="A44" s="18">
        <v>34</v>
      </c>
      <c r="B44" s="116" t="s">
        <v>10928</v>
      </c>
      <c r="C44" s="368" t="s">
        <v>10929</v>
      </c>
      <c r="D44" s="15" t="s">
        <v>10930</v>
      </c>
      <c r="E44" s="43" t="s">
        <v>10931</v>
      </c>
      <c r="F44" s="43" t="s">
        <v>575</v>
      </c>
      <c r="G44" s="301">
        <v>73037.36</v>
      </c>
      <c r="H44" s="301">
        <v>0</v>
      </c>
      <c r="I44" s="874"/>
      <c r="J44" s="875"/>
      <c r="K44" s="875"/>
      <c r="L44" s="876"/>
    </row>
    <row r="45" spans="1:12" ht="25.5">
      <c r="A45" s="18">
        <v>35</v>
      </c>
      <c r="B45" s="116" t="s">
        <v>10932</v>
      </c>
      <c r="C45" s="368" t="s">
        <v>10933</v>
      </c>
      <c r="D45" s="15" t="s">
        <v>10934</v>
      </c>
      <c r="E45" s="43" t="s">
        <v>10935</v>
      </c>
      <c r="F45" s="43" t="s">
        <v>575</v>
      </c>
      <c r="G45" s="301">
        <v>682806</v>
      </c>
      <c r="H45" s="301">
        <v>0</v>
      </c>
      <c r="I45" s="877"/>
      <c r="J45" s="878"/>
      <c r="K45" s="878"/>
      <c r="L45" s="879"/>
    </row>
    <row r="46" spans="1:12" ht="56.45" customHeight="1">
      <c r="A46" s="18">
        <v>36</v>
      </c>
      <c r="B46" s="116" t="s">
        <v>10936</v>
      </c>
      <c r="C46" s="368" t="s">
        <v>10937</v>
      </c>
      <c r="D46" s="647">
        <v>43126</v>
      </c>
      <c r="E46" s="15" t="s">
        <v>10938</v>
      </c>
      <c r="F46" s="43" t="s">
        <v>575</v>
      </c>
      <c r="G46" s="301">
        <v>2196737.6</v>
      </c>
      <c r="H46" s="17">
        <v>2196737.6</v>
      </c>
      <c r="I46" s="877"/>
      <c r="J46" s="878"/>
      <c r="K46" s="878"/>
      <c r="L46" s="879"/>
    </row>
    <row r="47" spans="1:12" ht="99" customHeight="1">
      <c r="A47" s="18">
        <v>37</v>
      </c>
      <c r="B47" s="116" t="s">
        <v>10939</v>
      </c>
      <c r="C47" s="368" t="s">
        <v>10940</v>
      </c>
      <c r="D47" s="647">
        <v>43396</v>
      </c>
      <c r="E47" s="15" t="s">
        <v>10941</v>
      </c>
      <c r="F47" s="43" t="s">
        <v>575</v>
      </c>
      <c r="G47" s="301">
        <v>37000</v>
      </c>
      <c r="H47" s="17">
        <v>37000</v>
      </c>
      <c r="I47" s="877"/>
      <c r="J47" s="878"/>
      <c r="K47" s="878"/>
      <c r="L47" s="879"/>
    </row>
    <row r="48" spans="1:12" ht="88.15" customHeight="1">
      <c r="A48" s="18">
        <v>38</v>
      </c>
      <c r="B48" s="116" t="s">
        <v>10942</v>
      </c>
      <c r="C48" s="368" t="s">
        <v>10933</v>
      </c>
      <c r="D48" s="647">
        <v>42936</v>
      </c>
      <c r="E48" s="15" t="s">
        <v>10943</v>
      </c>
      <c r="F48" s="43" t="s">
        <v>575</v>
      </c>
      <c r="G48" s="301">
        <v>4863</v>
      </c>
      <c r="H48" s="18">
        <v>0</v>
      </c>
      <c r="I48" s="877"/>
      <c r="J48" s="878"/>
      <c r="K48" s="878"/>
      <c r="L48" s="879"/>
    </row>
    <row r="49" spans="1:12" ht="76.5">
      <c r="A49" s="18">
        <v>39</v>
      </c>
      <c r="B49" s="116" t="s">
        <v>10942</v>
      </c>
      <c r="C49" s="368" t="s">
        <v>10944</v>
      </c>
      <c r="D49" s="647">
        <v>42936</v>
      </c>
      <c r="E49" s="15" t="s">
        <v>10943</v>
      </c>
      <c r="F49" s="43" t="s">
        <v>575</v>
      </c>
      <c r="G49" s="301">
        <v>4863</v>
      </c>
      <c r="H49" s="18">
        <v>0</v>
      </c>
      <c r="I49" s="877"/>
      <c r="J49" s="878"/>
      <c r="K49" s="878"/>
      <c r="L49" s="879"/>
    </row>
    <row r="50" spans="1:12" ht="76.5">
      <c r="A50" s="18">
        <v>40</v>
      </c>
      <c r="B50" s="116" t="s">
        <v>10942</v>
      </c>
      <c r="C50" s="368" t="s">
        <v>10945</v>
      </c>
      <c r="D50" s="647">
        <v>42936</v>
      </c>
      <c r="E50" s="15" t="s">
        <v>10943</v>
      </c>
      <c r="F50" s="43" t="s">
        <v>575</v>
      </c>
      <c r="G50" s="301">
        <v>4863</v>
      </c>
      <c r="H50" s="18">
        <v>0</v>
      </c>
      <c r="I50" s="877"/>
      <c r="J50" s="878"/>
      <c r="K50" s="878"/>
      <c r="L50" s="879"/>
    </row>
    <row r="51" spans="1:12" ht="76.5">
      <c r="A51" s="18">
        <v>41</v>
      </c>
      <c r="B51" s="116" t="s">
        <v>10942</v>
      </c>
      <c r="C51" s="368" t="s">
        <v>10946</v>
      </c>
      <c r="D51" s="647">
        <v>42936</v>
      </c>
      <c r="E51" s="15" t="s">
        <v>10943</v>
      </c>
      <c r="F51" s="43" t="s">
        <v>575</v>
      </c>
      <c r="G51" s="301">
        <v>4863</v>
      </c>
      <c r="H51" s="18">
        <v>0</v>
      </c>
      <c r="I51" s="877"/>
      <c r="J51" s="878"/>
      <c r="K51" s="878"/>
      <c r="L51" s="879"/>
    </row>
    <row r="52" spans="1:12" ht="76.5">
      <c r="A52" s="18">
        <v>42</v>
      </c>
      <c r="B52" s="116" t="s">
        <v>10942</v>
      </c>
      <c r="C52" s="368" t="s">
        <v>10947</v>
      </c>
      <c r="D52" s="647">
        <v>42936</v>
      </c>
      <c r="E52" s="15" t="s">
        <v>10943</v>
      </c>
      <c r="F52" s="43" t="s">
        <v>575</v>
      </c>
      <c r="G52" s="301">
        <v>4863</v>
      </c>
      <c r="H52" s="18">
        <v>0</v>
      </c>
      <c r="I52" s="877"/>
      <c r="J52" s="878"/>
      <c r="K52" s="878"/>
      <c r="L52" s="879"/>
    </row>
    <row r="53" spans="1:12" ht="76.5">
      <c r="A53" s="18">
        <v>43</v>
      </c>
      <c r="B53" s="116" t="s">
        <v>10942</v>
      </c>
      <c r="C53" s="368" t="s">
        <v>10948</v>
      </c>
      <c r="D53" s="647">
        <v>42936</v>
      </c>
      <c r="E53" s="15" t="s">
        <v>10943</v>
      </c>
      <c r="F53" s="43" t="s">
        <v>575</v>
      </c>
      <c r="G53" s="301">
        <v>4863</v>
      </c>
      <c r="H53" s="18">
        <v>0</v>
      </c>
      <c r="I53" s="877"/>
      <c r="J53" s="878"/>
      <c r="K53" s="878"/>
      <c r="L53" s="879"/>
    </row>
    <row r="54" spans="1:12" ht="76.5">
      <c r="A54" s="18">
        <v>44</v>
      </c>
      <c r="B54" s="116" t="s">
        <v>10942</v>
      </c>
      <c r="C54" s="368" t="s">
        <v>10949</v>
      </c>
      <c r="D54" s="647">
        <v>42936</v>
      </c>
      <c r="E54" s="15" t="s">
        <v>10943</v>
      </c>
      <c r="F54" s="43" t="s">
        <v>575</v>
      </c>
      <c r="G54" s="301">
        <v>4863</v>
      </c>
      <c r="H54" s="18">
        <v>0</v>
      </c>
      <c r="I54" s="877"/>
      <c r="J54" s="878"/>
      <c r="K54" s="878"/>
      <c r="L54" s="879"/>
    </row>
    <row r="55" spans="1:12" ht="76.5">
      <c r="A55" s="18">
        <v>45</v>
      </c>
      <c r="B55" s="116" t="s">
        <v>10942</v>
      </c>
      <c r="C55" s="368" t="s">
        <v>10950</v>
      </c>
      <c r="D55" s="647">
        <v>42936</v>
      </c>
      <c r="E55" s="15" t="s">
        <v>10943</v>
      </c>
      <c r="F55" s="43" t="s">
        <v>575</v>
      </c>
      <c r="G55" s="301">
        <v>4863</v>
      </c>
      <c r="H55" s="18">
        <v>0</v>
      </c>
      <c r="I55" s="877"/>
      <c r="J55" s="878"/>
      <c r="K55" s="878"/>
      <c r="L55" s="879"/>
    </row>
    <row r="56" spans="1:12" ht="76.5">
      <c r="A56" s="18">
        <v>46</v>
      </c>
      <c r="B56" s="116" t="s">
        <v>10942</v>
      </c>
      <c r="C56" s="368" t="s">
        <v>10951</v>
      </c>
      <c r="D56" s="647">
        <v>42936</v>
      </c>
      <c r="E56" s="15" t="s">
        <v>10943</v>
      </c>
      <c r="F56" s="43" t="s">
        <v>575</v>
      </c>
      <c r="G56" s="301">
        <v>4491</v>
      </c>
      <c r="H56" s="18">
        <v>0</v>
      </c>
      <c r="I56" s="877"/>
      <c r="J56" s="878"/>
      <c r="K56" s="878"/>
      <c r="L56" s="879"/>
    </row>
    <row r="57" spans="1:12" ht="76.5">
      <c r="A57" s="18">
        <v>47</v>
      </c>
      <c r="B57" s="116" t="s">
        <v>10942</v>
      </c>
      <c r="C57" s="368" t="s">
        <v>10952</v>
      </c>
      <c r="D57" s="647">
        <v>42936</v>
      </c>
      <c r="E57" s="15" t="s">
        <v>10943</v>
      </c>
      <c r="F57" s="43" t="s">
        <v>575</v>
      </c>
      <c r="G57" s="301">
        <v>4491</v>
      </c>
      <c r="H57" s="18">
        <v>0</v>
      </c>
      <c r="I57" s="877"/>
      <c r="J57" s="878"/>
      <c r="K57" s="878"/>
      <c r="L57" s="879"/>
    </row>
    <row r="58" spans="1:12" ht="76.5">
      <c r="A58" s="18">
        <v>48</v>
      </c>
      <c r="B58" s="116" t="s">
        <v>10942</v>
      </c>
      <c r="C58" s="368" t="s">
        <v>10953</v>
      </c>
      <c r="D58" s="647">
        <v>42936</v>
      </c>
      <c r="E58" s="15" t="s">
        <v>10943</v>
      </c>
      <c r="F58" s="43" t="s">
        <v>575</v>
      </c>
      <c r="G58" s="301">
        <v>4491</v>
      </c>
      <c r="H58" s="18">
        <v>0</v>
      </c>
      <c r="I58" s="877"/>
      <c r="J58" s="878"/>
      <c r="K58" s="878"/>
      <c r="L58" s="879"/>
    </row>
    <row r="59" spans="1:12" ht="76.5">
      <c r="A59" s="18">
        <v>49</v>
      </c>
      <c r="B59" s="116" t="s">
        <v>10942</v>
      </c>
      <c r="C59" s="368" t="s">
        <v>10954</v>
      </c>
      <c r="D59" s="647">
        <v>42936</v>
      </c>
      <c r="E59" s="15" t="s">
        <v>10943</v>
      </c>
      <c r="F59" s="43" t="s">
        <v>575</v>
      </c>
      <c r="G59" s="301">
        <v>4491</v>
      </c>
      <c r="H59" s="18">
        <v>0</v>
      </c>
      <c r="I59" s="877"/>
      <c r="J59" s="878"/>
      <c r="K59" s="878"/>
      <c r="L59" s="879"/>
    </row>
    <row r="60" spans="1:12" ht="76.5">
      <c r="A60" s="18">
        <v>50</v>
      </c>
      <c r="B60" s="116" t="s">
        <v>10942</v>
      </c>
      <c r="C60" s="368" t="s">
        <v>10955</v>
      </c>
      <c r="D60" s="647">
        <v>42936</v>
      </c>
      <c r="E60" s="15" t="s">
        <v>10943</v>
      </c>
      <c r="F60" s="43" t="s">
        <v>575</v>
      </c>
      <c r="G60" s="301">
        <v>4491</v>
      </c>
      <c r="H60" s="18">
        <v>0</v>
      </c>
      <c r="I60" s="877"/>
      <c r="J60" s="878"/>
      <c r="K60" s="878"/>
      <c r="L60" s="879"/>
    </row>
    <row r="61" spans="1:12" ht="76.5">
      <c r="A61" s="18">
        <v>51</v>
      </c>
      <c r="B61" s="116" t="s">
        <v>10942</v>
      </c>
      <c r="C61" s="368" t="s">
        <v>10956</v>
      </c>
      <c r="D61" s="647">
        <v>42936</v>
      </c>
      <c r="E61" s="15" t="s">
        <v>10943</v>
      </c>
      <c r="F61" s="43" t="s">
        <v>575</v>
      </c>
      <c r="G61" s="301">
        <v>4491</v>
      </c>
      <c r="H61" s="18">
        <v>0</v>
      </c>
      <c r="I61" s="877"/>
      <c r="J61" s="878"/>
      <c r="K61" s="878"/>
      <c r="L61" s="879"/>
    </row>
    <row r="62" spans="1:12" ht="76.5">
      <c r="A62" s="18">
        <v>52</v>
      </c>
      <c r="B62" s="116" t="s">
        <v>10942</v>
      </c>
      <c r="C62" s="368" t="s">
        <v>10957</v>
      </c>
      <c r="D62" s="647">
        <v>42936</v>
      </c>
      <c r="E62" s="15" t="s">
        <v>10943</v>
      </c>
      <c r="F62" s="43" t="s">
        <v>575</v>
      </c>
      <c r="G62" s="301">
        <v>4491</v>
      </c>
      <c r="H62" s="18">
        <v>0</v>
      </c>
      <c r="I62" s="877"/>
      <c r="J62" s="878"/>
      <c r="K62" s="878"/>
      <c r="L62" s="879"/>
    </row>
    <row r="63" spans="1:12" ht="76.5">
      <c r="A63" s="18">
        <v>53</v>
      </c>
      <c r="B63" s="116" t="s">
        <v>10942</v>
      </c>
      <c r="C63" s="368" t="s">
        <v>10958</v>
      </c>
      <c r="D63" s="647">
        <v>42936</v>
      </c>
      <c r="E63" s="15" t="s">
        <v>10943</v>
      </c>
      <c r="F63" s="43" t="s">
        <v>575</v>
      </c>
      <c r="G63" s="301">
        <v>4491</v>
      </c>
      <c r="H63" s="18">
        <v>0</v>
      </c>
      <c r="I63" s="877"/>
      <c r="J63" s="878"/>
      <c r="K63" s="878"/>
      <c r="L63" s="879"/>
    </row>
    <row r="64" spans="1:12" ht="76.5">
      <c r="A64" s="18">
        <v>54</v>
      </c>
      <c r="B64" s="116" t="s">
        <v>10942</v>
      </c>
      <c r="C64" s="368" t="s">
        <v>10959</v>
      </c>
      <c r="D64" s="647">
        <v>42936</v>
      </c>
      <c r="E64" s="15" t="s">
        <v>10943</v>
      </c>
      <c r="F64" s="43" t="s">
        <v>575</v>
      </c>
      <c r="G64" s="301">
        <v>4491</v>
      </c>
      <c r="H64" s="18">
        <v>0</v>
      </c>
      <c r="I64" s="877"/>
      <c r="J64" s="878"/>
      <c r="K64" s="878"/>
      <c r="L64" s="879"/>
    </row>
    <row r="65" spans="1:22" ht="76.5">
      <c r="A65" s="18">
        <v>55</v>
      </c>
      <c r="B65" s="116" t="s">
        <v>10942</v>
      </c>
      <c r="C65" s="368" t="s">
        <v>10960</v>
      </c>
      <c r="D65" s="647">
        <v>42936</v>
      </c>
      <c r="E65" s="15" t="s">
        <v>10943</v>
      </c>
      <c r="F65" s="43" t="s">
        <v>575</v>
      </c>
      <c r="G65" s="301">
        <v>4491</v>
      </c>
      <c r="H65" s="18">
        <v>0</v>
      </c>
      <c r="I65" s="877"/>
      <c r="J65" s="878"/>
      <c r="K65" s="878"/>
      <c r="L65" s="879"/>
    </row>
    <row r="66" spans="1:22" ht="76.5">
      <c r="A66" s="18">
        <v>56</v>
      </c>
      <c r="B66" s="116" t="s">
        <v>10942</v>
      </c>
      <c r="C66" s="368" t="s">
        <v>10961</v>
      </c>
      <c r="D66" s="647">
        <v>42936</v>
      </c>
      <c r="E66" s="15" t="s">
        <v>10943</v>
      </c>
      <c r="F66" s="43" t="s">
        <v>575</v>
      </c>
      <c r="G66" s="301">
        <v>4491</v>
      </c>
      <c r="H66" s="18">
        <v>0</v>
      </c>
      <c r="I66" s="877"/>
      <c r="J66" s="878"/>
      <c r="K66" s="878"/>
      <c r="L66" s="879"/>
    </row>
    <row r="67" spans="1:22" ht="76.5">
      <c r="A67" s="18">
        <v>57</v>
      </c>
      <c r="B67" s="116" t="s">
        <v>10942</v>
      </c>
      <c r="C67" s="368" t="s">
        <v>10962</v>
      </c>
      <c r="D67" s="647">
        <v>42936</v>
      </c>
      <c r="E67" s="15" t="s">
        <v>10943</v>
      </c>
      <c r="F67" s="43" t="s">
        <v>575</v>
      </c>
      <c r="G67" s="301">
        <v>4491</v>
      </c>
      <c r="H67" s="18">
        <v>0</v>
      </c>
      <c r="I67" s="877"/>
      <c r="J67" s="878"/>
      <c r="K67" s="878"/>
      <c r="L67" s="879"/>
    </row>
    <row r="68" spans="1:22" ht="76.5">
      <c r="A68" s="18">
        <v>58</v>
      </c>
      <c r="B68" s="116" t="s">
        <v>10942</v>
      </c>
      <c r="C68" s="368" t="s">
        <v>10963</v>
      </c>
      <c r="D68" s="647">
        <v>42936</v>
      </c>
      <c r="E68" s="15" t="s">
        <v>10943</v>
      </c>
      <c r="F68" s="43" t="s">
        <v>575</v>
      </c>
      <c r="G68" s="301">
        <v>4558</v>
      </c>
      <c r="H68" s="18">
        <v>0</v>
      </c>
      <c r="I68" s="877"/>
      <c r="J68" s="878"/>
      <c r="K68" s="878"/>
      <c r="L68" s="879"/>
    </row>
    <row r="69" spans="1:22" ht="76.5">
      <c r="A69" s="18">
        <v>59</v>
      </c>
      <c r="B69" s="116" t="s">
        <v>10942</v>
      </c>
      <c r="C69" s="368" t="s">
        <v>10964</v>
      </c>
      <c r="D69" s="647">
        <v>42936</v>
      </c>
      <c r="E69" s="15" t="s">
        <v>10943</v>
      </c>
      <c r="F69" s="43" t="s">
        <v>575</v>
      </c>
      <c r="G69" s="301">
        <v>4558</v>
      </c>
      <c r="H69" s="18">
        <v>0</v>
      </c>
      <c r="I69" s="877"/>
      <c r="J69" s="878"/>
      <c r="K69" s="878"/>
      <c r="L69" s="879"/>
    </row>
    <row r="70" spans="1:22" ht="76.5">
      <c r="A70" s="18">
        <v>60</v>
      </c>
      <c r="B70" s="116" t="s">
        <v>10942</v>
      </c>
      <c r="C70" s="368" t="s">
        <v>10965</v>
      </c>
      <c r="D70" s="647">
        <v>42936</v>
      </c>
      <c r="E70" s="15" t="s">
        <v>10943</v>
      </c>
      <c r="F70" s="43" t="s">
        <v>575</v>
      </c>
      <c r="G70" s="301">
        <v>4558</v>
      </c>
      <c r="H70" s="18">
        <v>0</v>
      </c>
      <c r="I70" s="877"/>
      <c r="J70" s="878"/>
      <c r="K70" s="878"/>
      <c r="L70" s="879"/>
    </row>
    <row r="71" spans="1:22" ht="76.5">
      <c r="A71" s="18">
        <v>61</v>
      </c>
      <c r="B71" s="116" t="s">
        <v>10942</v>
      </c>
      <c r="C71" s="368" t="s">
        <v>10966</v>
      </c>
      <c r="D71" s="647">
        <v>42936</v>
      </c>
      <c r="E71" s="15" t="s">
        <v>10943</v>
      </c>
      <c r="F71" s="43" t="s">
        <v>575</v>
      </c>
      <c r="G71" s="301">
        <v>4558</v>
      </c>
      <c r="H71" s="18">
        <v>0</v>
      </c>
      <c r="I71" s="877"/>
      <c r="J71" s="878"/>
      <c r="K71" s="878"/>
      <c r="L71" s="879"/>
    </row>
    <row r="72" spans="1:22" ht="76.5">
      <c r="A72" s="18">
        <v>62</v>
      </c>
      <c r="B72" s="116" t="s">
        <v>10942</v>
      </c>
      <c r="C72" s="368" t="s">
        <v>10967</v>
      </c>
      <c r="D72" s="647">
        <v>42936</v>
      </c>
      <c r="E72" s="15" t="s">
        <v>10943</v>
      </c>
      <c r="F72" s="43" t="s">
        <v>575</v>
      </c>
      <c r="G72" s="301">
        <v>4558</v>
      </c>
      <c r="H72" s="18">
        <v>0</v>
      </c>
      <c r="I72" s="877"/>
      <c r="J72" s="878"/>
      <c r="K72" s="878"/>
      <c r="L72" s="879"/>
    </row>
    <row r="73" spans="1:22" ht="76.5">
      <c r="A73" s="18">
        <v>63</v>
      </c>
      <c r="B73" s="116" t="s">
        <v>10942</v>
      </c>
      <c r="C73" s="368" t="s">
        <v>10968</v>
      </c>
      <c r="D73" s="647">
        <v>42936</v>
      </c>
      <c r="E73" s="15" t="s">
        <v>10943</v>
      </c>
      <c r="F73" s="43" t="s">
        <v>575</v>
      </c>
      <c r="G73" s="301">
        <v>4558</v>
      </c>
      <c r="H73" s="18">
        <v>0</v>
      </c>
      <c r="I73" s="877"/>
      <c r="J73" s="878"/>
      <c r="K73" s="878"/>
      <c r="L73" s="879"/>
    </row>
    <row r="74" spans="1:22" ht="76.5">
      <c r="A74" s="18">
        <v>64</v>
      </c>
      <c r="B74" s="116" t="s">
        <v>10942</v>
      </c>
      <c r="C74" s="368" t="s">
        <v>10969</v>
      </c>
      <c r="D74" s="647">
        <v>42936</v>
      </c>
      <c r="E74" s="15" t="s">
        <v>10943</v>
      </c>
      <c r="F74" s="43" t="s">
        <v>575</v>
      </c>
      <c r="G74" s="301">
        <v>4558</v>
      </c>
      <c r="H74" s="18">
        <v>0</v>
      </c>
      <c r="I74" s="877"/>
      <c r="J74" s="878"/>
      <c r="K74" s="878"/>
      <c r="L74" s="879"/>
    </row>
    <row r="75" spans="1:22" ht="76.5">
      <c r="A75" s="18">
        <v>65</v>
      </c>
      <c r="B75" s="116" t="s">
        <v>10942</v>
      </c>
      <c r="C75" s="368" t="s">
        <v>10970</v>
      </c>
      <c r="D75" s="647">
        <v>42936</v>
      </c>
      <c r="E75" s="15" t="s">
        <v>10943</v>
      </c>
      <c r="F75" s="43" t="s">
        <v>575</v>
      </c>
      <c r="G75" s="301">
        <v>4558</v>
      </c>
      <c r="H75" s="18">
        <v>0</v>
      </c>
      <c r="I75" s="877"/>
      <c r="J75" s="878"/>
      <c r="K75" s="878"/>
      <c r="L75" s="879"/>
    </row>
    <row r="76" spans="1:22" ht="76.5">
      <c r="A76" s="18">
        <v>66</v>
      </c>
      <c r="B76" s="116" t="s">
        <v>10942</v>
      </c>
      <c r="C76" s="368" t="s">
        <v>10971</v>
      </c>
      <c r="D76" s="647">
        <v>42936</v>
      </c>
      <c r="E76" s="15" t="s">
        <v>10943</v>
      </c>
      <c r="F76" s="43" t="s">
        <v>575</v>
      </c>
      <c r="G76" s="301">
        <v>4558</v>
      </c>
      <c r="H76" s="18">
        <v>0</v>
      </c>
      <c r="I76" s="877"/>
      <c r="J76" s="878"/>
      <c r="K76" s="878"/>
      <c r="L76" s="879"/>
    </row>
    <row r="77" spans="1:22" s="44" customFormat="1" ht="76.5">
      <c r="A77" s="18">
        <v>67</v>
      </c>
      <c r="B77" s="116" t="s">
        <v>10942</v>
      </c>
      <c r="C77" s="368" t="s">
        <v>10972</v>
      </c>
      <c r="D77" s="647">
        <v>42936</v>
      </c>
      <c r="E77" s="15" t="s">
        <v>10943</v>
      </c>
      <c r="F77" s="43" t="s">
        <v>575</v>
      </c>
      <c r="G77" s="301">
        <v>4558</v>
      </c>
      <c r="H77" s="18">
        <v>0</v>
      </c>
      <c r="I77" s="877"/>
      <c r="J77" s="878"/>
      <c r="K77" s="878"/>
      <c r="L77" s="879"/>
      <c r="N77" s="46"/>
      <c r="R77" s="46"/>
      <c r="V77" s="46"/>
    </row>
    <row r="78" spans="1:22" s="44" customFormat="1" ht="76.5">
      <c r="A78" s="18">
        <v>68</v>
      </c>
      <c r="B78" s="116" t="s">
        <v>10942</v>
      </c>
      <c r="C78" s="368" t="s">
        <v>10973</v>
      </c>
      <c r="D78" s="647">
        <v>42936</v>
      </c>
      <c r="E78" s="15" t="s">
        <v>10943</v>
      </c>
      <c r="F78" s="43" t="s">
        <v>575</v>
      </c>
      <c r="G78" s="301">
        <v>4558</v>
      </c>
      <c r="H78" s="18">
        <v>0</v>
      </c>
      <c r="I78" s="877"/>
      <c r="J78" s="878"/>
      <c r="K78" s="878"/>
      <c r="L78" s="879"/>
      <c r="N78" s="46"/>
      <c r="R78" s="46"/>
      <c r="V78" s="46"/>
    </row>
    <row r="79" spans="1:22" s="44" customFormat="1" ht="76.5">
      <c r="A79" s="18">
        <v>69</v>
      </c>
      <c r="B79" s="116" t="s">
        <v>10942</v>
      </c>
      <c r="C79" s="368" t="s">
        <v>10974</v>
      </c>
      <c r="D79" s="647">
        <v>42936</v>
      </c>
      <c r="E79" s="15" t="s">
        <v>10943</v>
      </c>
      <c r="F79" s="43" t="s">
        <v>575</v>
      </c>
      <c r="G79" s="301">
        <v>4558</v>
      </c>
      <c r="H79" s="18">
        <v>0</v>
      </c>
      <c r="I79" s="877"/>
      <c r="J79" s="878"/>
      <c r="K79" s="878"/>
      <c r="L79" s="879"/>
      <c r="N79" s="46"/>
      <c r="R79" s="46"/>
      <c r="V79" s="46"/>
    </row>
    <row r="80" spans="1:22" s="44" customFormat="1" ht="76.5">
      <c r="A80" s="18">
        <v>70</v>
      </c>
      <c r="B80" s="116" t="s">
        <v>10942</v>
      </c>
      <c r="C80" s="368" t="s">
        <v>10975</v>
      </c>
      <c r="D80" s="647">
        <v>42936</v>
      </c>
      <c r="E80" s="15" t="s">
        <v>10943</v>
      </c>
      <c r="F80" s="43" t="s">
        <v>575</v>
      </c>
      <c r="G80" s="301">
        <v>4558</v>
      </c>
      <c r="H80" s="18">
        <v>0</v>
      </c>
      <c r="I80" s="877"/>
      <c r="J80" s="878"/>
      <c r="K80" s="878"/>
      <c r="L80" s="879"/>
      <c r="N80" s="46"/>
      <c r="R80" s="46"/>
      <c r="V80" s="46"/>
    </row>
    <row r="81" spans="1:22" s="44" customFormat="1" ht="76.5">
      <c r="A81" s="18">
        <v>71</v>
      </c>
      <c r="B81" s="116" t="s">
        <v>10942</v>
      </c>
      <c r="C81" s="368" t="s">
        <v>10976</v>
      </c>
      <c r="D81" s="647">
        <v>42936</v>
      </c>
      <c r="E81" s="15" t="s">
        <v>10943</v>
      </c>
      <c r="F81" s="43" t="s">
        <v>575</v>
      </c>
      <c r="G81" s="301">
        <v>4558</v>
      </c>
      <c r="H81" s="18">
        <v>0</v>
      </c>
      <c r="I81" s="877"/>
      <c r="J81" s="878"/>
      <c r="K81" s="878"/>
      <c r="L81" s="879"/>
      <c r="N81" s="46"/>
      <c r="R81" s="46"/>
      <c r="V81" s="46"/>
    </row>
    <row r="82" spans="1:22" s="44" customFormat="1" ht="76.5">
      <c r="A82" s="18">
        <v>72</v>
      </c>
      <c r="B82" s="116" t="s">
        <v>10942</v>
      </c>
      <c r="C82" s="368" t="s">
        <v>10977</v>
      </c>
      <c r="D82" s="647">
        <v>42936</v>
      </c>
      <c r="E82" s="15" t="s">
        <v>10943</v>
      </c>
      <c r="F82" s="43" t="s">
        <v>575</v>
      </c>
      <c r="G82" s="301">
        <v>4558</v>
      </c>
      <c r="H82" s="18">
        <v>0</v>
      </c>
      <c r="I82" s="877"/>
      <c r="J82" s="878"/>
      <c r="K82" s="878"/>
      <c r="L82" s="879"/>
      <c r="N82" s="46"/>
      <c r="R82" s="46"/>
      <c r="V82" s="46"/>
    </row>
    <row r="83" spans="1:22" s="44" customFormat="1" ht="76.5">
      <c r="A83" s="18">
        <v>73</v>
      </c>
      <c r="B83" s="116" t="s">
        <v>10942</v>
      </c>
      <c r="C83" s="368" t="s">
        <v>10978</v>
      </c>
      <c r="D83" s="647">
        <v>42936</v>
      </c>
      <c r="E83" s="15" t="s">
        <v>10943</v>
      </c>
      <c r="F83" s="43" t="s">
        <v>575</v>
      </c>
      <c r="G83" s="301">
        <v>4558</v>
      </c>
      <c r="H83" s="18">
        <v>0</v>
      </c>
      <c r="I83" s="877"/>
      <c r="J83" s="878"/>
      <c r="K83" s="878"/>
      <c r="L83" s="879"/>
      <c r="N83" s="46"/>
      <c r="R83" s="46"/>
      <c r="V83" s="46"/>
    </row>
    <row r="84" spans="1:22" ht="76.5">
      <c r="A84" s="18">
        <v>74</v>
      </c>
      <c r="B84" s="116" t="s">
        <v>10942</v>
      </c>
      <c r="C84" s="368" t="s">
        <v>10979</v>
      </c>
      <c r="D84" s="647">
        <v>42936</v>
      </c>
      <c r="E84" s="15" t="s">
        <v>10943</v>
      </c>
      <c r="F84" s="43" t="s">
        <v>575</v>
      </c>
      <c r="G84" s="301">
        <v>4558</v>
      </c>
      <c r="H84" s="18">
        <v>0</v>
      </c>
      <c r="I84" s="877"/>
      <c r="J84" s="878"/>
      <c r="K84" s="878"/>
      <c r="L84" s="879"/>
    </row>
    <row r="85" spans="1:22" ht="76.5">
      <c r="A85" s="18">
        <v>75</v>
      </c>
      <c r="B85" s="116" t="s">
        <v>10942</v>
      </c>
      <c r="C85" s="368" t="s">
        <v>10980</v>
      </c>
      <c r="D85" s="647">
        <v>42936</v>
      </c>
      <c r="E85" s="15" t="s">
        <v>10943</v>
      </c>
      <c r="F85" s="43" t="s">
        <v>575</v>
      </c>
      <c r="G85" s="301">
        <v>4558</v>
      </c>
      <c r="H85" s="18">
        <v>0</v>
      </c>
      <c r="I85" s="877"/>
      <c r="J85" s="878"/>
      <c r="K85" s="878"/>
      <c r="L85" s="879"/>
    </row>
    <row r="86" spans="1:22" ht="76.5">
      <c r="A86" s="18">
        <v>76</v>
      </c>
      <c r="B86" s="116" t="s">
        <v>10981</v>
      </c>
      <c r="C86" s="368" t="s">
        <v>10982</v>
      </c>
      <c r="D86" s="647">
        <v>42936</v>
      </c>
      <c r="E86" s="15" t="s">
        <v>10943</v>
      </c>
      <c r="F86" s="43" t="s">
        <v>575</v>
      </c>
      <c r="G86" s="301">
        <v>7600</v>
      </c>
      <c r="H86" s="18">
        <v>0</v>
      </c>
      <c r="I86" s="877"/>
      <c r="J86" s="878"/>
      <c r="K86" s="878"/>
      <c r="L86" s="879"/>
    </row>
    <row r="87" spans="1:22" ht="76.5">
      <c r="A87" s="18">
        <v>77</v>
      </c>
      <c r="B87" s="116" t="s">
        <v>10981</v>
      </c>
      <c r="C87" s="368" t="s">
        <v>10983</v>
      </c>
      <c r="D87" s="647">
        <v>42936</v>
      </c>
      <c r="E87" s="15" t="s">
        <v>10943</v>
      </c>
      <c r="F87" s="43" t="s">
        <v>575</v>
      </c>
      <c r="G87" s="301">
        <v>7600</v>
      </c>
      <c r="H87" s="18">
        <v>0</v>
      </c>
      <c r="I87" s="877"/>
      <c r="J87" s="878"/>
      <c r="K87" s="878"/>
      <c r="L87" s="879"/>
    </row>
    <row r="88" spans="1:22" ht="76.5">
      <c r="A88" s="18">
        <v>78</v>
      </c>
      <c r="B88" s="116" t="s">
        <v>10981</v>
      </c>
      <c r="C88" s="368" t="s">
        <v>10984</v>
      </c>
      <c r="D88" s="647">
        <v>42936</v>
      </c>
      <c r="E88" s="15" t="s">
        <v>10943</v>
      </c>
      <c r="F88" s="43" t="s">
        <v>575</v>
      </c>
      <c r="G88" s="301">
        <v>7600</v>
      </c>
      <c r="H88" s="18">
        <v>0</v>
      </c>
      <c r="I88" s="877"/>
      <c r="J88" s="878"/>
      <c r="K88" s="878"/>
      <c r="L88" s="879"/>
    </row>
    <row r="89" spans="1:22" ht="76.5">
      <c r="A89" s="18">
        <v>79</v>
      </c>
      <c r="B89" s="116" t="s">
        <v>10981</v>
      </c>
      <c r="C89" s="368" t="s">
        <v>10985</v>
      </c>
      <c r="D89" s="647">
        <v>42936</v>
      </c>
      <c r="E89" s="15" t="s">
        <v>10943</v>
      </c>
      <c r="F89" s="43" t="s">
        <v>575</v>
      </c>
      <c r="G89" s="301">
        <v>7600</v>
      </c>
      <c r="H89" s="18">
        <v>0</v>
      </c>
      <c r="I89" s="877"/>
      <c r="J89" s="878"/>
      <c r="K89" s="878"/>
      <c r="L89" s="879"/>
    </row>
    <row r="90" spans="1:22" ht="76.5">
      <c r="A90" s="18">
        <v>80</v>
      </c>
      <c r="B90" s="116" t="s">
        <v>10986</v>
      </c>
      <c r="C90" s="368" t="s">
        <v>10987</v>
      </c>
      <c r="D90" s="647">
        <v>42936</v>
      </c>
      <c r="E90" s="15" t="s">
        <v>10943</v>
      </c>
      <c r="F90" s="43" t="s">
        <v>575</v>
      </c>
      <c r="G90" s="301">
        <v>1500</v>
      </c>
      <c r="H90" s="18">
        <v>0</v>
      </c>
      <c r="I90" s="877"/>
      <c r="J90" s="878"/>
      <c r="K90" s="878"/>
      <c r="L90" s="879"/>
    </row>
    <row r="91" spans="1:22" ht="76.5">
      <c r="A91" s="18">
        <v>81</v>
      </c>
      <c r="B91" s="116" t="s">
        <v>10988</v>
      </c>
      <c r="C91" s="368" t="s">
        <v>10989</v>
      </c>
      <c r="D91" s="647">
        <v>42936</v>
      </c>
      <c r="E91" s="15" t="s">
        <v>10943</v>
      </c>
      <c r="F91" s="43" t="s">
        <v>575</v>
      </c>
      <c r="G91" s="301">
        <v>16500</v>
      </c>
      <c r="H91" s="18">
        <v>0</v>
      </c>
      <c r="I91" s="877"/>
      <c r="J91" s="878"/>
      <c r="K91" s="878"/>
      <c r="L91" s="879"/>
    </row>
    <row r="92" spans="1:22" ht="76.5">
      <c r="A92" s="18">
        <v>82</v>
      </c>
      <c r="B92" s="116" t="s">
        <v>10990</v>
      </c>
      <c r="C92" s="368" t="s">
        <v>10991</v>
      </c>
      <c r="D92" s="647">
        <v>42936</v>
      </c>
      <c r="E92" s="15" t="s">
        <v>10943</v>
      </c>
      <c r="F92" s="43" t="s">
        <v>575</v>
      </c>
      <c r="G92" s="301">
        <v>16500</v>
      </c>
      <c r="H92" s="18">
        <v>0</v>
      </c>
      <c r="I92" s="877"/>
      <c r="J92" s="878"/>
      <c r="K92" s="878"/>
      <c r="L92" s="879"/>
    </row>
    <row r="93" spans="1:22" ht="76.5">
      <c r="A93" s="18">
        <v>83</v>
      </c>
      <c r="B93" s="116" t="s">
        <v>10990</v>
      </c>
      <c r="C93" s="368" t="s">
        <v>10992</v>
      </c>
      <c r="D93" s="647">
        <v>42936</v>
      </c>
      <c r="E93" s="15" t="s">
        <v>10943</v>
      </c>
      <c r="F93" s="43" t="s">
        <v>575</v>
      </c>
      <c r="G93" s="301">
        <v>16500</v>
      </c>
      <c r="H93" s="18">
        <v>0</v>
      </c>
      <c r="I93" s="877"/>
      <c r="J93" s="878"/>
      <c r="K93" s="878"/>
      <c r="L93" s="879"/>
    </row>
    <row r="94" spans="1:22" ht="76.5">
      <c r="A94" s="18">
        <v>84</v>
      </c>
      <c r="B94" s="116" t="s">
        <v>10993</v>
      </c>
      <c r="C94" s="368" t="s">
        <v>10994</v>
      </c>
      <c r="D94" s="647">
        <v>42936</v>
      </c>
      <c r="E94" s="15" t="s">
        <v>10943</v>
      </c>
      <c r="F94" s="43" t="s">
        <v>575</v>
      </c>
      <c r="G94" s="301">
        <v>196.36</v>
      </c>
      <c r="H94" s="18">
        <v>0</v>
      </c>
      <c r="I94" s="877"/>
      <c r="J94" s="878"/>
      <c r="K94" s="878"/>
      <c r="L94" s="879"/>
    </row>
    <row r="95" spans="1:22" ht="76.5">
      <c r="A95" s="18">
        <v>85</v>
      </c>
      <c r="B95" s="116" t="s">
        <v>10993</v>
      </c>
      <c r="C95" s="368" t="s">
        <v>10995</v>
      </c>
      <c r="D95" s="647">
        <v>42936</v>
      </c>
      <c r="E95" s="15" t="s">
        <v>10943</v>
      </c>
      <c r="F95" s="43" t="s">
        <v>575</v>
      </c>
      <c r="G95" s="301">
        <v>196.36</v>
      </c>
      <c r="H95" s="18">
        <v>0</v>
      </c>
      <c r="I95" s="877"/>
      <c r="J95" s="878"/>
      <c r="K95" s="878"/>
      <c r="L95" s="879"/>
    </row>
    <row r="96" spans="1:22" ht="76.5">
      <c r="A96" s="18">
        <v>86</v>
      </c>
      <c r="B96" s="116" t="s">
        <v>10993</v>
      </c>
      <c r="C96" s="368" t="s">
        <v>10996</v>
      </c>
      <c r="D96" s="647">
        <v>42936</v>
      </c>
      <c r="E96" s="15" t="s">
        <v>10943</v>
      </c>
      <c r="F96" s="43" t="s">
        <v>575</v>
      </c>
      <c r="G96" s="301">
        <v>196.36</v>
      </c>
      <c r="H96" s="18">
        <v>0</v>
      </c>
      <c r="I96" s="877"/>
      <c r="J96" s="878"/>
      <c r="K96" s="878"/>
      <c r="L96" s="879"/>
    </row>
    <row r="97" spans="1:12" ht="76.5">
      <c r="A97" s="18">
        <v>87</v>
      </c>
      <c r="B97" s="116" t="s">
        <v>10993</v>
      </c>
      <c r="C97" s="368" t="s">
        <v>10997</v>
      </c>
      <c r="D97" s="647">
        <v>42936</v>
      </c>
      <c r="E97" s="15" t="s">
        <v>10943</v>
      </c>
      <c r="F97" s="43" t="s">
        <v>575</v>
      </c>
      <c r="G97" s="301">
        <v>196.36</v>
      </c>
      <c r="H97" s="18">
        <v>0</v>
      </c>
      <c r="I97" s="877"/>
      <c r="J97" s="878"/>
      <c r="K97" s="878"/>
      <c r="L97" s="879"/>
    </row>
    <row r="98" spans="1:12" ht="76.5">
      <c r="A98" s="18">
        <v>88</v>
      </c>
      <c r="B98" s="116" t="s">
        <v>10993</v>
      </c>
      <c r="C98" s="368" t="s">
        <v>10998</v>
      </c>
      <c r="D98" s="647">
        <v>42936</v>
      </c>
      <c r="E98" s="15" t="s">
        <v>10943</v>
      </c>
      <c r="F98" s="43" t="s">
        <v>575</v>
      </c>
      <c r="G98" s="301">
        <v>196.36</v>
      </c>
      <c r="H98" s="18">
        <v>0</v>
      </c>
      <c r="I98" s="877"/>
      <c r="J98" s="878"/>
      <c r="K98" s="878"/>
      <c r="L98" s="879"/>
    </row>
    <row r="99" spans="1:12" ht="76.5">
      <c r="A99" s="18">
        <v>89</v>
      </c>
      <c r="B99" s="116" t="s">
        <v>10993</v>
      </c>
      <c r="C99" s="368" t="s">
        <v>10999</v>
      </c>
      <c r="D99" s="647">
        <v>42936</v>
      </c>
      <c r="E99" s="15" t="s">
        <v>10943</v>
      </c>
      <c r="F99" s="43" t="s">
        <v>575</v>
      </c>
      <c r="G99" s="301">
        <v>196.36</v>
      </c>
      <c r="H99" s="18">
        <v>0</v>
      </c>
      <c r="I99" s="877"/>
      <c r="J99" s="878"/>
      <c r="K99" s="878"/>
      <c r="L99" s="879"/>
    </row>
    <row r="100" spans="1:12" ht="76.5">
      <c r="A100" s="18">
        <v>90</v>
      </c>
      <c r="B100" s="116" t="s">
        <v>10993</v>
      </c>
      <c r="C100" s="368" t="s">
        <v>4081</v>
      </c>
      <c r="D100" s="647">
        <v>42936</v>
      </c>
      <c r="E100" s="15" t="s">
        <v>10943</v>
      </c>
      <c r="F100" s="43" t="s">
        <v>575</v>
      </c>
      <c r="G100" s="301">
        <v>196.36</v>
      </c>
      <c r="H100" s="18">
        <v>0</v>
      </c>
      <c r="I100" s="877"/>
      <c r="J100" s="878"/>
      <c r="K100" s="878"/>
      <c r="L100" s="879"/>
    </row>
    <row r="101" spans="1:12" ht="76.5">
      <c r="A101" s="18">
        <v>91</v>
      </c>
      <c r="B101" s="116" t="s">
        <v>10993</v>
      </c>
      <c r="C101" s="368" t="s">
        <v>4085</v>
      </c>
      <c r="D101" s="647">
        <v>42936</v>
      </c>
      <c r="E101" s="15" t="s">
        <v>10943</v>
      </c>
      <c r="F101" s="43" t="s">
        <v>575</v>
      </c>
      <c r="G101" s="301">
        <v>196.36</v>
      </c>
      <c r="H101" s="18">
        <v>0</v>
      </c>
      <c r="I101" s="877"/>
      <c r="J101" s="878"/>
      <c r="K101" s="878"/>
      <c r="L101" s="879"/>
    </row>
    <row r="102" spans="1:12" ht="76.5">
      <c r="A102" s="18">
        <v>92</v>
      </c>
      <c r="B102" s="116" t="s">
        <v>10993</v>
      </c>
      <c r="C102" s="368" t="s">
        <v>11000</v>
      </c>
      <c r="D102" s="647">
        <v>42936</v>
      </c>
      <c r="E102" s="15" t="s">
        <v>10943</v>
      </c>
      <c r="F102" s="43" t="s">
        <v>575</v>
      </c>
      <c r="G102" s="301">
        <v>196.36</v>
      </c>
      <c r="H102" s="18">
        <v>0</v>
      </c>
      <c r="I102" s="877"/>
      <c r="J102" s="878"/>
      <c r="K102" s="878"/>
      <c r="L102" s="879"/>
    </row>
    <row r="103" spans="1:12" ht="76.5">
      <c r="A103" s="18">
        <v>93</v>
      </c>
      <c r="B103" s="116" t="s">
        <v>10993</v>
      </c>
      <c r="C103" s="368" t="s">
        <v>4089</v>
      </c>
      <c r="D103" s="647">
        <v>42936</v>
      </c>
      <c r="E103" s="15" t="s">
        <v>10943</v>
      </c>
      <c r="F103" s="43" t="s">
        <v>575</v>
      </c>
      <c r="G103" s="301">
        <v>196.36</v>
      </c>
      <c r="H103" s="18">
        <v>0</v>
      </c>
      <c r="I103" s="877"/>
      <c r="J103" s="878"/>
      <c r="K103" s="878"/>
      <c r="L103" s="879"/>
    </row>
    <row r="104" spans="1:12" ht="76.5">
      <c r="A104" s="18">
        <v>94</v>
      </c>
      <c r="B104" s="116" t="s">
        <v>10993</v>
      </c>
      <c r="C104" s="368" t="s">
        <v>4094</v>
      </c>
      <c r="D104" s="647">
        <v>42936</v>
      </c>
      <c r="E104" s="15" t="s">
        <v>10943</v>
      </c>
      <c r="F104" s="43" t="s">
        <v>575</v>
      </c>
      <c r="G104" s="301">
        <v>196.36</v>
      </c>
      <c r="H104" s="18">
        <v>0</v>
      </c>
      <c r="I104" s="877"/>
      <c r="J104" s="878"/>
      <c r="K104" s="878"/>
      <c r="L104" s="879"/>
    </row>
    <row r="105" spans="1:12" ht="76.5">
      <c r="A105" s="18">
        <v>95</v>
      </c>
      <c r="B105" s="116" t="s">
        <v>10993</v>
      </c>
      <c r="C105" s="368" t="s">
        <v>11001</v>
      </c>
      <c r="D105" s="647">
        <v>42936</v>
      </c>
      <c r="E105" s="15" t="s">
        <v>10943</v>
      </c>
      <c r="F105" s="43" t="s">
        <v>575</v>
      </c>
      <c r="G105" s="301">
        <v>196.36</v>
      </c>
      <c r="H105" s="18">
        <v>0</v>
      </c>
      <c r="I105" s="877"/>
      <c r="J105" s="878"/>
      <c r="K105" s="878"/>
      <c r="L105" s="879"/>
    </row>
    <row r="106" spans="1:12" ht="76.5">
      <c r="A106" s="18">
        <v>96</v>
      </c>
      <c r="B106" s="116" t="s">
        <v>10993</v>
      </c>
      <c r="C106" s="368" t="s">
        <v>4100</v>
      </c>
      <c r="D106" s="647">
        <v>42936</v>
      </c>
      <c r="E106" s="15" t="s">
        <v>10943</v>
      </c>
      <c r="F106" s="43" t="s">
        <v>575</v>
      </c>
      <c r="G106" s="301">
        <v>196.36</v>
      </c>
      <c r="H106" s="18">
        <v>0</v>
      </c>
      <c r="I106" s="877"/>
      <c r="J106" s="878"/>
      <c r="K106" s="878"/>
      <c r="L106" s="879"/>
    </row>
    <row r="107" spans="1:12" ht="76.5">
      <c r="A107" s="18">
        <v>97</v>
      </c>
      <c r="B107" s="116" t="s">
        <v>10993</v>
      </c>
      <c r="C107" s="368" t="s">
        <v>4108</v>
      </c>
      <c r="D107" s="647">
        <v>42936</v>
      </c>
      <c r="E107" s="15" t="s">
        <v>10943</v>
      </c>
      <c r="F107" s="43" t="s">
        <v>575</v>
      </c>
      <c r="G107" s="301">
        <v>196.36</v>
      </c>
      <c r="H107" s="18">
        <v>0</v>
      </c>
      <c r="I107" s="877"/>
      <c r="J107" s="878"/>
      <c r="K107" s="878"/>
      <c r="L107" s="879"/>
    </row>
    <row r="108" spans="1:12" ht="76.5">
      <c r="A108" s="18">
        <v>98</v>
      </c>
      <c r="B108" s="116" t="s">
        <v>10993</v>
      </c>
      <c r="C108" s="368" t="s">
        <v>4104</v>
      </c>
      <c r="D108" s="647">
        <v>42936</v>
      </c>
      <c r="E108" s="15" t="s">
        <v>10943</v>
      </c>
      <c r="F108" s="43" t="s">
        <v>575</v>
      </c>
      <c r="G108" s="301">
        <v>196.36</v>
      </c>
      <c r="H108" s="18">
        <v>0</v>
      </c>
      <c r="I108" s="877"/>
      <c r="J108" s="878"/>
      <c r="K108" s="878"/>
      <c r="L108" s="879"/>
    </row>
    <row r="109" spans="1:12" ht="76.5">
      <c r="A109" s="18">
        <v>99</v>
      </c>
      <c r="B109" s="116" t="s">
        <v>10993</v>
      </c>
      <c r="C109" s="368" t="s">
        <v>11002</v>
      </c>
      <c r="D109" s="647">
        <v>42936</v>
      </c>
      <c r="E109" s="15" t="s">
        <v>10943</v>
      </c>
      <c r="F109" s="43" t="s">
        <v>575</v>
      </c>
      <c r="G109" s="301">
        <v>196.36</v>
      </c>
      <c r="H109" s="18">
        <v>0</v>
      </c>
      <c r="I109" s="877"/>
      <c r="J109" s="878"/>
      <c r="K109" s="878"/>
      <c r="L109" s="879"/>
    </row>
    <row r="110" spans="1:12" ht="76.5">
      <c r="A110" s="18">
        <v>100</v>
      </c>
      <c r="B110" s="116" t="s">
        <v>10993</v>
      </c>
      <c r="C110" s="368" t="s">
        <v>11003</v>
      </c>
      <c r="D110" s="647">
        <v>42936</v>
      </c>
      <c r="E110" s="15" t="s">
        <v>10943</v>
      </c>
      <c r="F110" s="43" t="s">
        <v>575</v>
      </c>
      <c r="G110" s="301">
        <v>196.36</v>
      </c>
      <c r="H110" s="18">
        <v>0</v>
      </c>
      <c r="I110" s="877"/>
      <c r="J110" s="878"/>
      <c r="K110" s="878"/>
      <c r="L110" s="879"/>
    </row>
    <row r="111" spans="1:12" ht="76.5">
      <c r="A111" s="18">
        <v>101</v>
      </c>
      <c r="B111" s="116" t="s">
        <v>10993</v>
      </c>
      <c r="C111" s="368" t="s">
        <v>11004</v>
      </c>
      <c r="D111" s="647">
        <v>42936</v>
      </c>
      <c r="E111" s="15" t="s">
        <v>10943</v>
      </c>
      <c r="F111" s="43" t="s">
        <v>575</v>
      </c>
      <c r="G111" s="301">
        <v>196.36</v>
      </c>
      <c r="H111" s="18">
        <v>0</v>
      </c>
      <c r="I111" s="877"/>
      <c r="J111" s="878"/>
      <c r="K111" s="878"/>
      <c r="L111" s="879"/>
    </row>
    <row r="112" spans="1:12" ht="76.5">
      <c r="A112" s="18">
        <v>102</v>
      </c>
      <c r="B112" s="116" t="s">
        <v>10993</v>
      </c>
      <c r="C112" s="368" t="s">
        <v>11005</v>
      </c>
      <c r="D112" s="647">
        <v>42936</v>
      </c>
      <c r="E112" s="15" t="s">
        <v>10943</v>
      </c>
      <c r="F112" s="43" t="s">
        <v>575</v>
      </c>
      <c r="G112" s="301">
        <v>196.36</v>
      </c>
      <c r="H112" s="18">
        <v>0</v>
      </c>
      <c r="I112" s="877"/>
      <c r="J112" s="878"/>
      <c r="K112" s="878"/>
      <c r="L112" s="879"/>
    </row>
    <row r="113" spans="1:12" ht="76.5">
      <c r="A113" s="18">
        <v>103</v>
      </c>
      <c r="B113" s="116" t="s">
        <v>10993</v>
      </c>
      <c r="C113" s="368" t="s">
        <v>11006</v>
      </c>
      <c r="D113" s="647">
        <v>42936</v>
      </c>
      <c r="E113" s="15" t="s">
        <v>10943</v>
      </c>
      <c r="F113" s="43" t="s">
        <v>575</v>
      </c>
      <c r="G113" s="301">
        <v>196.36</v>
      </c>
      <c r="H113" s="18">
        <v>0</v>
      </c>
      <c r="I113" s="877"/>
      <c r="J113" s="878"/>
      <c r="K113" s="878"/>
      <c r="L113" s="879"/>
    </row>
    <row r="114" spans="1:12" ht="76.5">
      <c r="A114" s="18">
        <v>104</v>
      </c>
      <c r="B114" s="116" t="s">
        <v>10993</v>
      </c>
      <c r="C114" s="368" t="s">
        <v>11007</v>
      </c>
      <c r="D114" s="647">
        <v>42936</v>
      </c>
      <c r="E114" s="15" t="s">
        <v>10943</v>
      </c>
      <c r="F114" s="43" t="s">
        <v>575</v>
      </c>
      <c r="G114" s="301">
        <v>196.36</v>
      </c>
      <c r="H114" s="18">
        <v>0</v>
      </c>
      <c r="I114" s="877"/>
      <c r="J114" s="878"/>
      <c r="K114" s="878"/>
      <c r="L114" s="879"/>
    </row>
    <row r="115" spans="1:12" ht="76.5">
      <c r="A115" s="18">
        <v>105</v>
      </c>
      <c r="B115" s="116" t="s">
        <v>10993</v>
      </c>
      <c r="C115" s="368" t="s">
        <v>11008</v>
      </c>
      <c r="D115" s="647">
        <v>42936</v>
      </c>
      <c r="E115" s="15" t="s">
        <v>10943</v>
      </c>
      <c r="F115" s="43" t="s">
        <v>575</v>
      </c>
      <c r="G115" s="301">
        <v>196.36</v>
      </c>
      <c r="H115" s="18">
        <v>0</v>
      </c>
      <c r="I115" s="877"/>
      <c r="J115" s="878"/>
      <c r="K115" s="878"/>
      <c r="L115" s="879"/>
    </row>
    <row r="116" spans="1:12" ht="76.5">
      <c r="A116" s="18">
        <v>106</v>
      </c>
      <c r="B116" s="116" t="s">
        <v>10993</v>
      </c>
      <c r="C116" s="368" t="s">
        <v>11009</v>
      </c>
      <c r="D116" s="647">
        <v>42936</v>
      </c>
      <c r="E116" s="15" t="s">
        <v>10943</v>
      </c>
      <c r="F116" s="43" t="s">
        <v>575</v>
      </c>
      <c r="G116" s="301">
        <v>196.36</v>
      </c>
      <c r="H116" s="18">
        <v>0</v>
      </c>
      <c r="I116" s="877"/>
      <c r="J116" s="878"/>
      <c r="K116" s="878"/>
      <c r="L116" s="879"/>
    </row>
    <row r="117" spans="1:12" ht="76.5">
      <c r="A117" s="18">
        <v>107</v>
      </c>
      <c r="B117" s="116" t="s">
        <v>10993</v>
      </c>
      <c r="C117" s="368" t="s">
        <v>11010</v>
      </c>
      <c r="D117" s="647">
        <v>42936</v>
      </c>
      <c r="E117" s="15" t="s">
        <v>10943</v>
      </c>
      <c r="F117" s="43" t="s">
        <v>575</v>
      </c>
      <c r="G117" s="301">
        <v>196.36</v>
      </c>
      <c r="H117" s="18">
        <v>0</v>
      </c>
      <c r="I117" s="877"/>
      <c r="J117" s="878"/>
      <c r="K117" s="878"/>
      <c r="L117" s="879"/>
    </row>
    <row r="118" spans="1:12" ht="76.5">
      <c r="A118" s="18">
        <v>108</v>
      </c>
      <c r="B118" s="116" t="s">
        <v>10993</v>
      </c>
      <c r="C118" s="368" t="s">
        <v>11011</v>
      </c>
      <c r="D118" s="647">
        <v>42936</v>
      </c>
      <c r="E118" s="15" t="s">
        <v>10943</v>
      </c>
      <c r="F118" s="43" t="s">
        <v>575</v>
      </c>
      <c r="G118" s="301">
        <v>196.36</v>
      </c>
      <c r="H118" s="18">
        <v>0</v>
      </c>
      <c r="I118" s="877"/>
      <c r="J118" s="878"/>
      <c r="K118" s="878"/>
      <c r="L118" s="879"/>
    </row>
    <row r="119" spans="1:12" ht="76.5">
      <c r="A119" s="18">
        <v>109</v>
      </c>
      <c r="B119" s="116" t="s">
        <v>10993</v>
      </c>
      <c r="C119" s="368" t="s">
        <v>11012</v>
      </c>
      <c r="D119" s="647">
        <v>42936</v>
      </c>
      <c r="E119" s="15" t="s">
        <v>10943</v>
      </c>
      <c r="F119" s="43" t="s">
        <v>575</v>
      </c>
      <c r="G119" s="301">
        <v>196.36</v>
      </c>
      <c r="H119" s="18">
        <v>0</v>
      </c>
      <c r="I119" s="877"/>
      <c r="J119" s="878"/>
      <c r="K119" s="878"/>
      <c r="L119" s="879"/>
    </row>
    <row r="120" spans="1:12" ht="76.5">
      <c r="A120" s="18">
        <v>110</v>
      </c>
      <c r="B120" s="116" t="s">
        <v>10993</v>
      </c>
      <c r="C120" s="368" t="s">
        <v>11013</v>
      </c>
      <c r="D120" s="647">
        <v>42936</v>
      </c>
      <c r="E120" s="15" t="s">
        <v>10943</v>
      </c>
      <c r="F120" s="43" t="s">
        <v>575</v>
      </c>
      <c r="G120" s="301">
        <v>196.36</v>
      </c>
      <c r="H120" s="18">
        <v>0</v>
      </c>
      <c r="I120" s="877"/>
      <c r="J120" s="878"/>
      <c r="K120" s="878"/>
      <c r="L120" s="879"/>
    </row>
    <row r="121" spans="1:12" ht="76.5">
      <c r="A121" s="18">
        <v>111</v>
      </c>
      <c r="B121" s="116" t="s">
        <v>10993</v>
      </c>
      <c r="C121" s="368" t="s">
        <v>11014</v>
      </c>
      <c r="D121" s="647">
        <v>42936</v>
      </c>
      <c r="E121" s="15" t="s">
        <v>10943</v>
      </c>
      <c r="F121" s="43" t="s">
        <v>575</v>
      </c>
      <c r="G121" s="301">
        <v>196.36</v>
      </c>
      <c r="H121" s="18">
        <v>0</v>
      </c>
      <c r="I121" s="877"/>
      <c r="J121" s="878"/>
      <c r="K121" s="878"/>
      <c r="L121" s="879"/>
    </row>
    <row r="122" spans="1:12" ht="76.5">
      <c r="A122" s="18">
        <v>112</v>
      </c>
      <c r="B122" s="116" t="s">
        <v>10993</v>
      </c>
      <c r="C122" s="368" t="s">
        <v>11015</v>
      </c>
      <c r="D122" s="647">
        <v>42936</v>
      </c>
      <c r="E122" s="15" t="s">
        <v>10943</v>
      </c>
      <c r="F122" s="43" t="s">
        <v>575</v>
      </c>
      <c r="G122" s="301">
        <v>196.36</v>
      </c>
      <c r="H122" s="18">
        <v>0</v>
      </c>
      <c r="I122" s="877"/>
      <c r="J122" s="878"/>
      <c r="K122" s="878"/>
      <c r="L122" s="879"/>
    </row>
    <row r="123" spans="1:12" ht="76.5">
      <c r="A123" s="18">
        <v>113</v>
      </c>
      <c r="B123" s="116" t="s">
        <v>10993</v>
      </c>
      <c r="C123" s="368" t="s">
        <v>11016</v>
      </c>
      <c r="D123" s="647">
        <v>42936</v>
      </c>
      <c r="E123" s="15" t="s">
        <v>10943</v>
      </c>
      <c r="F123" s="43" t="s">
        <v>575</v>
      </c>
      <c r="G123" s="301">
        <v>196.36</v>
      </c>
      <c r="H123" s="18">
        <v>0</v>
      </c>
      <c r="I123" s="877"/>
      <c r="J123" s="878"/>
      <c r="K123" s="878"/>
      <c r="L123" s="879"/>
    </row>
    <row r="124" spans="1:12" ht="76.5">
      <c r="A124" s="18">
        <v>114</v>
      </c>
      <c r="B124" s="116" t="s">
        <v>10993</v>
      </c>
      <c r="C124" s="368" t="s">
        <v>11017</v>
      </c>
      <c r="D124" s="647">
        <v>42936</v>
      </c>
      <c r="E124" s="15" t="s">
        <v>10943</v>
      </c>
      <c r="F124" s="43" t="s">
        <v>575</v>
      </c>
      <c r="G124" s="301">
        <v>196.36</v>
      </c>
      <c r="H124" s="18">
        <v>0</v>
      </c>
      <c r="I124" s="877"/>
      <c r="J124" s="878"/>
      <c r="K124" s="878"/>
      <c r="L124" s="879"/>
    </row>
    <row r="125" spans="1:12" ht="76.5">
      <c r="A125" s="18">
        <v>115</v>
      </c>
      <c r="B125" s="116" t="s">
        <v>10993</v>
      </c>
      <c r="C125" s="368" t="s">
        <v>11018</v>
      </c>
      <c r="D125" s="647">
        <v>42936</v>
      </c>
      <c r="E125" s="15" t="s">
        <v>10943</v>
      </c>
      <c r="F125" s="43" t="s">
        <v>575</v>
      </c>
      <c r="G125" s="301">
        <v>196.36</v>
      </c>
      <c r="H125" s="18">
        <v>0</v>
      </c>
      <c r="I125" s="877"/>
      <c r="J125" s="878"/>
      <c r="K125" s="878"/>
      <c r="L125" s="879"/>
    </row>
    <row r="126" spans="1:12" ht="76.5">
      <c r="A126" s="18">
        <v>116</v>
      </c>
      <c r="B126" s="116" t="s">
        <v>10993</v>
      </c>
      <c r="C126" s="368" t="s">
        <v>11019</v>
      </c>
      <c r="D126" s="647">
        <v>42936</v>
      </c>
      <c r="E126" s="15" t="s">
        <v>10943</v>
      </c>
      <c r="F126" s="43" t="s">
        <v>575</v>
      </c>
      <c r="G126" s="301">
        <v>196.36</v>
      </c>
      <c r="H126" s="18">
        <v>0</v>
      </c>
      <c r="I126" s="877"/>
      <c r="J126" s="878"/>
      <c r="K126" s="878"/>
      <c r="L126" s="879"/>
    </row>
    <row r="127" spans="1:12" ht="76.5">
      <c r="A127" s="18">
        <v>117</v>
      </c>
      <c r="B127" s="116" t="s">
        <v>10993</v>
      </c>
      <c r="C127" s="368" t="s">
        <v>11020</v>
      </c>
      <c r="D127" s="647">
        <v>42936</v>
      </c>
      <c r="E127" s="15" t="s">
        <v>10943</v>
      </c>
      <c r="F127" s="43" t="s">
        <v>575</v>
      </c>
      <c r="G127" s="301">
        <v>196.36</v>
      </c>
      <c r="H127" s="18">
        <v>0</v>
      </c>
      <c r="I127" s="877"/>
      <c r="J127" s="878"/>
      <c r="K127" s="878"/>
      <c r="L127" s="879"/>
    </row>
    <row r="128" spans="1:12" ht="76.5">
      <c r="A128" s="18">
        <v>118</v>
      </c>
      <c r="B128" s="116" t="s">
        <v>10993</v>
      </c>
      <c r="C128" s="368" t="s">
        <v>11021</v>
      </c>
      <c r="D128" s="647">
        <v>42936</v>
      </c>
      <c r="E128" s="15" t="s">
        <v>10943</v>
      </c>
      <c r="F128" s="43" t="s">
        <v>575</v>
      </c>
      <c r="G128" s="301">
        <v>196.36</v>
      </c>
      <c r="H128" s="18">
        <v>0</v>
      </c>
      <c r="I128" s="877"/>
      <c r="J128" s="878"/>
      <c r="K128" s="878"/>
      <c r="L128" s="879"/>
    </row>
    <row r="129" spans="1:12" ht="76.5">
      <c r="A129" s="18">
        <v>119</v>
      </c>
      <c r="B129" s="116" t="s">
        <v>10993</v>
      </c>
      <c r="C129" s="368" t="s">
        <v>11022</v>
      </c>
      <c r="D129" s="647">
        <v>42936</v>
      </c>
      <c r="E129" s="15" t="s">
        <v>10943</v>
      </c>
      <c r="F129" s="43" t="s">
        <v>575</v>
      </c>
      <c r="G129" s="301">
        <v>196.36</v>
      </c>
      <c r="H129" s="18">
        <v>0</v>
      </c>
      <c r="I129" s="877"/>
      <c r="J129" s="878"/>
      <c r="K129" s="878"/>
      <c r="L129" s="879"/>
    </row>
    <row r="130" spans="1:12" ht="76.5">
      <c r="A130" s="18">
        <v>120</v>
      </c>
      <c r="B130" s="116" t="s">
        <v>10993</v>
      </c>
      <c r="C130" s="368" t="s">
        <v>11023</v>
      </c>
      <c r="D130" s="647">
        <v>42936</v>
      </c>
      <c r="E130" s="15" t="s">
        <v>10943</v>
      </c>
      <c r="F130" s="43" t="s">
        <v>575</v>
      </c>
      <c r="G130" s="301">
        <v>196.36</v>
      </c>
      <c r="H130" s="18">
        <v>0</v>
      </c>
      <c r="I130" s="877"/>
      <c r="J130" s="878"/>
      <c r="K130" s="878"/>
      <c r="L130" s="879"/>
    </row>
    <row r="131" spans="1:12" ht="76.5">
      <c r="A131" s="18">
        <v>121</v>
      </c>
      <c r="B131" s="116" t="s">
        <v>10993</v>
      </c>
      <c r="C131" s="368" t="s">
        <v>11024</v>
      </c>
      <c r="D131" s="647">
        <v>42936</v>
      </c>
      <c r="E131" s="15" t="s">
        <v>10943</v>
      </c>
      <c r="F131" s="43" t="s">
        <v>575</v>
      </c>
      <c r="G131" s="301">
        <v>196.36</v>
      </c>
      <c r="H131" s="18">
        <v>0</v>
      </c>
      <c r="I131" s="877"/>
      <c r="J131" s="878"/>
      <c r="K131" s="878"/>
      <c r="L131" s="879"/>
    </row>
    <row r="132" spans="1:12" ht="76.5">
      <c r="A132" s="18">
        <v>122</v>
      </c>
      <c r="B132" s="116" t="s">
        <v>10993</v>
      </c>
      <c r="C132" s="368" t="s">
        <v>11025</v>
      </c>
      <c r="D132" s="647">
        <v>42936</v>
      </c>
      <c r="E132" s="15" t="s">
        <v>10943</v>
      </c>
      <c r="F132" s="43" t="s">
        <v>575</v>
      </c>
      <c r="G132" s="301">
        <v>196.36</v>
      </c>
      <c r="H132" s="18">
        <v>0</v>
      </c>
      <c r="I132" s="877"/>
      <c r="J132" s="878"/>
      <c r="K132" s="878"/>
      <c r="L132" s="879"/>
    </row>
    <row r="133" spans="1:12" ht="76.5">
      <c r="A133" s="18">
        <v>123</v>
      </c>
      <c r="B133" s="116" t="s">
        <v>10993</v>
      </c>
      <c r="C133" s="368" t="s">
        <v>11026</v>
      </c>
      <c r="D133" s="647">
        <v>42936</v>
      </c>
      <c r="E133" s="15" t="s">
        <v>10943</v>
      </c>
      <c r="F133" s="43" t="s">
        <v>575</v>
      </c>
      <c r="G133" s="301">
        <v>196.36</v>
      </c>
      <c r="H133" s="18">
        <v>0</v>
      </c>
      <c r="I133" s="877"/>
      <c r="J133" s="878"/>
      <c r="K133" s="878"/>
      <c r="L133" s="879"/>
    </row>
    <row r="134" spans="1:12" ht="76.5">
      <c r="A134" s="18">
        <v>124</v>
      </c>
      <c r="B134" s="116" t="s">
        <v>10993</v>
      </c>
      <c r="C134" s="368" t="s">
        <v>11027</v>
      </c>
      <c r="D134" s="647">
        <v>42936</v>
      </c>
      <c r="E134" s="15" t="s">
        <v>10943</v>
      </c>
      <c r="F134" s="43" t="s">
        <v>575</v>
      </c>
      <c r="G134" s="301">
        <v>196.36</v>
      </c>
      <c r="H134" s="18">
        <v>0</v>
      </c>
      <c r="I134" s="877"/>
      <c r="J134" s="878"/>
      <c r="K134" s="878"/>
      <c r="L134" s="879"/>
    </row>
    <row r="135" spans="1:12" ht="76.5">
      <c r="A135" s="18">
        <v>125</v>
      </c>
      <c r="B135" s="116" t="s">
        <v>10993</v>
      </c>
      <c r="C135" s="368" t="s">
        <v>11028</v>
      </c>
      <c r="D135" s="647">
        <v>42936</v>
      </c>
      <c r="E135" s="15" t="s">
        <v>10943</v>
      </c>
      <c r="F135" s="43" t="s">
        <v>575</v>
      </c>
      <c r="G135" s="301">
        <v>196.36</v>
      </c>
      <c r="H135" s="18">
        <v>0</v>
      </c>
      <c r="I135" s="877"/>
      <c r="J135" s="878"/>
      <c r="K135" s="878"/>
      <c r="L135" s="879"/>
    </row>
    <row r="136" spans="1:12" ht="76.5">
      <c r="A136" s="18">
        <v>126</v>
      </c>
      <c r="B136" s="116" t="s">
        <v>10993</v>
      </c>
      <c r="C136" s="368" t="s">
        <v>11029</v>
      </c>
      <c r="D136" s="647">
        <v>42936</v>
      </c>
      <c r="E136" s="15" t="s">
        <v>10943</v>
      </c>
      <c r="F136" s="43" t="s">
        <v>575</v>
      </c>
      <c r="G136" s="301">
        <v>196.36</v>
      </c>
      <c r="H136" s="18">
        <v>0</v>
      </c>
      <c r="I136" s="877"/>
      <c r="J136" s="878"/>
      <c r="K136" s="878"/>
      <c r="L136" s="879"/>
    </row>
    <row r="137" spans="1:12" ht="76.5">
      <c r="A137" s="18">
        <v>127</v>
      </c>
      <c r="B137" s="116" t="s">
        <v>10993</v>
      </c>
      <c r="C137" s="368" t="s">
        <v>11030</v>
      </c>
      <c r="D137" s="647">
        <v>42936</v>
      </c>
      <c r="E137" s="15" t="s">
        <v>10943</v>
      </c>
      <c r="F137" s="43" t="s">
        <v>575</v>
      </c>
      <c r="G137" s="301">
        <v>196.36</v>
      </c>
      <c r="H137" s="18">
        <v>0</v>
      </c>
      <c r="I137" s="877"/>
      <c r="J137" s="878"/>
      <c r="K137" s="878"/>
      <c r="L137" s="879"/>
    </row>
    <row r="138" spans="1:12" ht="76.5">
      <c r="A138" s="18">
        <v>128</v>
      </c>
      <c r="B138" s="116" t="s">
        <v>10993</v>
      </c>
      <c r="C138" s="368" t="s">
        <v>11031</v>
      </c>
      <c r="D138" s="647">
        <v>42936</v>
      </c>
      <c r="E138" s="15" t="s">
        <v>10943</v>
      </c>
      <c r="F138" s="43" t="s">
        <v>575</v>
      </c>
      <c r="G138" s="301">
        <v>196.36</v>
      </c>
      <c r="H138" s="18">
        <v>0</v>
      </c>
      <c r="I138" s="877"/>
      <c r="J138" s="878"/>
      <c r="K138" s="878"/>
      <c r="L138" s="879"/>
    </row>
    <row r="139" spans="1:12" ht="76.5">
      <c r="A139" s="18">
        <v>129</v>
      </c>
      <c r="B139" s="116" t="s">
        <v>10993</v>
      </c>
      <c r="C139" s="368" t="s">
        <v>11032</v>
      </c>
      <c r="D139" s="647">
        <v>42936</v>
      </c>
      <c r="E139" s="15" t="s">
        <v>10943</v>
      </c>
      <c r="F139" s="43" t="s">
        <v>575</v>
      </c>
      <c r="G139" s="301">
        <v>196.36</v>
      </c>
      <c r="H139" s="18">
        <v>0</v>
      </c>
      <c r="I139" s="877"/>
      <c r="J139" s="878"/>
      <c r="K139" s="878"/>
      <c r="L139" s="879"/>
    </row>
    <row r="140" spans="1:12" ht="76.5">
      <c r="A140" s="18">
        <v>130</v>
      </c>
      <c r="B140" s="116" t="s">
        <v>10993</v>
      </c>
      <c r="C140" s="368" t="s">
        <v>11033</v>
      </c>
      <c r="D140" s="647">
        <v>42936</v>
      </c>
      <c r="E140" s="15" t="s">
        <v>10943</v>
      </c>
      <c r="F140" s="43" t="s">
        <v>575</v>
      </c>
      <c r="G140" s="301">
        <v>196.36</v>
      </c>
      <c r="H140" s="18">
        <v>0</v>
      </c>
      <c r="I140" s="877"/>
      <c r="J140" s="878"/>
      <c r="K140" s="878"/>
      <c r="L140" s="879"/>
    </row>
    <row r="141" spans="1:12" ht="76.5">
      <c r="A141" s="18">
        <v>131</v>
      </c>
      <c r="B141" s="116" t="s">
        <v>10993</v>
      </c>
      <c r="C141" s="368" t="s">
        <v>11034</v>
      </c>
      <c r="D141" s="647">
        <v>42936</v>
      </c>
      <c r="E141" s="15" t="s">
        <v>10943</v>
      </c>
      <c r="F141" s="43" t="s">
        <v>575</v>
      </c>
      <c r="G141" s="301">
        <v>196.36</v>
      </c>
      <c r="H141" s="18">
        <v>0</v>
      </c>
      <c r="I141" s="877"/>
      <c r="J141" s="878"/>
      <c r="K141" s="878"/>
      <c r="L141" s="879"/>
    </row>
    <row r="142" spans="1:12" ht="76.5">
      <c r="A142" s="18">
        <v>132</v>
      </c>
      <c r="B142" s="116" t="s">
        <v>10993</v>
      </c>
      <c r="C142" s="368" t="s">
        <v>11035</v>
      </c>
      <c r="D142" s="647">
        <v>42936</v>
      </c>
      <c r="E142" s="15" t="s">
        <v>10943</v>
      </c>
      <c r="F142" s="43" t="s">
        <v>575</v>
      </c>
      <c r="G142" s="301">
        <v>196.36</v>
      </c>
      <c r="H142" s="18">
        <v>0</v>
      </c>
      <c r="I142" s="877"/>
      <c r="J142" s="878"/>
      <c r="K142" s="878"/>
      <c r="L142" s="879"/>
    </row>
    <row r="143" spans="1:12" ht="76.5">
      <c r="A143" s="18">
        <v>133</v>
      </c>
      <c r="B143" s="116" t="s">
        <v>10993</v>
      </c>
      <c r="C143" s="368" t="s">
        <v>11036</v>
      </c>
      <c r="D143" s="647">
        <v>42936</v>
      </c>
      <c r="E143" s="15" t="s">
        <v>10943</v>
      </c>
      <c r="F143" s="43" t="s">
        <v>575</v>
      </c>
      <c r="G143" s="301">
        <v>196.36</v>
      </c>
      <c r="H143" s="18">
        <v>0</v>
      </c>
      <c r="I143" s="877"/>
      <c r="J143" s="878"/>
      <c r="K143" s="878"/>
      <c r="L143" s="879"/>
    </row>
    <row r="144" spans="1:12" ht="76.5">
      <c r="A144" s="18">
        <v>134</v>
      </c>
      <c r="B144" s="116" t="s">
        <v>10993</v>
      </c>
      <c r="C144" s="368" t="s">
        <v>11037</v>
      </c>
      <c r="D144" s="647">
        <v>42936</v>
      </c>
      <c r="E144" s="15" t="s">
        <v>10943</v>
      </c>
      <c r="F144" s="43" t="s">
        <v>575</v>
      </c>
      <c r="G144" s="301">
        <v>196.36</v>
      </c>
      <c r="H144" s="18">
        <v>0</v>
      </c>
      <c r="I144" s="877"/>
      <c r="J144" s="878"/>
      <c r="K144" s="878"/>
      <c r="L144" s="879"/>
    </row>
    <row r="145" spans="1:12" ht="76.5">
      <c r="A145" s="18">
        <v>135</v>
      </c>
      <c r="B145" s="116" t="s">
        <v>10993</v>
      </c>
      <c r="C145" s="368" t="s">
        <v>11038</v>
      </c>
      <c r="D145" s="647">
        <v>42936</v>
      </c>
      <c r="E145" s="15" t="s">
        <v>10943</v>
      </c>
      <c r="F145" s="43" t="s">
        <v>575</v>
      </c>
      <c r="G145" s="301">
        <v>196.36</v>
      </c>
      <c r="H145" s="18">
        <v>0</v>
      </c>
      <c r="I145" s="877"/>
      <c r="J145" s="878"/>
      <c r="K145" s="878"/>
      <c r="L145" s="879"/>
    </row>
    <row r="146" spans="1:12" ht="76.5">
      <c r="A146" s="18">
        <v>136</v>
      </c>
      <c r="B146" s="116" t="s">
        <v>10993</v>
      </c>
      <c r="C146" s="368" t="s">
        <v>11039</v>
      </c>
      <c r="D146" s="647">
        <v>42936</v>
      </c>
      <c r="E146" s="15" t="s">
        <v>10943</v>
      </c>
      <c r="F146" s="43" t="s">
        <v>575</v>
      </c>
      <c r="G146" s="301">
        <v>196.36</v>
      </c>
      <c r="H146" s="18">
        <v>0</v>
      </c>
      <c r="I146" s="877"/>
      <c r="J146" s="878"/>
      <c r="K146" s="878"/>
      <c r="L146" s="879"/>
    </row>
    <row r="147" spans="1:12" ht="76.5">
      <c r="A147" s="18">
        <v>137</v>
      </c>
      <c r="B147" s="116" t="s">
        <v>10993</v>
      </c>
      <c r="C147" s="368" t="s">
        <v>11040</v>
      </c>
      <c r="D147" s="647">
        <v>42936</v>
      </c>
      <c r="E147" s="15" t="s">
        <v>10943</v>
      </c>
      <c r="F147" s="43" t="s">
        <v>575</v>
      </c>
      <c r="G147" s="301">
        <v>196.36</v>
      </c>
      <c r="H147" s="18">
        <v>0</v>
      </c>
      <c r="I147" s="877"/>
      <c r="J147" s="878"/>
      <c r="K147" s="878"/>
      <c r="L147" s="879"/>
    </row>
    <row r="148" spans="1:12" ht="76.5">
      <c r="A148" s="18">
        <v>138</v>
      </c>
      <c r="B148" s="116" t="s">
        <v>10993</v>
      </c>
      <c r="C148" s="368" t="s">
        <v>11041</v>
      </c>
      <c r="D148" s="647">
        <v>42936</v>
      </c>
      <c r="E148" s="15" t="s">
        <v>10943</v>
      </c>
      <c r="F148" s="43" t="s">
        <v>575</v>
      </c>
      <c r="G148" s="301">
        <v>196.36</v>
      </c>
      <c r="H148" s="18">
        <v>0</v>
      </c>
      <c r="I148" s="877"/>
      <c r="J148" s="878"/>
      <c r="K148" s="878"/>
      <c r="L148" s="879"/>
    </row>
    <row r="149" spans="1:12" ht="76.5">
      <c r="A149" s="18">
        <v>139</v>
      </c>
      <c r="B149" s="116" t="s">
        <v>10993</v>
      </c>
      <c r="C149" s="368" t="s">
        <v>7951</v>
      </c>
      <c r="D149" s="647">
        <v>42936</v>
      </c>
      <c r="E149" s="15" t="s">
        <v>10943</v>
      </c>
      <c r="F149" s="43" t="s">
        <v>575</v>
      </c>
      <c r="G149" s="301">
        <v>196.36</v>
      </c>
      <c r="H149" s="18">
        <v>0</v>
      </c>
      <c r="I149" s="877"/>
      <c r="J149" s="878"/>
      <c r="K149" s="878"/>
      <c r="L149" s="879"/>
    </row>
    <row r="150" spans="1:12" ht="76.5">
      <c r="A150" s="18">
        <v>140</v>
      </c>
      <c r="B150" s="116" t="s">
        <v>10993</v>
      </c>
      <c r="C150" s="368" t="s">
        <v>7370</v>
      </c>
      <c r="D150" s="647">
        <v>42936</v>
      </c>
      <c r="E150" s="15" t="s">
        <v>10943</v>
      </c>
      <c r="F150" s="43" t="s">
        <v>575</v>
      </c>
      <c r="G150" s="301">
        <v>196.36</v>
      </c>
      <c r="H150" s="18">
        <v>0</v>
      </c>
      <c r="I150" s="877"/>
      <c r="J150" s="878"/>
      <c r="K150" s="878"/>
      <c r="L150" s="879"/>
    </row>
    <row r="151" spans="1:12" ht="76.5">
      <c r="A151" s="18">
        <v>141</v>
      </c>
      <c r="B151" s="116" t="s">
        <v>10993</v>
      </c>
      <c r="C151" s="368" t="s">
        <v>7373</v>
      </c>
      <c r="D151" s="647">
        <v>42936</v>
      </c>
      <c r="E151" s="15" t="s">
        <v>10943</v>
      </c>
      <c r="F151" s="43" t="s">
        <v>575</v>
      </c>
      <c r="G151" s="301">
        <v>196.36</v>
      </c>
      <c r="H151" s="18">
        <v>0</v>
      </c>
      <c r="I151" s="877"/>
      <c r="J151" s="878"/>
      <c r="K151" s="878"/>
      <c r="L151" s="879"/>
    </row>
    <row r="152" spans="1:12" ht="76.5">
      <c r="A152" s="18">
        <v>142</v>
      </c>
      <c r="B152" s="116" t="s">
        <v>10993</v>
      </c>
      <c r="C152" s="368" t="s">
        <v>7375</v>
      </c>
      <c r="D152" s="647">
        <v>42936</v>
      </c>
      <c r="E152" s="15" t="s">
        <v>10943</v>
      </c>
      <c r="F152" s="43" t="s">
        <v>575</v>
      </c>
      <c r="G152" s="301">
        <v>196.36</v>
      </c>
      <c r="H152" s="18">
        <v>0</v>
      </c>
      <c r="I152" s="877"/>
      <c r="J152" s="878"/>
      <c r="K152" s="878"/>
      <c r="L152" s="879"/>
    </row>
    <row r="153" spans="1:12" ht="76.5">
      <c r="A153" s="18">
        <v>143</v>
      </c>
      <c r="B153" s="116" t="s">
        <v>10993</v>
      </c>
      <c r="C153" s="368" t="s">
        <v>7376</v>
      </c>
      <c r="D153" s="647">
        <v>42936</v>
      </c>
      <c r="E153" s="15" t="s">
        <v>10943</v>
      </c>
      <c r="F153" s="43" t="s">
        <v>575</v>
      </c>
      <c r="G153" s="301">
        <v>196.36</v>
      </c>
      <c r="H153" s="18">
        <v>0</v>
      </c>
      <c r="I153" s="877"/>
      <c r="J153" s="878"/>
      <c r="K153" s="878"/>
      <c r="L153" s="879"/>
    </row>
    <row r="154" spans="1:12" ht="76.5">
      <c r="A154" s="18">
        <v>144</v>
      </c>
      <c r="B154" s="116" t="s">
        <v>10993</v>
      </c>
      <c r="C154" s="368" t="s">
        <v>11042</v>
      </c>
      <c r="D154" s="647">
        <v>42936</v>
      </c>
      <c r="E154" s="15" t="s">
        <v>10943</v>
      </c>
      <c r="F154" s="43" t="s">
        <v>575</v>
      </c>
      <c r="G154" s="301">
        <v>196.36</v>
      </c>
      <c r="H154" s="18">
        <v>0</v>
      </c>
      <c r="I154" s="877"/>
      <c r="J154" s="878"/>
      <c r="K154" s="878"/>
      <c r="L154" s="879"/>
    </row>
    <row r="155" spans="1:12" ht="76.5">
      <c r="A155" s="18">
        <v>145</v>
      </c>
      <c r="B155" s="116" t="s">
        <v>10993</v>
      </c>
      <c r="C155" s="368" t="s">
        <v>11043</v>
      </c>
      <c r="D155" s="647">
        <v>42936</v>
      </c>
      <c r="E155" s="15" t="s">
        <v>10943</v>
      </c>
      <c r="F155" s="43" t="s">
        <v>575</v>
      </c>
      <c r="G155" s="301">
        <v>196.36</v>
      </c>
      <c r="H155" s="18">
        <v>0</v>
      </c>
      <c r="I155" s="877"/>
      <c r="J155" s="878"/>
      <c r="K155" s="878"/>
      <c r="L155" s="879"/>
    </row>
    <row r="156" spans="1:12" ht="76.5">
      <c r="A156" s="18">
        <v>146</v>
      </c>
      <c r="B156" s="116" t="s">
        <v>10993</v>
      </c>
      <c r="C156" s="368" t="s">
        <v>11044</v>
      </c>
      <c r="D156" s="647">
        <v>42936</v>
      </c>
      <c r="E156" s="15" t="s">
        <v>10943</v>
      </c>
      <c r="F156" s="43" t="s">
        <v>575</v>
      </c>
      <c r="G156" s="301">
        <v>196.36</v>
      </c>
      <c r="H156" s="18">
        <v>0</v>
      </c>
      <c r="I156" s="877"/>
      <c r="J156" s="878"/>
      <c r="K156" s="878"/>
      <c r="L156" s="879"/>
    </row>
    <row r="157" spans="1:12" ht="76.5">
      <c r="A157" s="18">
        <v>147</v>
      </c>
      <c r="B157" s="116" t="s">
        <v>10993</v>
      </c>
      <c r="C157" s="368" t="s">
        <v>11045</v>
      </c>
      <c r="D157" s="647">
        <v>42936</v>
      </c>
      <c r="E157" s="15" t="s">
        <v>10943</v>
      </c>
      <c r="F157" s="43" t="s">
        <v>575</v>
      </c>
      <c r="G157" s="301">
        <v>196.36</v>
      </c>
      <c r="H157" s="18">
        <v>0</v>
      </c>
      <c r="I157" s="877"/>
      <c r="J157" s="878"/>
      <c r="K157" s="878"/>
      <c r="L157" s="879"/>
    </row>
    <row r="158" spans="1:12" ht="76.5">
      <c r="A158" s="18">
        <v>148</v>
      </c>
      <c r="B158" s="116" t="s">
        <v>10993</v>
      </c>
      <c r="C158" s="368" t="s">
        <v>11046</v>
      </c>
      <c r="D158" s="647">
        <v>42936</v>
      </c>
      <c r="E158" s="15" t="s">
        <v>10943</v>
      </c>
      <c r="F158" s="43" t="s">
        <v>575</v>
      </c>
      <c r="G158" s="301">
        <v>196.36</v>
      </c>
      <c r="H158" s="18">
        <v>0</v>
      </c>
      <c r="I158" s="877"/>
      <c r="J158" s="878"/>
      <c r="K158" s="878"/>
      <c r="L158" s="879"/>
    </row>
    <row r="159" spans="1:12" ht="76.5">
      <c r="A159" s="18">
        <v>149</v>
      </c>
      <c r="B159" s="116" t="s">
        <v>10993</v>
      </c>
      <c r="C159" s="368" t="s">
        <v>11047</v>
      </c>
      <c r="D159" s="647">
        <v>42936</v>
      </c>
      <c r="E159" s="15" t="s">
        <v>10943</v>
      </c>
      <c r="F159" s="43" t="s">
        <v>575</v>
      </c>
      <c r="G159" s="301">
        <v>196.36</v>
      </c>
      <c r="H159" s="18">
        <v>0</v>
      </c>
      <c r="I159" s="877"/>
      <c r="J159" s="878"/>
      <c r="K159" s="878"/>
      <c r="L159" s="879"/>
    </row>
    <row r="160" spans="1:12" ht="76.5">
      <c r="A160" s="18">
        <v>150</v>
      </c>
      <c r="B160" s="116" t="s">
        <v>10993</v>
      </c>
      <c r="C160" s="368" t="s">
        <v>11048</v>
      </c>
      <c r="D160" s="647">
        <v>42936</v>
      </c>
      <c r="E160" s="15" t="s">
        <v>10943</v>
      </c>
      <c r="F160" s="43" t="s">
        <v>575</v>
      </c>
      <c r="G160" s="301">
        <v>196.36</v>
      </c>
      <c r="H160" s="18">
        <v>0</v>
      </c>
      <c r="I160" s="877"/>
      <c r="J160" s="878"/>
      <c r="K160" s="878"/>
      <c r="L160" s="879"/>
    </row>
    <row r="161" spans="1:12" ht="76.5">
      <c r="A161" s="18">
        <v>151</v>
      </c>
      <c r="B161" s="116" t="s">
        <v>10993</v>
      </c>
      <c r="C161" s="368" t="s">
        <v>11049</v>
      </c>
      <c r="D161" s="647">
        <v>42936</v>
      </c>
      <c r="E161" s="15" t="s">
        <v>10943</v>
      </c>
      <c r="F161" s="43" t="s">
        <v>575</v>
      </c>
      <c r="G161" s="301">
        <v>196.36</v>
      </c>
      <c r="H161" s="18">
        <v>0</v>
      </c>
      <c r="I161" s="877"/>
      <c r="J161" s="878"/>
      <c r="K161" s="878"/>
      <c r="L161" s="879"/>
    </row>
    <row r="162" spans="1:12" ht="76.5">
      <c r="A162" s="18">
        <v>152</v>
      </c>
      <c r="B162" s="116" t="s">
        <v>10993</v>
      </c>
      <c r="C162" s="368" t="s">
        <v>11050</v>
      </c>
      <c r="D162" s="647">
        <v>42936</v>
      </c>
      <c r="E162" s="15" t="s">
        <v>10943</v>
      </c>
      <c r="F162" s="43" t="s">
        <v>575</v>
      </c>
      <c r="G162" s="301">
        <v>196.36</v>
      </c>
      <c r="H162" s="18">
        <v>0</v>
      </c>
      <c r="I162" s="877"/>
      <c r="J162" s="878"/>
      <c r="K162" s="878"/>
      <c r="L162" s="879"/>
    </row>
    <row r="163" spans="1:12" ht="76.5">
      <c r="A163" s="18">
        <v>153</v>
      </c>
      <c r="B163" s="116" t="s">
        <v>10993</v>
      </c>
      <c r="C163" s="368" t="s">
        <v>11051</v>
      </c>
      <c r="D163" s="647">
        <v>42936</v>
      </c>
      <c r="E163" s="15" t="s">
        <v>10943</v>
      </c>
      <c r="F163" s="43" t="s">
        <v>575</v>
      </c>
      <c r="G163" s="301">
        <v>196.36</v>
      </c>
      <c r="H163" s="18">
        <v>0</v>
      </c>
      <c r="I163" s="877"/>
      <c r="J163" s="878"/>
      <c r="K163" s="878"/>
      <c r="L163" s="879"/>
    </row>
    <row r="164" spans="1:12" ht="76.5">
      <c r="A164" s="18">
        <v>154</v>
      </c>
      <c r="B164" s="116" t="s">
        <v>10993</v>
      </c>
      <c r="C164" s="368" t="s">
        <v>11052</v>
      </c>
      <c r="D164" s="647">
        <v>42936</v>
      </c>
      <c r="E164" s="15" t="s">
        <v>10943</v>
      </c>
      <c r="F164" s="43" t="s">
        <v>575</v>
      </c>
      <c r="G164" s="301">
        <v>196.36</v>
      </c>
      <c r="H164" s="18">
        <v>0</v>
      </c>
      <c r="I164" s="877"/>
      <c r="J164" s="878"/>
      <c r="K164" s="878"/>
      <c r="L164" s="879"/>
    </row>
    <row r="165" spans="1:12" ht="76.5">
      <c r="A165" s="18">
        <v>155</v>
      </c>
      <c r="B165" s="116" t="s">
        <v>10993</v>
      </c>
      <c r="C165" s="368" t="s">
        <v>11053</v>
      </c>
      <c r="D165" s="647">
        <v>42936</v>
      </c>
      <c r="E165" s="15" t="s">
        <v>10943</v>
      </c>
      <c r="F165" s="43" t="s">
        <v>575</v>
      </c>
      <c r="G165" s="301">
        <v>196.36</v>
      </c>
      <c r="H165" s="18">
        <v>0</v>
      </c>
      <c r="I165" s="877"/>
      <c r="J165" s="878"/>
      <c r="K165" s="878"/>
      <c r="L165" s="879"/>
    </row>
    <row r="166" spans="1:12" ht="76.5">
      <c r="A166" s="18">
        <v>156</v>
      </c>
      <c r="B166" s="116" t="s">
        <v>10993</v>
      </c>
      <c r="C166" s="368" t="s">
        <v>11054</v>
      </c>
      <c r="D166" s="647">
        <v>42936</v>
      </c>
      <c r="E166" s="15" t="s">
        <v>10943</v>
      </c>
      <c r="F166" s="43" t="s">
        <v>575</v>
      </c>
      <c r="G166" s="301">
        <v>196.36</v>
      </c>
      <c r="H166" s="18">
        <v>0</v>
      </c>
      <c r="I166" s="877"/>
      <c r="J166" s="878"/>
      <c r="K166" s="878"/>
      <c r="L166" s="879"/>
    </row>
    <row r="167" spans="1:12" ht="76.5">
      <c r="A167" s="18">
        <v>157</v>
      </c>
      <c r="B167" s="116" t="s">
        <v>10993</v>
      </c>
      <c r="C167" s="368" t="s">
        <v>11055</v>
      </c>
      <c r="D167" s="647">
        <v>42936</v>
      </c>
      <c r="E167" s="15" t="s">
        <v>10943</v>
      </c>
      <c r="F167" s="43" t="s">
        <v>575</v>
      </c>
      <c r="G167" s="301">
        <v>196.36</v>
      </c>
      <c r="H167" s="18">
        <v>0</v>
      </c>
      <c r="I167" s="877"/>
      <c r="J167" s="878"/>
      <c r="K167" s="878"/>
      <c r="L167" s="879"/>
    </row>
    <row r="168" spans="1:12" ht="76.5">
      <c r="A168" s="18">
        <v>158</v>
      </c>
      <c r="B168" s="116" t="s">
        <v>10993</v>
      </c>
      <c r="C168" s="368" t="s">
        <v>11056</v>
      </c>
      <c r="D168" s="647">
        <v>42936</v>
      </c>
      <c r="E168" s="15" t="s">
        <v>10943</v>
      </c>
      <c r="F168" s="43" t="s">
        <v>575</v>
      </c>
      <c r="G168" s="301">
        <v>196.36</v>
      </c>
      <c r="H168" s="18">
        <v>0</v>
      </c>
      <c r="I168" s="877"/>
      <c r="J168" s="878"/>
      <c r="K168" s="878"/>
      <c r="L168" s="879"/>
    </row>
    <row r="169" spans="1:12" ht="76.5">
      <c r="A169" s="18">
        <v>159</v>
      </c>
      <c r="B169" s="116" t="s">
        <v>10993</v>
      </c>
      <c r="C169" s="368" t="s">
        <v>11057</v>
      </c>
      <c r="D169" s="647">
        <v>42936</v>
      </c>
      <c r="E169" s="15" t="s">
        <v>10943</v>
      </c>
      <c r="F169" s="43" t="s">
        <v>575</v>
      </c>
      <c r="G169" s="301">
        <v>196.36</v>
      </c>
      <c r="H169" s="18">
        <v>0</v>
      </c>
      <c r="I169" s="877"/>
      <c r="J169" s="878"/>
      <c r="K169" s="878"/>
      <c r="L169" s="879"/>
    </row>
    <row r="170" spans="1:12" ht="76.5">
      <c r="A170" s="18">
        <v>160</v>
      </c>
      <c r="B170" s="116" t="s">
        <v>10993</v>
      </c>
      <c r="C170" s="368" t="s">
        <v>11058</v>
      </c>
      <c r="D170" s="647">
        <v>42936</v>
      </c>
      <c r="E170" s="15" t="s">
        <v>10943</v>
      </c>
      <c r="F170" s="43" t="s">
        <v>575</v>
      </c>
      <c r="G170" s="301">
        <v>196.36</v>
      </c>
      <c r="H170" s="18">
        <v>0</v>
      </c>
      <c r="I170" s="877"/>
      <c r="J170" s="878"/>
      <c r="K170" s="878"/>
      <c r="L170" s="879"/>
    </row>
    <row r="171" spans="1:12" ht="76.5">
      <c r="A171" s="18">
        <v>161</v>
      </c>
      <c r="B171" s="116" t="s">
        <v>10993</v>
      </c>
      <c r="C171" s="368" t="s">
        <v>11059</v>
      </c>
      <c r="D171" s="647">
        <v>42936</v>
      </c>
      <c r="E171" s="15" t="s">
        <v>10943</v>
      </c>
      <c r="F171" s="43" t="s">
        <v>575</v>
      </c>
      <c r="G171" s="301">
        <v>196.36</v>
      </c>
      <c r="H171" s="18">
        <v>0</v>
      </c>
      <c r="I171" s="877"/>
      <c r="J171" s="878"/>
      <c r="K171" s="878"/>
      <c r="L171" s="879"/>
    </row>
    <row r="172" spans="1:12" ht="76.5">
      <c r="A172" s="18">
        <v>162</v>
      </c>
      <c r="B172" s="116" t="s">
        <v>10993</v>
      </c>
      <c r="C172" s="368" t="s">
        <v>8398</v>
      </c>
      <c r="D172" s="647">
        <v>42936</v>
      </c>
      <c r="E172" s="15" t="s">
        <v>10943</v>
      </c>
      <c r="F172" s="43" t="s">
        <v>575</v>
      </c>
      <c r="G172" s="301">
        <v>196.36</v>
      </c>
      <c r="H172" s="18">
        <v>0</v>
      </c>
      <c r="I172" s="877"/>
      <c r="J172" s="878"/>
      <c r="K172" s="878"/>
      <c r="L172" s="879"/>
    </row>
    <row r="173" spans="1:12" ht="76.5">
      <c r="A173" s="18">
        <v>163</v>
      </c>
      <c r="B173" s="116" t="s">
        <v>10993</v>
      </c>
      <c r="C173" s="368" t="s">
        <v>11060</v>
      </c>
      <c r="D173" s="647">
        <v>42936</v>
      </c>
      <c r="E173" s="15" t="s">
        <v>10943</v>
      </c>
      <c r="F173" s="43" t="s">
        <v>575</v>
      </c>
      <c r="G173" s="301">
        <v>196.36</v>
      </c>
      <c r="H173" s="18">
        <v>0</v>
      </c>
      <c r="I173" s="877"/>
      <c r="J173" s="878"/>
      <c r="K173" s="878"/>
      <c r="L173" s="879"/>
    </row>
    <row r="174" spans="1:12" ht="76.5">
      <c r="A174" s="18">
        <v>164</v>
      </c>
      <c r="B174" s="116" t="s">
        <v>10993</v>
      </c>
      <c r="C174" s="368" t="s">
        <v>11061</v>
      </c>
      <c r="D174" s="647">
        <v>42936</v>
      </c>
      <c r="E174" s="15" t="s">
        <v>10943</v>
      </c>
      <c r="F174" s="43" t="s">
        <v>575</v>
      </c>
      <c r="G174" s="301">
        <v>196.36</v>
      </c>
      <c r="H174" s="18">
        <v>0</v>
      </c>
      <c r="I174" s="877"/>
      <c r="J174" s="878"/>
      <c r="K174" s="878"/>
      <c r="L174" s="879"/>
    </row>
    <row r="175" spans="1:12" ht="76.5">
      <c r="A175" s="18">
        <v>165</v>
      </c>
      <c r="B175" s="116" t="s">
        <v>10993</v>
      </c>
      <c r="C175" s="368" t="s">
        <v>11062</v>
      </c>
      <c r="D175" s="647">
        <v>42936</v>
      </c>
      <c r="E175" s="15" t="s">
        <v>10943</v>
      </c>
      <c r="F175" s="43" t="s">
        <v>575</v>
      </c>
      <c r="G175" s="301">
        <v>196.36</v>
      </c>
      <c r="H175" s="18">
        <v>0</v>
      </c>
      <c r="I175" s="877"/>
      <c r="J175" s="878"/>
      <c r="K175" s="878"/>
      <c r="L175" s="879"/>
    </row>
    <row r="176" spans="1:12" ht="76.5">
      <c r="A176" s="18">
        <v>166</v>
      </c>
      <c r="B176" s="116" t="s">
        <v>10993</v>
      </c>
      <c r="C176" s="368" t="s">
        <v>11063</v>
      </c>
      <c r="D176" s="647">
        <v>42936</v>
      </c>
      <c r="E176" s="15" t="s">
        <v>10943</v>
      </c>
      <c r="F176" s="43" t="s">
        <v>575</v>
      </c>
      <c r="G176" s="301">
        <v>196.36</v>
      </c>
      <c r="H176" s="18">
        <v>0</v>
      </c>
      <c r="I176" s="877"/>
      <c r="J176" s="878"/>
      <c r="K176" s="878"/>
      <c r="L176" s="879"/>
    </row>
    <row r="177" spans="1:12" ht="76.5">
      <c r="A177" s="18">
        <v>167</v>
      </c>
      <c r="B177" s="116" t="s">
        <v>10993</v>
      </c>
      <c r="C177" s="368" t="s">
        <v>11064</v>
      </c>
      <c r="D177" s="647">
        <v>42936</v>
      </c>
      <c r="E177" s="15" t="s">
        <v>10943</v>
      </c>
      <c r="F177" s="43" t="s">
        <v>575</v>
      </c>
      <c r="G177" s="301">
        <v>196.36</v>
      </c>
      <c r="H177" s="18">
        <v>0</v>
      </c>
      <c r="I177" s="877"/>
      <c r="J177" s="878"/>
      <c r="K177" s="878"/>
      <c r="L177" s="879"/>
    </row>
    <row r="178" spans="1:12" ht="76.5">
      <c r="A178" s="18">
        <v>168</v>
      </c>
      <c r="B178" s="116" t="s">
        <v>10993</v>
      </c>
      <c r="C178" s="368" t="s">
        <v>11065</v>
      </c>
      <c r="D178" s="647">
        <v>42936</v>
      </c>
      <c r="E178" s="15" t="s">
        <v>10943</v>
      </c>
      <c r="F178" s="43" t="s">
        <v>575</v>
      </c>
      <c r="G178" s="301">
        <v>196.36</v>
      </c>
      <c r="H178" s="18">
        <v>0</v>
      </c>
      <c r="I178" s="877"/>
      <c r="J178" s="878"/>
      <c r="K178" s="878"/>
      <c r="L178" s="879"/>
    </row>
    <row r="179" spans="1:12" ht="76.5">
      <c r="A179" s="18">
        <v>169</v>
      </c>
      <c r="B179" s="116" t="s">
        <v>11066</v>
      </c>
      <c r="C179" s="368" t="s">
        <v>11067</v>
      </c>
      <c r="D179" s="647">
        <v>42936</v>
      </c>
      <c r="E179" s="15" t="s">
        <v>10943</v>
      </c>
      <c r="F179" s="43" t="s">
        <v>575</v>
      </c>
      <c r="G179" s="301">
        <v>840</v>
      </c>
      <c r="H179" s="18">
        <v>0</v>
      </c>
      <c r="I179" s="877"/>
      <c r="J179" s="878"/>
      <c r="K179" s="878"/>
      <c r="L179" s="879"/>
    </row>
    <row r="180" spans="1:12" ht="76.5">
      <c r="A180" s="18">
        <v>170</v>
      </c>
      <c r="B180" s="116" t="s">
        <v>11066</v>
      </c>
      <c r="C180" s="368" t="s">
        <v>11068</v>
      </c>
      <c r="D180" s="647">
        <v>42936</v>
      </c>
      <c r="E180" s="15" t="s">
        <v>10943</v>
      </c>
      <c r="F180" s="43" t="s">
        <v>575</v>
      </c>
      <c r="G180" s="301">
        <v>840</v>
      </c>
      <c r="H180" s="18">
        <v>0</v>
      </c>
      <c r="I180" s="877"/>
      <c r="J180" s="878"/>
      <c r="K180" s="878"/>
      <c r="L180" s="879"/>
    </row>
    <row r="181" spans="1:12" ht="76.5">
      <c r="A181" s="18">
        <v>171</v>
      </c>
      <c r="B181" s="116" t="s">
        <v>11066</v>
      </c>
      <c r="C181" s="368" t="s">
        <v>11069</v>
      </c>
      <c r="D181" s="647">
        <v>42936</v>
      </c>
      <c r="E181" s="15" t="s">
        <v>10943</v>
      </c>
      <c r="F181" s="43" t="s">
        <v>575</v>
      </c>
      <c r="G181" s="301">
        <v>840</v>
      </c>
      <c r="H181" s="18">
        <v>0</v>
      </c>
      <c r="I181" s="877"/>
      <c r="J181" s="878"/>
      <c r="K181" s="878"/>
      <c r="L181" s="879"/>
    </row>
    <row r="182" spans="1:12" ht="76.5">
      <c r="A182" s="18">
        <v>172</v>
      </c>
      <c r="B182" s="116" t="s">
        <v>11066</v>
      </c>
      <c r="C182" s="368" t="s">
        <v>11070</v>
      </c>
      <c r="D182" s="647">
        <v>42936</v>
      </c>
      <c r="E182" s="15" t="s">
        <v>10943</v>
      </c>
      <c r="F182" s="43" t="s">
        <v>575</v>
      </c>
      <c r="G182" s="301">
        <v>840</v>
      </c>
      <c r="H182" s="18">
        <v>0</v>
      </c>
      <c r="I182" s="877"/>
      <c r="J182" s="878"/>
      <c r="K182" s="878"/>
      <c r="L182" s="879"/>
    </row>
    <row r="183" spans="1:12" ht="76.5">
      <c r="A183" s="18">
        <v>173</v>
      </c>
      <c r="B183" s="116" t="s">
        <v>11066</v>
      </c>
      <c r="C183" s="368" t="s">
        <v>5431</v>
      </c>
      <c r="D183" s="647">
        <v>42936</v>
      </c>
      <c r="E183" s="15" t="s">
        <v>10943</v>
      </c>
      <c r="F183" s="43" t="s">
        <v>575</v>
      </c>
      <c r="G183" s="301">
        <v>840</v>
      </c>
      <c r="H183" s="18">
        <v>0</v>
      </c>
      <c r="I183" s="877"/>
      <c r="J183" s="878"/>
      <c r="K183" s="878"/>
      <c r="L183" s="879"/>
    </row>
    <row r="184" spans="1:12" ht="76.5">
      <c r="A184" s="18">
        <v>174</v>
      </c>
      <c r="B184" s="116" t="s">
        <v>11066</v>
      </c>
      <c r="C184" s="368" t="s">
        <v>5438</v>
      </c>
      <c r="D184" s="647">
        <v>42936</v>
      </c>
      <c r="E184" s="15" t="s">
        <v>10943</v>
      </c>
      <c r="F184" s="43" t="s">
        <v>575</v>
      </c>
      <c r="G184" s="301">
        <v>840</v>
      </c>
      <c r="H184" s="18">
        <v>0</v>
      </c>
      <c r="I184" s="877"/>
      <c r="J184" s="878"/>
      <c r="K184" s="878"/>
      <c r="L184" s="879"/>
    </row>
    <row r="185" spans="1:12" ht="76.5">
      <c r="A185" s="18">
        <v>175</v>
      </c>
      <c r="B185" s="116" t="s">
        <v>11066</v>
      </c>
      <c r="C185" s="368" t="s">
        <v>5443</v>
      </c>
      <c r="D185" s="647">
        <v>42936</v>
      </c>
      <c r="E185" s="15" t="s">
        <v>10943</v>
      </c>
      <c r="F185" s="43" t="s">
        <v>575</v>
      </c>
      <c r="G185" s="301">
        <v>840</v>
      </c>
      <c r="H185" s="18">
        <v>0</v>
      </c>
      <c r="I185" s="877"/>
      <c r="J185" s="878"/>
      <c r="K185" s="878"/>
      <c r="L185" s="879"/>
    </row>
    <row r="186" spans="1:12" ht="76.5">
      <c r="A186" s="18">
        <v>176</v>
      </c>
      <c r="B186" s="116" t="s">
        <v>11066</v>
      </c>
      <c r="C186" s="368" t="s">
        <v>11071</v>
      </c>
      <c r="D186" s="647">
        <v>42936</v>
      </c>
      <c r="E186" s="15" t="s">
        <v>10943</v>
      </c>
      <c r="F186" s="43" t="s">
        <v>575</v>
      </c>
      <c r="G186" s="301">
        <v>840</v>
      </c>
      <c r="H186" s="18">
        <v>0</v>
      </c>
      <c r="I186" s="877"/>
      <c r="J186" s="878"/>
      <c r="K186" s="878"/>
      <c r="L186" s="879"/>
    </row>
    <row r="187" spans="1:12" ht="76.5">
      <c r="A187" s="18">
        <v>177</v>
      </c>
      <c r="B187" s="116" t="s">
        <v>11066</v>
      </c>
      <c r="C187" s="368" t="s">
        <v>5450</v>
      </c>
      <c r="D187" s="647">
        <v>42936</v>
      </c>
      <c r="E187" s="15" t="s">
        <v>10943</v>
      </c>
      <c r="F187" s="43" t="s">
        <v>575</v>
      </c>
      <c r="G187" s="301">
        <v>840</v>
      </c>
      <c r="H187" s="18">
        <v>0</v>
      </c>
      <c r="I187" s="877"/>
      <c r="J187" s="878"/>
      <c r="K187" s="878"/>
      <c r="L187" s="879"/>
    </row>
    <row r="188" spans="1:12" ht="76.5">
      <c r="A188" s="18">
        <v>178</v>
      </c>
      <c r="B188" s="116" t="s">
        <v>11066</v>
      </c>
      <c r="C188" s="368" t="s">
        <v>5455</v>
      </c>
      <c r="D188" s="647">
        <v>42936</v>
      </c>
      <c r="E188" s="15" t="s">
        <v>10943</v>
      </c>
      <c r="F188" s="43" t="s">
        <v>575</v>
      </c>
      <c r="G188" s="301">
        <v>840</v>
      </c>
      <c r="H188" s="18">
        <v>0</v>
      </c>
      <c r="I188" s="877"/>
      <c r="J188" s="878"/>
      <c r="K188" s="878"/>
      <c r="L188" s="879"/>
    </row>
    <row r="189" spans="1:12" ht="76.5">
      <c r="A189" s="18">
        <v>179</v>
      </c>
      <c r="B189" s="116" t="s">
        <v>11066</v>
      </c>
      <c r="C189" s="368" t="s">
        <v>5460</v>
      </c>
      <c r="D189" s="647">
        <v>42936</v>
      </c>
      <c r="E189" s="15" t="s">
        <v>10943</v>
      </c>
      <c r="F189" s="43" t="s">
        <v>575</v>
      </c>
      <c r="G189" s="301">
        <v>840</v>
      </c>
      <c r="H189" s="18">
        <v>0</v>
      </c>
      <c r="I189" s="877"/>
      <c r="J189" s="878"/>
      <c r="K189" s="878"/>
      <c r="L189" s="879"/>
    </row>
    <row r="190" spans="1:12" ht="76.5">
      <c r="A190" s="18">
        <v>180</v>
      </c>
      <c r="B190" s="116" t="s">
        <v>11066</v>
      </c>
      <c r="C190" s="368" t="s">
        <v>5465</v>
      </c>
      <c r="D190" s="647">
        <v>42936</v>
      </c>
      <c r="E190" s="15" t="s">
        <v>10943</v>
      </c>
      <c r="F190" s="43" t="s">
        <v>575</v>
      </c>
      <c r="G190" s="301">
        <v>840</v>
      </c>
      <c r="H190" s="18">
        <v>0</v>
      </c>
      <c r="I190" s="877"/>
      <c r="J190" s="878"/>
      <c r="K190" s="878"/>
      <c r="L190" s="879"/>
    </row>
    <row r="191" spans="1:12" ht="76.5">
      <c r="A191" s="18">
        <v>181</v>
      </c>
      <c r="B191" s="116" t="s">
        <v>11066</v>
      </c>
      <c r="C191" s="368" t="s">
        <v>11072</v>
      </c>
      <c r="D191" s="647">
        <v>42936</v>
      </c>
      <c r="E191" s="15" t="s">
        <v>10943</v>
      </c>
      <c r="F191" s="43" t="s">
        <v>575</v>
      </c>
      <c r="G191" s="301">
        <v>840</v>
      </c>
      <c r="H191" s="18">
        <v>0</v>
      </c>
      <c r="I191" s="877"/>
      <c r="J191" s="878"/>
      <c r="K191" s="878"/>
      <c r="L191" s="879"/>
    </row>
    <row r="192" spans="1:12" ht="76.5">
      <c r="A192" s="18">
        <v>182</v>
      </c>
      <c r="B192" s="116" t="s">
        <v>11066</v>
      </c>
      <c r="C192" s="368" t="s">
        <v>5470</v>
      </c>
      <c r="D192" s="647">
        <v>42936</v>
      </c>
      <c r="E192" s="15" t="s">
        <v>10943</v>
      </c>
      <c r="F192" s="43" t="s">
        <v>575</v>
      </c>
      <c r="G192" s="301">
        <v>840</v>
      </c>
      <c r="H192" s="18">
        <v>0</v>
      </c>
      <c r="I192" s="877"/>
      <c r="J192" s="878"/>
      <c r="K192" s="878"/>
      <c r="L192" s="879"/>
    </row>
    <row r="193" spans="1:12" ht="76.5">
      <c r="A193" s="18">
        <v>183</v>
      </c>
      <c r="B193" s="116" t="s">
        <v>11066</v>
      </c>
      <c r="C193" s="368" t="s">
        <v>5489</v>
      </c>
      <c r="D193" s="647">
        <v>42936</v>
      </c>
      <c r="E193" s="15" t="s">
        <v>10943</v>
      </c>
      <c r="F193" s="43" t="s">
        <v>575</v>
      </c>
      <c r="G193" s="301">
        <v>840</v>
      </c>
      <c r="H193" s="18">
        <v>0</v>
      </c>
      <c r="I193" s="877"/>
      <c r="J193" s="878"/>
      <c r="K193" s="878"/>
      <c r="L193" s="879"/>
    </row>
    <row r="194" spans="1:12" ht="76.5">
      <c r="A194" s="18">
        <v>184</v>
      </c>
      <c r="B194" s="116" t="s">
        <v>11066</v>
      </c>
      <c r="C194" s="368" t="s">
        <v>5500</v>
      </c>
      <c r="D194" s="647">
        <v>42936</v>
      </c>
      <c r="E194" s="15" t="s">
        <v>10943</v>
      </c>
      <c r="F194" s="43" t="s">
        <v>575</v>
      </c>
      <c r="G194" s="301">
        <v>840</v>
      </c>
      <c r="H194" s="18">
        <v>0</v>
      </c>
      <c r="I194" s="877"/>
      <c r="J194" s="878"/>
      <c r="K194" s="878"/>
      <c r="L194" s="879"/>
    </row>
    <row r="195" spans="1:12" ht="76.5">
      <c r="A195" s="18">
        <v>185</v>
      </c>
      <c r="B195" s="116" t="s">
        <v>11066</v>
      </c>
      <c r="C195" s="368" t="s">
        <v>5505</v>
      </c>
      <c r="D195" s="647">
        <v>42936</v>
      </c>
      <c r="E195" s="15" t="s">
        <v>10943</v>
      </c>
      <c r="F195" s="43" t="s">
        <v>575</v>
      </c>
      <c r="G195" s="301">
        <v>840</v>
      </c>
      <c r="H195" s="18">
        <v>0</v>
      </c>
      <c r="I195" s="877"/>
      <c r="J195" s="878"/>
      <c r="K195" s="878"/>
      <c r="L195" s="879"/>
    </row>
    <row r="196" spans="1:12" ht="76.5">
      <c r="A196" s="18">
        <v>186</v>
      </c>
      <c r="B196" s="116" t="s">
        <v>11066</v>
      </c>
      <c r="C196" s="368" t="s">
        <v>5512</v>
      </c>
      <c r="D196" s="647">
        <v>42936</v>
      </c>
      <c r="E196" s="15" t="s">
        <v>10943</v>
      </c>
      <c r="F196" s="43" t="s">
        <v>575</v>
      </c>
      <c r="G196" s="301">
        <v>840</v>
      </c>
      <c r="H196" s="18">
        <v>0</v>
      </c>
      <c r="I196" s="877"/>
      <c r="J196" s="878"/>
      <c r="K196" s="878"/>
      <c r="L196" s="879"/>
    </row>
    <row r="197" spans="1:12" ht="76.5">
      <c r="A197" s="18">
        <v>187</v>
      </c>
      <c r="B197" s="116" t="s">
        <v>11066</v>
      </c>
      <c r="C197" s="368" t="s">
        <v>5517</v>
      </c>
      <c r="D197" s="647">
        <v>42936</v>
      </c>
      <c r="E197" s="15" t="s">
        <v>10943</v>
      </c>
      <c r="F197" s="43" t="s">
        <v>575</v>
      </c>
      <c r="G197" s="301">
        <v>840</v>
      </c>
      <c r="H197" s="18">
        <v>0</v>
      </c>
      <c r="I197" s="877"/>
      <c r="J197" s="878"/>
      <c r="K197" s="878"/>
      <c r="L197" s="879"/>
    </row>
    <row r="198" spans="1:12" ht="76.5">
      <c r="A198" s="18">
        <v>188</v>
      </c>
      <c r="B198" s="116" t="s">
        <v>11066</v>
      </c>
      <c r="C198" s="368" t="s">
        <v>11073</v>
      </c>
      <c r="D198" s="647">
        <v>42936</v>
      </c>
      <c r="E198" s="15" t="s">
        <v>10943</v>
      </c>
      <c r="F198" s="43" t="s">
        <v>575</v>
      </c>
      <c r="G198" s="301">
        <v>840</v>
      </c>
      <c r="H198" s="18">
        <v>0</v>
      </c>
      <c r="I198" s="877"/>
      <c r="J198" s="878"/>
      <c r="K198" s="878"/>
      <c r="L198" s="879"/>
    </row>
    <row r="199" spans="1:12" ht="76.5">
      <c r="A199" s="18">
        <v>189</v>
      </c>
      <c r="B199" s="116" t="s">
        <v>11074</v>
      </c>
      <c r="C199" s="368" t="s">
        <v>5527</v>
      </c>
      <c r="D199" s="647">
        <v>42936</v>
      </c>
      <c r="E199" s="15" t="s">
        <v>10943</v>
      </c>
      <c r="F199" s="43" t="s">
        <v>575</v>
      </c>
      <c r="G199" s="301">
        <v>2970</v>
      </c>
      <c r="H199" s="18">
        <v>0</v>
      </c>
      <c r="I199" s="877"/>
      <c r="J199" s="878"/>
      <c r="K199" s="878"/>
      <c r="L199" s="879"/>
    </row>
    <row r="200" spans="1:12" ht="76.5">
      <c r="A200" s="18">
        <v>190</v>
      </c>
      <c r="B200" s="116" t="s">
        <v>11074</v>
      </c>
      <c r="C200" s="368" t="s">
        <v>11075</v>
      </c>
      <c r="D200" s="647">
        <v>42936</v>
      </c>
      <c r="E200" s="15" t="s">
        <v>10943</v>
      </c>
      <c r="F200" s="43" t="s">
        <v>575</v>
      </c>
      <c r="G200" s="301">
        <v>2970</v>
      </c>
      <c r="H200" s="18">
        <v>0</v>
      </c>
      <c r="I200" s="877"/>
      <c r="J200" s="878"/>
      <c r="K200" s="878"/>
      <c r="L200" s="879"/>
    </row>
    <row r="201" spans="1:12" ht="76.5">
      <c r="A201" s="18">
        <v>191</v>
      </c>
      <c r="B201" s="116" t="s">
        <v>11074</v>
      </c>
      <c r="C201" s="368" t="s">
        <v>11076</v>
      </c>
      <c r="D201" s="647">
        <v>42936</v>
      </c>
      <c r="E201" s="15" t="s">
        <v>10943</v>
      </c>
      <c r="F201" s="43" t="s">
        <v>575</v>
      </c>
      <c r="G201" s="301">
        <v>2970</v>
      </c>
      <c r="H201" s="18">
        <v>0</v>
      </c>
      <c r="I201" s="877"/>
      <c r="J201" s="878"/>
      <c r="K201" s="878"/>
      <c r="L201" s="879"/>
    </row>
    <row r="202" spans="1:12" ht="76.5">
      <c r="A202" s="18">
        <v>192</v>
      </c>
      <c r="B202" s="116" t="s">
        <v>11074</v>
      </c>
      <c r="C202" s="368" t="s">
        <v>11077</v>
      </c>
      <c r="D202" s="647">
        <v>42936</v>
      </c>
      <c r="E202" s="15" t="s">
        <v>10943</v>
      </c>
      <c r="F202" s="43" t="s">
        <v>575</v>
      </c>
      <c r="G202" s="301">
        <v>2970</v>
      </c>
      <c r="H202" s="18">
        <v>0</v>
      </c>
      <c r="I202" s="877"/>
      <c r="J202" s="878"/>
      <c r="K202" s="878"/>
      <c r="L202" s="879"/>
    </row>
    <row r="203" spans="1:12" ht="76.5">
      <c r="A203" s="18">
        <v>193</v>
      </c>
      <c r="B203" s="116" t="s">
        <v>11074</v>
      </c>
      <c r="C203" s="368" t="s">
        <v>11078</v>
      </c>
      <c r="D203" s="647">
        <v>42936</v>
      </c>
      <c r="E203" s="15" t="s">
        <v>10943</v>
      </c>
      <c r="F203" s="43" t="s">
        <v>575</v>
      </c>
      <c r="G203" s="301">
        <v>2970</v>
      </c>
      <c r="H203" s="18">
        <v>0</v>
      </c>
      <c r="I203" s="877"/>
      <c r="J203" s="878"/>
      <c r="K203" s="878"/>
      <c r="L203" s="879"/>
    </row>
    <row r="204" spans="1:12" ht="76.5">
      <c r="A204" s="18">
        <v>194</v>
      </c>
      <c r="B204" s="116" t="s">
        <v>11074</v>
      </c>
      <c r="C204" s="368" t="s">
        <v>11079</v>
      </c>
      <c r="D204" s="647">
        <v>42936</v>
      </c>
      <c r="E204" s="15" t="s">
        <v>10943</v>
      </c>
      <c r="F204" s="43" t="s">
        <v>575</v>
      </c>
      <c r="G204" s="301">
        <v>2970</v>
      </c>
      <c r="H204" s="18">
        <v>0</v>
      </c>
      <c r="I204" s="877"/>
      <c r="J204" s="878"/>
      <c r="K204" s="878"/>
      <c r="L204" s="879"/>
    </row>
    <row r="205" spans="1:12" ht="76.5">
      <c r="A205" s="18">
        <v>195</v>
      </c>
      <c r="B205" s="116" t="s">
        <v>11074</v>
      </c>
      <c r="C205" s="368" t="s">
        <v>11080</v>
      </c>
      <c r="D205" s="647">
        <v>42936</v>
      </c>
      <c r="E205" s="15" t="s">
        <v>10943</v>
      </c>
      <c r="F205" s="43" t="s">
        <v>575</v>
      </c>
      <c r="G205" s="301">
        <v>2970</v>
      </c>
      <c r="H205" s="18">
        <v>0</v>
      </c>
      <c r="I205" s="877"/>
      <c r="J205" s="878"/>
      <c r="K205" s="878"/>
      <c r="L205" s="879"/>
    </row>
    <row r="206" spans="1:12" ht="76.5">
      <c r="A206" s="18">
        <v>196</v>
      </c>
      <c r="B206" s="116" t="s">
        <v>11074</v>
      </c>
      <c r="C206" s="368" t="s">
        <v>11081</v>
      </c>
      <c r="D206" s="647">
        <v>42936</v>
      </c>
      <c r="E206" s="15" t="s">
        <v>10943</v>
      </c>
      <c r="F206" s="43" t="s">
        <v>575</v>
      </c>
      <c r="G206" s="301">
        <v>2970</v>
      </c>
      <c r="H206" s="18">
        <v>0</v>
      </c>
      <c r="I206" s="877"/>
      <c r="J206" s="878"/>
      <c r="K206" s="878"/>
      <c r="L206" s="879"/>
    </row>
    <row r="207" spans="1:12" ht="76.5">
      <c r="A207" s="18">
        <v>197</v>
      </c>
      <c r="B207" s="116" t="s">
        <v>11074</v>
      </c>
      <c r="C207" s="368" t="s">
        <v>11082</v>
      </c>
      <c r="D207" s="647">
        <v>42936</v>
      </c>
      <c r="E207" s="15" t="s">
        <v>10943</v>
      </c>
      <c r="F207" s="43" t="s">
        <v>575</v>
      </c>
      <c r="G207" s="301">
        <v>2950</v>
      </c>
      <c r="H207" s="18">
        <v>0</v>
      </c>
      <c r="I207" s="877"/>
      <c r="J207" s="878"/>
      <c r="K207" s="878"/>
      <c r="L207" s="879"/>
    </row>
    <row r="208" spans="1:12" ht="76.5">
      <c r="A208" s="18">
        <v>198</v>
      </c>
      <c r="B208" s="116" t="s">
        <v>11074</v>
      </c>
      <c r="C208" s="368" t="s">
        <v>11083</v>
      </c>
      <c r="D208" s="647">
        <v>42936</v>
      </c>
      <c r="E208" s="15" t="s">
        <v>10943</v>
      </c>
      <c r="F208" s="43" t="s">
        <v>575</v>
      </c>
      <c r="G208" s="301">
        <v>2950</v>
      </c>
      <c r="H208" s="18">
        <v>0</v>
      </c>
      <c r="I208" s="877"/>
      <c r="J208" s="878"/>
      <c r="K208" s="878"/>
      <c r="L208" s="879"/>
    </row>
    <row r="209" spans="1:12" ht="76.5">
      <c r="A209" s="18">
        <v>199</v>
      </c>
      <c r="B209" s="116" t="s">
        <v>11074</v>
      </c>
      <c r="C209" s="368" t="s">
        <v>11084</v>
      </c>
      <c r="D209" s="647">
        <v>42936</v>
      </c>
      <c r="E209" s="15" t="s">
        <v>10943</v>
      </c>
      <c r="F209" s="43" t="s">
        <v>575</v>
      </c>
      <c r="G209" s="301">
        <v>2950</v>
      </c>
      <c r="H209" s="18">
        <v>0</v>
      </c>
      <c r="I209" s="877"/>
      <c r="J209" s="878"/>
      <c r="K209" s="878"/>
      <c r="L209" s="879"/>
    </row>
    <row r="210" spans="1:12" ht="76.5">
      <c r="A210" s="18">
        <v>200</v>
      </c>
      <c r="B210" s="116" t="s">
        <v>11074</v>
      </c>
      <c r="C210" s="368" t="s">
        <v>11085</v>
      </c>
      <c r="D210" s="647">
        <v>42936</v>
      </c>
      <c r="E210" s="15" t="s">
        <v>10943</v>
      </c>
      <c r="F210" s="43" t="s">
        <v>575</v>
      </c>
      <c r="G210" s="301">
        <v>2950</v>
      </c>
      <c r="H210" s="18">
        <v>0</v>
      </c>
      <c r="I210" s="877"/>
      <c r="J210" s="878"/>
      <c r="K210" s="878"/>
      <c r="L210" s="879"/>
    </row>
    <row r="211" spans="1:12" ht="76.5">
      <c r="A211" s="18">
        <v>201</v>
      </c>
      <c r="B211" s="116" t="s">
        <v>11074</v>
      </c>
      <c r="C211" s="368" t="s">
        <v>11086</v>
      </c>
      <c r="D211" s="647">
        <v>42936</v>
      </c>
      <c r="E211" s="15" t="s">
        <v>10943</v>
      </c>
      <c r="F211" s="43" t="s">
        <v>575</v>
      </c>
      <c r="G211" s="301">
        <v>2950</v>
      </c>
      <c r="H211" s="18">
        <v>0</v>
      </c>
      <c r="I211" s="877"/>
      <c r="J211" s="878"/>
      <c r="K211" s="878"/>
      <c r="L211" s="879"/>
    </row>
    <row r="212" spans="1:12" ht="76.5">
      <c r="A212" s="18">
        <v>202</v>
      </c>
      <c r="B212" s="116" t="s">
        <v>11074</v>
      </c>
      <c r="C212" s="368" t="s">
        <v>11087</v>
      </c>
      <c r="D212" s="647">
        <v>42936</v>
      </c>
      <c r="E212" s="15" t="s">
        <v>10943</v>
      </c>
      <c r="F212" s="43" t="s">
        <v>575</v>
      </c>
      <c r="G212" s="301">
        <v>2950</v>
      </c>
      <c r="H212" s="18">
        <v>0</v>
      </c>
      <c r="I212" s="877"/>
      <c r="J212" s="878"/>
      <c r="K212" s="878"/>
      <c r="L212" s="879"/>
    </row>
    <row r="213" spans="1:12" ht="76.5">
      <c r="A213" s="18">
        <v>203</v>
      </c>
      <c r="B213" s="116" t="s">
        <v>11074</v>
      </c>
      <c r="C213" s="368" t="s">
        <v>11088</v>
      </c>
      <c r="D213" s="647">
        <v>42936</v>
      </c>
      <c r="E213" s="15" t="s">
        <v>10943</v>
      </c>
      <c r="F213" s="43" t="s">
        <v>575</v>
      </c>
      <c r="G213" s="301">
        <v>2950</v>
      </c>
      <c r="H213" s="18">
        <v>0</v>
      </c>
      <c r="I213" s="877"/>
      <c r="J213" s="878"/>
      <c r="K213" s="878"/>
      <c r="L213" s="879"/>
    </row>
    <row r="214" spans="1:12" ht="76.5">
      <c r="A214" s="18">
        <v>204</v>
      </c>
      <c r="B214" s="116" t="s">
        <v>11074</v>
      </c>
      <c r="C214" s="368" t="s">
        <v>11089</v>
      </c>
      <c r="D214" s="647">
        <v>42936</v>
      </c>
      <c r="E214" s="15" t="s">
        <v>10943</v>
      </c>
      <c r="F214" s="43" t="s">
        <v>575</v>
      </c>
      <c r="G214" s="301">
        <v>2950</v>
      </c>
      <c r="H214" s="18">
        <v>0</v>
      </c>
      <c r="I214" s="877"/>
      <c r="J214" s="878"/>
      <c r="K214" s="878"/>
      <c r="L214" s="879"/>
    </row>
    <row r="215" spans="1:12" ht="76.5">
      <c r="A215" s="18">
        <v>205</v>
      </c>
      <c r="B215" s="116" t="s">
        <v>11074</v>
      </c>
      <c r="C215" s="368" t="s">
        <v>11090</v>
      </c>
      <c r="D215" s="647">
        <v>42936</v>
      </c>
      <c r="E215" s="15" t="s">
        <v>10943</v>
      </c>
      <c r="F215" s="43" t="s">
        <v>575</v>
      </c>
      <c r="G215" s="301">
        <v>2950</v>
      </c>
      <c r="H215" s="18">
        <v>0</v>
      </c>
      <c r="I215" s="877"/>
      <c r="J215" s="878"/>
      <c r="K215" s="878"/>
      <c r="L215" s="879"/>
    </row>
    <row r="216" spans="1:12" ht="76.5">
      <c r="A216" s="18">
        <v>206</v>
      </c>
      <c r="B216" s="116" t="s">
        <v>11074</v>
      </c>
      <c r="C216" s="368" t="s">
        <v>11091</v>
      </c>
      <c r="D216" s="647">
        <v>42936</v>
      </c>
      <c r="E216" s="15" t="s">
        <v>10943</v>
      </c>
      <c r="F216" s="43" t="s">
        <v>575</v>
      </c>
      <c r="G216" s="301">
        <v>2950</v>
      </c>
      <c r="H216" s="18">
        <v>0</v>
      </c>
      <c r="I216" s="877"/>
      <c r="J216" s="878"/>
      <c r="K216" s="878"/>
      <c r="L216" s="879"/>
    </row>
    <row r="217" spans="1:12" ht="76.5">
      <c r="A217" s="18">
        <v>207</v>
      </c>
      <c r="B217" s="116" t="s">
        <v>11074</v>
      </c>
      <c r="C217" s="368" t="s">
        <v>11092</v>
      </c>
      <c r="D217" s="647">
        <v>42936</v>
      </c>
      <c r="E217" s="15" t="s">
        <v>10943</v>
      </c>
      <c r="F217" s="43" t="s">
        <v>575</v>
      </c>
      <c r="G217" s="301">
        <v>2950</v>
      </c>
      <c r="H217" s="18">
        <v>0</v>
      </c>
      <c r="I217" s="877"/>
      <c r="J217" s="878"/>
      <c r="K217" s="878"/>
      <c r="L217" s="879"/>
    </row>
    <row r="218" spans="1:12" ht="76.5">
      <c r="A218" s="18">
        <v>208</v>
      </c>
      <c r="B218" s="116" t="s">
        <v>11074</v>
      </c>
      <c r="C218" s="368" t="s">
        <v>10937</v>
      </c>
      <c r="D218" s="647">
        <v>42936</v>
      </c>
      <c r="E218" s="15" t="s">
        <v>10943</v>
      </c>
      <c r="F218" s="43" t="s">
        <v>575</v>
      </c>
      <c r="G218" s="301">
        <v>2950</v>
      </c>
      <c r="H218" s="18">
        <v>0</v>
      </c>
      <c r="I218" s="877"/>
      <c r="J218" s="878"/>
      <c r="K218" s="878"/>
      <c r="L218" s="879"/>
    </row>
    <row r="219" spans="1:12" ht="25.5">
      <c r="A219" s="18">
        <v>209</v>
      </c>
      <c r="B219" s="43" t="s">
        <v>11093</v>
      </c>
      <c r="C219" s="368" t="s">
        <v>11094</v>
      </c>
      <c r="D219" s="647">
        <v>43433</v>
      </c>
      <c r="E219" s="43" t="s">
        <v>11095</v>
      </c>
      <c r="F219" s="43" t="s">
        <v>575</v>
      </c>
      <c r="G219" s="301">
        <v>18000</v>
      </c>
      <c r="H219" s="301">
        <v>0</v>
      </c>
      <c r="I219" s="877"/>
      <c r="J219" s="878"/>
      <c r="K219" s="878"/>
      <c r="L219" s="879"/>
    </row>
    <row r="220" spans="1:12" ht="25.5">
      <c r="A220" s="18">
        <v>210</v>
      </c>
      <c r="B220" s="43" t="s">
        <v>11096</v>
      </c>
      <c r="C220" s="368" t="s">
        <v>3223</v>
      </c>
      <c r="D220" s="647">
        <v>43433</v>
      </c>
      <c r="E220" s="43" t="s">
        <v>11095</v>
      </c>
      <c r="F220" s="43" t="s">
        <v>575</v>
      </c>
      <c r="G220" s="301">
        <v>6200</v>
      </c>
      <c r="H220" s="301">
        <v>0</v>
      </c>
      <c r="I220" s="877"/>
      <c r="J220" s="878"/>
      <c r="K220" s="878"/>
      <c r="L220" s="879"/>
    </row>
    <row r="221" spans="1:12" ht="25.5">
      <c r="A221" s="18">
        <v>211</v>
      </c>
      <c r="B221" s="43" t="s">
        <v>11097</v>
      </c>
      <c r="C221" s="368" t="s">
        <v>11098</v>
      </c>
      <c r="D221" s="647">
        <v>43433</v>
      </c>
      <c r="E221" s="43" t="s">
        <v>11095</v>
      </c>
      <c r="F221" s="43" t="s">
        <v>575</v>
      </c>
      <c r="G221" s="301">
        <v>34000</v>
      </c>
      <c r="H221" s="301">
        <v>0</v>
      </c>
      <c r="I221" s="877"/>
      <c r="J221" s="878"/>
      <c r="K221" s="878"/>
      <c r="L221" s="879"/>
    </row>
    <row r="222" spans="1:12" ht="25.5">
      <c r="A222" s="18">
        <v>212</v>
      </c>
      <c r="B222" s="43" t="s">
        <v>11099</v>
      </c>
      <c r="C222" s="368" t="s">
        <v>11100</v>
      </c>
      <c r="D222" s="647">
        <v>43433</v>
      </c>
      <c r="E222" s="43" t="s">
        <v>11095</v>
      </c>
      <c r="F222" s="43" t="s">
        <v>575</v>
      </c>
      <c r="G222" s="301">
        <v>4857</v>
      </c>
      <c r="H222" s="301">
        <v>0</v>
      </c>
      <c r="I222" s="877"/>
      <c r="J222" s="878"/>
      <c r="K222" s="878"/>
      <c r="L222" s="879"/>
    </row>
    <row r="223" spans="1:12" ht="25.5">
      <c r="A223" s="18">
        <v>213</v>
      </c>
      <c r="B223" s="43" t="s">
        <v>11099</v>
      </c>
      <c r="C223" s="368" t="s">
        <v>11101</v>
      </c>
      <c r="D223" s="647">
        <v>43433</v>
      </c>
      <c r="E223" s="43" t="s">
        <v>11095</v>
      </c>
      <c r="F223" s="43" t="s">
        <v>575</v>
      </c>
      <c r="G223" s="301">
        <v>9792</v>
      </c>
      <c r="H223" s="301">
        <v>0</v>
      </c>
      <c r="I223" s="877"/>
      <c r="J223" s="878"/>
      <c r="K223" s="878"/>
      <c r="L223" s="879"/>
    </row>
    <row r="224" spans="1:12" ht="25.5">
      <c r="A224" s="18">
        <v>214</v>
      </c>
      <c r="B224" s="43" t="s">
        <v>11099</v>
      </c>
      <c r="C224" s="368" t="s">
        <v>11102</v>
      </c>
      <c r="D224" s="647">
        <v>43433</v>
      </c>
      <c r="E224" s="43" t="s">
        <v>11095</v>
      </c>
      <c r="F224" s="43" t="s">
        <v>575</v>
      </c>
      <c r="G224" s="301">
        <v>8918</v>
      </c>
      <c r="H224" s="301">
        <v>0</v>
      </c>
      <c r="I224" s="877"/>
      <c r="J224" s="878"/>
      <c r="K224" s="878"/>
      <c r="L224" s="879"/>
    </row>
    <row r="225" spans="1:12" ht="25.5">
      <c r="A225" s="18">
        <v>215</v>
      </c>
      <c r="B225" s="43" t="s">
        <v>11099</v>
      </c>
      <c r="C225" s="368" t="s">
        <v>11103</v>
      </c>
      <c r="D225" s="647">
        <v>43433</v>
      </c>
      <c r="E225" s="43" t="s">
        <v>11095</v>
      </c>
      <c r="F225" s="43" t="s">
        <v>575</v>
      </c>
      <c r="G225" s="301">
        <v>1433</v>
      </c>
      <c r="H225" s="301">
        <v>0</v>
      </c>
      <c r="I225" s="877"/>
      <c r="J225" s="878"/>
      <c r="K225" s="878"/>
      <c r="L225" s="879"/>
    </row>
    <row r="226" spans="1:12" ht="25.5">
      <c r="A226" s="18">
        <v>216</v>
      </c>
      <c r="B226" s="43" t="s">
        <v>11099</v>
      </c>
      <c r="C226" s="368" t="s">
        <v>11104</v>
      </c>
      <c r="D226" s="647">
        <v>43433</v>
      </c>
      <c r="E226" s="43" t="s">
        <v>11095</v>
      </c>
      <c r="F226" s="43" t="s">
        <v>575</v>
      </c>
      <c r="G226" s="301">
        <v>1433</v>
      </c>
      <c r="H226" s="301">
        <v>0</v>
      </c>
      <c r="I226" s="877"/>
      <c r="J226" s="878"/>
      <c r="K226" s="878"/>
      <c r="L226" s="879"/>
    </row>
    <row r="227" spans="1:12" ht="25.5">
      <c r="A227" s="18">
        <v>217</v>
      </c>
      <c r="B227" s="43" t="s">
        <v>11105</v>
      </c>
      <c r="C227" s="368" t="s">
        <v>11106</v>
      </c>
      <c r="D227" s="647">
        <v>43433</v>
      </c>
      <c r="E227" s="43" t="s">
        <v>11095</v>
      </c>
      <c r="F227" s="43" t="s">
        <v>575</v>
      </c>
      <c r="G227" s="301">
        <v>5990</v>
      </c>
      <c r="H227" s="301">
        <v>0</v>
      </c>
      <c r="I227" s="877"/>
      <c r="J227" s="878"/>
      <c r="K227" s="878"/>
      <c r="L227" s="879"/>
    </row>
    <row r="228" spans="1:12" ht="25.5">
      <c r="A228" s="18">
        <v>218</v>
      </c>
      <c r="B228" s="43" t="s">
        <v>11107</v>
      </c>
      <c r="C228" s="368" t="s">
        <v>11108</v>
      </c>
      <c r="D228" s="647">
        <v>43433</v>
      </c>
      <c r="E228" s="43" t="s">
        <v>11095</v>
      </c>
      <c r="F228" s="43" t="s">
        <v>575</v>
      </c>
      <c r="G228" s="301">
        <v>10317</v>
      </c>
      <c r="H228" s="301">
        <v>0</v>
      </c>
      <c r="I228" s="877"/>
      <c r="J228" s="878"/>
      <c r="K228" s="878"/>
      <c r="L228" s="879"/>
    </row>
    <row r="229" spans="1:12" ht="25.5">
      <c r="A229" s="18">
        <v>219</v>
      </c>
      <c r="B229" s="43" t="s">
        <v>11109</v>
      </c>
      <c r="C229" s="368" t="s">
        <v>11110</v>
      </c>
      <c r="D229" s="647">
        <v>43433</v>
      </c>
      <c r="E229" s="43" t="s">
        <v>11095</v>
      </c>
      <c r="F229" s="43" t="s">
        <v>575</v>
      </c>
      <c r="G229" s="301">
        <v>143988</v>
      </c>
      <c r="H229" s="301">
        <v>0</v>
      </c>
      <c r="I229" s="877"/>
      <c r="J229" s="878"/>
      <c r="K229" s="878"/>
      <c r="L229" s="879"/>
    </row>
    <row r="230" spans="1:12" ht="25.5">
      <c r="A230" s="18">
        <v>220</v>
      </c>
      <c r="B230" s="43" t="s">
        <v>11111</v>
      </c>
      <c r="C230" s="368" t="s">
        <v>11112</v>
      </c>
      <c r="D230" s="647">
        <v>43433</v>
      </c>
      <c r="E230" s="43" t="s">
        <v>11095</v>
      </c>
      <c r="F230" s="43" t="s">
        <v>575</v>
      </c>
      <c r="G230" s="301">
        <v>11000</v>
      </c>
      <c r="H230" s="301">
        <v>0</v>
      </c>
      <c r="I230" s="877"/>
      <c r="J230" s="878"/>
      <c r="K230" s="878"/>
      <c r="L230" s="879"/>
    </row>
    <row r="231" spans="1:12" ht="25.5">
      <c r="A231" s="18">
        <v>221</v>
      </c>
      <c r="B231" s="43" t="s">
        <v>11113</v>
      </c>
      <c r="C231" s="368" t="s">
        <v>11114</v>
      </c>
      <c r="D231" s="647">
        <v>43433</v>
      </c>
      <c r="E231" s="43" t="s">
        <v>11095</v>
      </c>
      <c r="F231" s="43" t="s">
        <v>575</v>
      </c>
      <c r="G231" s="301">
        <v>179071</v>
      </c>
      <c r="H231" s="301">
        <v>0</v>
      </c>
      <c r="I231" s="877"/>
      <c r="J231" s="878"/>
      <c r="K231" s="878"/>
      <c r="L231" s="879"/>
    </row>
    <row r="232" spans="1:12" ht="25.5">
      <c r="A232" s="18">
        <v>222</v>
      </c>
      <c r="B232" s="43" t="s">
        <v>11113</v>
      </c>
      <c r="C232" s="368" t="s">
        <v>11115</v>
      </c>
      <c r="D232" s="647">
        <v>43433</v>
      </c>
      <c r="E232" s="43" t="s">
        <v>11095</v>
      </c>
      <c r="F232" s="43" t="s">
        <v>575</v>
      </c>
      <c r="G232" s="301">
        <v>179071</v>
      </c>
      <c r="H232" s="301">
        <v>0</v>
      </c>
      <c r="I232" s="877"/>
      <c r="J232" s="878"/>
      <c r="K232" s="878"/>
      <c r="L232" s="879"/>
    </row>
    <row r="233" spans="1:12" ht="25.5">
      <c r="A233" s="18">
        <v>223</v>
      </c>
      <c r="B233" s="43" t="s">
        <v>11116</v>
      </c>
      <c r="C233" s="368" t="s">
        <v>11117</v>
      </c>
      <c r="D233" s="647">
        <v>43433</v>
      </c>
      <c r="E233" s="43" t="s">
        <v>11095</v>
      </c>
      <c r="F233" s="43" t="s">
        <v>575</v>
      </c>
      <c r="G233" s="301">
        <v>125142</v>
      </c>
      <c r="H233" s="301">
        <v>0</v>
      </c>
      <c r="I233" s="877"/>
      <c r="J233" s="878"/>
      <c r="K233" s="878"/>
      <c r="L233" s="879"/>
    </row>
    <row r="234" spans="1:12" ht="25.5">
      <c r="A234" s="18">
        <v>224</v>
      </c>
      <c r="B234" s="43" t="s">
        <v>11118</v>
      </c>
      <c r="C234" s="368" t="s">
        <v>11119</v>
      </c>
      <c r="D234" s="647">
        <v>43433</v>
      </c>
      <c r="E234" s="43" t="s">
        <v>11095</v>
      </c>
      <c r="F234" s="43" t="s">
        <v>575</v>
      </c>
      <c r="G234" s="301">
        <v>62608</v>
      </c>
      <c r="H234" s="301">
        <v>0</v>
      </c>
      <c r="I234" s="877"/>
      <c r="J234" s="878"/>
      <c r="K234" s="878"/>
      <c r="L234" s="879"/>
    </row>
    <row r="235" spans="1:12" ht="25.5">
      <c r="A235" s="18">
        <v>225</v>
      </c>
      <c r="B235" s="43" t="s">
        <v>11120</v>
      </c>
      <c r="C235" s="368" t="s">
        <v>11121</v>
      </c>
      <c r="D235" s="647">
        <v>43433</v>
      </c>
      <c r="E235" s="43" t="s">
        <v>11095</v>
      </c>
      <c r="F235" s="43" t="s">
        <v>575</v>
      </c>
      <c r="G235" s="301">
        <v>68771</v>
      </c>
      <c r="H235" s="301">
        <v>0</v>
      </c>
      <c r="I235" s="877"/>
      <c r="J235" s="878"/>
      <c r="K235" s="878"/>
      <c r="L235" s="879"/>
    </row>
    <row r="236" spans="1:12" ht="25.5">
      <c r="A236" s="18">
        <v>226</v>
      </c>
      <c r="B236" s="43" t="s">
        <v>11120</v>
      </c>
      <c r="C236" s="368" t="s">
        <v>11122</v>
      </c>
      <c r="D236" s="647">
        <v>43433</v>
      </c>
      <c r="E236" s="43" t="s">
        <v>11095</v>
      </c>
      <c r="F236" s="43" t="s">
        <v>575</v>
      </c>
      <c r="G236" s="301">
        <v>68771</v>
      </c>
      <c r="H236" s="301">
        <v>0</v>
      </c>
      <c r="I236" s="877"/>
      <c r="J236" s="878"/>
      <c r="K236" s="878"/>
      <c r="L236" s="879"/>
    </row>
    <row r="237" spans="1:12" ht="25.5">
      <c r="A237" s="18">
        <v>227</v>
      </c>
      <c r="B237" s="43" t="s">
        <v>11123</v>
      </c>
      <c r="C237" s="368" t="s">
        <v>11124</v>
      </c>
      <c r="D237" s="647">
        <v>43433</v>
      </c>
      <c r="E237" s="43" t="s">
        <v>11095</v>
      </c>
      <c r="F237" s="43" t="s">
        <v>575</v>
      </c>
      <c r="G237" s="301">
        <v>57994</v>
      </c>
      <c r="H237" s="301">
        <v>0</v>
      </c>
      <c r="I237" s="877"/>
      <c r="J237" s="878"/>
      <c r="K237" s="878"/>
      <c r="L237" s="879"/>
    </row>
    <row r="238" spans="1:12" ht="25.5">
      <c r="A238" s="18">
        <v>228</v>
      </c>
      <c r="B238" s="43" t="s">
        <v>11125</v>
      </c>
      <c r="C238" s="368" t="s">
        <v>11126</v>
      </c>
      <c r="D238" s="647">
        <v>43433</v>
      </c>
      <c r="E238" s="43" t="s">
        <v>11095</v>
      </c>
      <c r="F238" s="43" t="s">
        <v>575</v>
      </c>
      <c r="G238" s="301">
        <v>257476</v>
      </c>
      <c r="H238" s="301">
        <v>0</v>
      </c>
      <c r="I238" s="877"/>
      <c r="J238" s="878"/>
      <c r="K238" s="878"/>
      <c r="L238" s="879"/>
    </row>
    <row r="239" spans="1:12" ht="25.5">
      <c r="A239" s="18">
        <v>229</v>
      </c>
      <c r="B239" s="43" t="s">
        <v>11127</v>
      </c>
      <c r="C239" s="368" t="s">
        <v>11128</v>
      </c>
      <c r="D239" s="647">
        <v>43433</v>
      </c>
      <c r="E239" s="43" t="s">
        <v>11095</v>
      </c>
      <c r="F239" s="43" t="s">
        <v>575</v>
      </c>
      <c r="G239" s="301">
        <v>1230</v>
      </c>
      <c r="H239" s="301">
        <v>0</v>
      </c>
      <c r="I239" s="877"/>
      <c r="J239" s="878"/>
      <c r="K239" s="878"/>
      <c r="L239" s="879"/>
    </row>
    <row r="240" spans="1:12" ht="25.5">
      <c r="A240" s="18">
        <v>230</v>
      </c>
      <c r="B240" s="43" t="s">
        <v>11129</v>
      </c>
      <c r="C240" s="368" t="s">
        <v>11130</v>
      </c>
      <c r="D240" s="647">
        <v>43433</v>
      </c>
      <c r="E240" s="43" t="s">
        <v>11095</v>
      </c>
      <c r="F240" s="43" t="s">
        <v>575</v>
      </c>
      <c r="G240" s="301">
        <v>6830</v>
      </c>
      <c r="H240" s="301">
        <v>0</v>
      </c>
      <c r="I240" s="877"/>
      <c r="J240" s="878"/>
      <c r="K240" s="878"/>
      <c r="L240" s="879"/>
    </row>
    <row r="241" spans="1:12" ht="25.5">
      <c r="A241" s="18">
        <v>231</v>
      </c>
      <c r="B241" s="43" t="s">
        <v>11131</v>
      </c>
      <c r="C241" s="368" t="s">
        <v>11132</v>
      </c>
      <c r="D241" s="647">
        <v>43433</v>
      </c>
      <c r="E241" s="43" t="s">
        <v>11095</v>
      </c>
      <c r="F241" s="43" t="s">
        <v>575</v>
      </c>
      <c r="G241" s="301">
        <v>28400</v>
      </c>
      <c r="H241" s="301">
        <v>0</v>
      </c>
      <c r="I241" s="877"/>
      <c r="J241" s="878"/>
      <c r="K241" s="878"/>
      <c r="L241" s="879"/>
    </row>
    <row r="242" spans="1:12" ht="25.5">
      <c r="A242" s="18">
        <v>232</v>
      </c>
      <c r="B242" s="43" t="s">
        <v>11131</v>
      </c>
      <c r="C242" s="368" t="s">
        <v>11133</v>
      </c>
      <c r="D242" s="647">
        <v>43433</v>
      </c>
      <c r="E242" s="43" t="s">
        <v>11095</v>
      </c>
      <c r="F242" s="43" t="s">
        <v>575</v>
      </c>
      <c r="G242" s="301">
        <v>28400</v>
      </c>
      <c r="H242" s="301">
        <v>0</v>
      </c>
      <c r="I242" s="877"/>
      <c r="J242" s="878"/>
      <c r="K242" s="878"/>
      <c r="L242" s="879"/>
    </row>
    <row r="243" spans="1:12" ht="25.5">
      <c r="A243" s="18">
        <v>233</v>
      </c>
      <c r="B243" s="43" t="s">
        <v>11131</v>
      </c>
      <c r="C243" s="368" t="s">
        <v>11134</v>
      </c>
      <c r="D243" s="647">
        <v>43433</v>
      </c>
      <c r="E243" s="43" t="s">
        <v>11095</v>
      </c>
      <c r="F243" s="43" t="s">
        <v>575</v>
      </c>
      <c r="G243" s="301">
        <v>28400</v>
      </c>
      <c r="H243" s="301">
        <v>0</v>
      </c>
      <c r="I243" s="877"/>
      <c r="J243" s="878"/>
      <c r="K243" s="878"/>
      <c r="L243" s="879"/>
    </row>
    <row r="244" spans="1:12" ht="25.5">
      <c r="A244" s="18">
        <v>234</v>
      </c>
      <c r="B244" s="43" t="s">
        <v>11135</v>
      </c>
      <c r="C244" s="368" t="s">
        <v>11136</v>
      </c>
      <c r="D244" s="647">
        <v>43433</v>
      </c>
      <c r="E244" s="43" t="s">
        <v>11095</v>
      </c>
      <c r="F244" s="43" t="s">
        <v>575</v>
      </c>
      <c r="G244" s="301">
        <v>100180</v>
      </c>
      <c r="H244" s="301">
        <v>0</v>
      </c>
      <c r="I244" s="877"/>
      <c r="J244" s="878"/>
      <c r="K244" s="878"/>
      <c r="L244" s="879"/>
    </row>
    <row r="245" spans="1:12" ht="25.5">
      <c r="A245" s="18">
        <v>235</v>
      </c>
      <c r="B245" s="43" t="s">
        <v>11137</v>
      </c>
      <c r="C245" s="368" t="s">
        <v>11138</v>
      </c>
      <c r="D245" s="647">
        <v>43433</v>
      </c>
      <c r="E245" s="43" t="s">
        <v>11095</v>
      </c>
      <c r="F245" s="43" t="s">
        <v>575</v>
      </c>
      <c r="G245" s="301">
        <v>53447</v>
      </c>
      <c r="H245" s="301">
        <v>0</v>
      </c>
      <c r="I245" s="877"/>
      <c r="J245" s="878"/>
      <c r="K245" s="878"/>
      <c r="L245" s="879"/>
    </row>
    <row r="246" spans="1:12" ht="25.5">
      <c r="A246" s="18">
        <v>236</v>
      </c>
      <c r="B246" s="43" t="s">
        <v>11137</v>
      </c>
      <c r="C246" s="368" t="s">
        <v>11139</v>
      </c>
      <c r="D246" s="647">
        <v>43433</v>
      </c>
      <c r="E246" s="43" t="s">
        <v>11095</v>
      </c>
      <c r="F246" s="43" t="s">
        <v>575</v>
      </c>
      <c r="G246" s="301">
        <v>53446</v>
      </c>
      <c r="H246" s="301">
        <v>0</v>
      </c>
      <c r="I246" s="877"/>
      <c r="J246" s="878"/>
      <c r="K246" s="878"/>
      <c r="L246" s="879"/>
    </row>
    <row r="247" spans="1:12" ht="25.5">
      <c r="A247" s="18">
        <v>237</v>
      </c>
      <c r="B247" s="43" t="s">
        <v>11140</v>
      </c>
      <c r="C247" s="368" t="s">
        <v>11141</v>
      </c>
      <c r="D247" s="647">
        <v>43433</v>
      </c>
      <c r="E247" s="43" t="s">
        <v>11095</v>
      </c>
      <c r="F247" s="43" t="s">
        <v>575</v>
      </c>
      <c r="G247" s="301">
        <v>143988</v>
      </c>
      <c r="H247" s="301">
        <v>0</v>
      </c>
      <c r="I247" s="877"/>
      <c r="J247" s="878"/>
      <c r="K247" s="878"/>
      <c r="L247" s="879"/>
    </row>
    <row r="248" spans="1:12" ht="25.5">
      <c r="A248" s="18">
        <v>238</v>
      </c>
      <c r="B248" s="43" t="s">
        <v>11142</v>
      </c>
      <c r="C248" s="368" t="s">
        <v>11143</v>
      </c>
      <c r="D248" s="647">
        <v>43433</v>
      </c>
      <c r="E248" s="43" t="s">
        <v>11095</v>
      </c>
      <c r="F248" s="43" t="s">
        <v>575</v>
      </c>
      <c r="G248" s="301">
        <v>135980</v>
      </c>
      <c r="H248" s="301">
        <v>0</v>
      </c>
      <c r="I248" s="877"/>
      <c r="J248" s="878"/>
      <c r="K248" s="878"/>
      <c r="L248" s="879"/>
    </row>
    <row r="249" spans="1:12" ht="25.5">
      <c r="A249" s="18">
        <v>239</v>
      </c>
      <c r="B249" s="43" t="s">
        <v>11144</v>
      </c>
      <c r="C249" s="368" t="s">
        <v>11145</v>
      </c>
      <c r="D249" s="647">
        <v>43433</v>
      </c>
      <c r="E249" s="43" t="s">
        <v>11095</v>
      </c>
      <c r="F249" s="43" t="s">
        <v>575</v>
      </c>
      <c r="G249" s="301">
        <v>30242</v>
      </c>
      <c r="H249" s="301">
        <v>0</v>
      </c>
      <c r="I249" s="877"/>
      <c r="J249" s="878"/>
      <c r="K249" s="878"/>
      <c r="L249" s="879"/>
    </row>
    <row r="250" spans="1:12" ht="25.5">
      <c r="A250" s="18">
        <v>240</v>
      </c>
      <c r="B250" s="43" t="s">
        <v>11144</v>
      </c>
      <c r="C250" s="368" t="s">
        <v>11146</v>
      </c>
      <c r="D250" s="647">
        <v>43433</v>
      </c>
      <c r="E250" s="43" t="s">
        <v>11095</v>
      </c>
      <c r="F250" s="43" t="s">
        <v>575</v>
      </c>
      <c r="G250" s="301">
        <v>30242</v>
      </c>
      <c r="H250" s="301">
        <v>0</v>
      </c>
      <c r="I250" s="877"/>
      <c r="J250" s="878"/>
      <c r="K250" s="878"/>
      <c r="L250" s="879"/>
    </row>
    <row r="251" spans="1:12" ht="25.5">
      <c r="A251" s="18">
        <v>241</v>
      </c>
      <c r="B251" s="43" t="s">
        <v>11147</v>
      </c>
      <c r="C251" s="368" t="s">
        <v>11148</v>
      </c>
      <c r="D251" s="647">
        <v>43433</v>
      </c>
      <c r="E251" s="43" t="s">
        <v>11095</v>
      </c>
      <c r="F251" s="43" t="s">
        <v>575</v>
      </c>
      <c r="G251" s="301">
        <v>138703</v>
      </c>
      <c r="H251" s="301">
        <v>0</v>
      </c>
      <c r="I251" s="877"/>
      <c r="J251" s="878"/>
      <c r="K251" s="878"/>
      <c r="L251" s="879"/>
    </row>
    <row r="252" spans="1:12" ht="25.5">
      <c r="A252" s="18">
        <v>242</v>
      </c>
      <c r="B252" s="43" t="s">
        <v>11149</v>
      </c>
      <c r="C252" s="368" t="s">
        <v>11150</v>
      </c>
      <c r="D252" s="647">
        <v>43433</v>
      </c>
      <c r="E252" s="43" t="s">
        <v>11095</v>
      </c>
      <c r="F252" s="43" t="s">
        <v>575</v>
      </c>
      <c r="G252" s="301">
        <v>155861</v>
      </c>
      <c r="H252" s="301">
        <v>0</v>
      </c>
      <c r="I252" s="877"/>
      <c r="J252" s="878"/>
      <c r="K252" s="878"/>
      <c r="L252" s="879"/>
    </row>
    <row r="253" spans="1:12" ht="25.5">
      <c r="A253" s="18">
        <v>243</v>
      </c>
      <c r="B253" s="43" t="s">
        <v>11151</v>
      </c>
      <c r="C253" s="368" t="s">
        <v>11152</v>
      </c>
      <c r="D253" s="647">
        <v>43433</v>
      </c>
      <c r="E253" s="43" t="s">
        <v>11095</v>
      </c>
      <c r="F253" s="43" t="s">
        <v>575</v>
      </c>
      <c r="G253" s="301">
        <v>1</v>
      </c>
      <c r="H253" s="301">
        <v>0</v>
      </c>
      <c r="I253" s="877"/>
      <c r="J253" s="878"/>
      <c r="K253" s="878"/>
      <c r="L253" s="879"/>
    </row>
    <row r="254" spans="1:12" ht="25.5">
      <c r="A254" s="18">
        <v>244</v>
      </c>
      <c r="B254" s="43" t="s">
        <v>11153</v>
      </c>
      <c r="C254" s="368" t="s">
        <v>11154</v>
      </c>
      <c r="D254" s="647">
        <v>43433</v>
      </c>
      <c r="E254" s="43" t="s">
        <v>11095</v>
      </c>
      <c r="F254" s="43" t="s">
        <v>575</v>
      </c>
      <c r="G254" s="301">
        <v>4524</v>
      </c>
      <c r="H254" s="301">
        <v>0</v>
      </c>
      <c r="I254" s="877"/>
      <c r="J254" s="878"/>
      <c r="K254" s="878"/>
      <c r="L254" s="879"/>
    </row>
    <row r="255" spans="1:12" ht="25.5">
      <c r="A255" s="18">
        <v>245</v>
      </c>
      <c r="B255" s="43" t="s">
        <v>11155</v>
      </c>
      <c r="C255" s="368" t="s">
        <v>11156</v>
      </c>
      <c r="D255" s="647">
        <v>43433</v>
      </c>
      <c r="E255" s="43" t="s">
        <v>11095</v>
      </c>
      <c r="F255" s="43" t="s">
        <v>575</v>
      </c>
      <c r="G255" s="301">
        <v>8333</v>
      </c>
      <c r="H255" s="301">
        <v>0</v>
      </c>
      <c r="I255" s="877"/>
      <c r="J255" s="878"/>
      <c r="K255" s="878"/>
      <c r="L255" s="879"/>
    </row>
    <row r="256" spans="1:12" ht="25.5">
      <c r="A256" s="18">
        <v>246</v>
      </c>
      <c r="B256" s="43" t="s">
        <v>11157</v>
      </c>
      <c r="C256" s="368" t="s">
        <v>11158</v>
      </c>
      <c r="D256" s="647">
        <v>43433</v>
      </c>
      <c r="E256" s="43" t="s">
        <v>11095</v>
      </c>
      <c r="F256" s="43" t="s">
        <v>575</v>
      </c>
      <c r="G256" s="301">
        <v>6975</v>
      </c>
      <c r="H256" s="301">
        <v>0</v>
      </c>
      <c r="I256" s="877"/>
      <c r="J256" s="878"/>
      <c r="K256" s="878"/>
      <c r="L256" s="879"/>
    </row>
    <row r="257" spans="1:12" ht="25.5">
      <c r="A257" s="18">
        <v>247</v>
      </c>
      <c r="B257" s="43" t="s">
        <v>11157</v>
      </c>
      <c r="C257" s="368" t="s">
        <v>11159</v>
      </c>
      <c r="D257" s="647">
        <v>43433</v>
      </c>
      <c r="E257" s="43" t="s">
        <v>11095</v>
      </c>
      <c r="F257" s="43" t="s">
        <v>575</v>
      </c>
      <c r="G257" s="301">
        <v>6975</v>
      </c>
      <c r="H257" s="301">
        <v>0</v>
      </c>
      <c r="I257" s="877"/>
      <c r="J257" s="878"/>
      <c r="K257" s="878"/>
      <c r="L257" s="879"/>
    </row>
    <row r="258" spans="1:12" ht="25.5">
      <c r="A258" s="18">
        <v>248</v>
      </c>
      <c r="B258" s="43" t="s">
        <v>11160</v>
      </c>
      <c r="C258" s="368" t="s">
        <v>11161</v>
      </c>
      <c r="D258" s="647">
        <v>43433</v>
      </c>
      <c r="E258" s="43" t="s">
        <v>11095</v>
      </c>
      <c r="F258" s="43" t="s">
        <v>575</v>
      </c>
      <c r="G258" s="301">
        <v>23500</v>
      </c>
      <c r="H258" s="301">
        <v>0</v>
      </c>
      <c r="I258" s="877"/>
      <c r="J258" s="878"/>
      <c r="K258" s="878"/>
      <c r="L258" s="879"/>
    </row>
    <row r="259" spans="1:12" ht="25.5">
      <c r="A259" s="18">
        <v>249</v>
      </c>
      <c r="B259" s="43" t="s">
        <v>11162</v>
      </c>
      <c r="C259" s="368" t="s">
        <v>11163</v>
      </c>
      <c r="D259" s="647">
        <v>43433</v>
      </c>
      <c r="E259" s="43" t="s">
        <v>11095</v>
      </c>
      <c r="F259" s="43" t="s">
        <v>575</v>
      </c>
      <c r="G259" s="301">
        <v>50561.23</v>
      </c>
      <c r="H259" s="301">
        <v>0</v>
      </c>
      <c r="I259" s="877"/>
      <c r="J259" s="878"/>
      <c r="K259" s="878"/>
      <c r="L259" s="879"/>
    </row>
    <row r="260" spans="1:12" ht="25.5">
      <c r="A260" s="18">
        <v>250</v>
      </c>
      <c r="B260" s="43" t="s">
        <v>11164</v>
      </c>
      <c r="C260" s="368" t="s">
        <v>11165</v>
      </c>
      <c r="D260" s="647">
        <v>43433</v>
      </c>
      <c r="E260" s="43" t="s">
        <v>11095</v>
      </c>
      <c r="F260" s="43" t="s">
        <v>575</v>
      </c>
      <c r="G260" s="301">
        <v>18756.25</v>
      </c>
      <c r="H260" s="301">
        <v>0</v>
      </c>
      <c r="I260" s="877"/>
      <c r="J260" s="878"/>
      <c r="K260" s="878"/>
      <c r="L260" s="879"/>
    </row>
    <row r="261" spans="1:12" ht="25.5">
      <c r="A261" s="18">
        <v>251</v>
      </c>
      <c r="B261" s="43" t="s">
        <v>11166</v>
      </c>
      <c r="C261" s="368" t="s">
        <v>11167</v>
      </c>
      <c r="D261" s="647">
        <v>43433</v>
      </c>
      <c r="E261" s="43" t="s">
        <v>11095</v>
      </c>
      <c r="F261" s="43" t="s">
        <v>575</v>
      </c>
      <c r="G261" s="301">
        <v>3</v>
      </c>
      <c r="H261" s="301">
        <v>0</v>
      </c>
      <c r="I261" s="877"/>
      <c r="J261" s="878"/>
      <c r="K261" s="878"/>
      <c r="L261" s="879"/>
    </row>
    <row r="262" spans="1:12" ht="25.5">
      <c r="A262" s="18">
        <v>252</v>
      </c>
      <c r="B262" s="43" t="s">
        <v>11168</v>
      </c>
      <c r="C262" s="368" t="s">
        <v>11169</v>
      </c>
      <c r="D262" s="647">
        <v>43433</v>
      </c>
      <c r="E262" s="43" t="s">
        <v>11095</v>
      </c>
      <c r="F262" s="43" t="s">
        <v>575</v>
      </c>
      <c r="G262" s="301">
        <v>3</v>
      </c>
      <c r="H262" s="301">
        <v>0</v>
      </c>
      <c r="I262" s="877"/>
      <c r="J262" s="878"/>
      <c r="K262" s="878"/>
      <c r="L262" s="879"/>
    </row>
    <row r="263" spans="1:12" ht="25.5">
      <c r="A263" s="18">
        <v>253</v>
      </c>
      <c r="B263" s="43" t="s">
        <v>11170</v>
      </c>
      <c r="C263" s="368" t="s">
        <v>11171</v>
      </c>
      <c r="D263" s="647">
        <v>43433</v>
      </c>
      <c r="E263" s="43" t="s">
        <v>11095</v>
      </c>
      <c r="F263" s="43" t="s">
        <v>575</v>
      </c>
      <c r="G263" s="301">
        <v>1</v>
      </c>
      <c r="H263" s="301">
        <v>0</v>
      </c>
      <c r="I263" s="877"/>
      <c r="J263" s="878"/>
      <c r="K263" s="878"/>
      <c r="L263" s="879"/>
    </row>
    <row r="264" spans="1:12" ht="25.5">
      <c r="A264" s="18">
        <v>254</v>
      </c>
      <c r="B264" s="43" t="s">
        <v>11172</v>
      </c>
      <c r="C264" s="368" t="s">
        <v>11173</v>
      </c>
      <c r="D264" s="647">
        <v>43433</v>
      </c>
      <c r="E264" s="43" t="s">
        <v>11095</v>
      </c>
      <c r="F264" s="43" t="s">
        <v>575</v>
      </c>
      <c r="G264" s="301">
        <v>2</v>
      </c>
      <c r="H264" s="301">
        <v>0</v>
      </c>
      <c r="I264" s="877"/>
      <c r="J264" s="878"/>
      <c r="K264" s="878"/>
      <c r="L264" s="879"/>
    </row>
    <row r="265" spans="1:12" ht="25.5">
      <c r="A265" s="18">
        <v>255</v>
      </c>
      <c r="B265" s="43" t="s">
        <v>11174</v>
      </c>
      <c r="C265" s="368" t="s">
        <v>11175</v>
      </c>
      <c r="D265" s="647">
        <v>43433</v>
      </c>
      <c r="E265" s="43" t="s">
        <v>11095</v>
      </c>
      <c r="F265" s="43" t="s">
        <v>575</v>
      </c>
      <c r="G265" s="301">
        <v>4</v>
      </c>
      <c r="H265" s="301">
        <v>0</v>
      </c>
      <c r="I265" s="877"/>
      <c r="J265" s="878"/>
      <c r="K265" s="878"/>
      <c r="L265" s="879"/>
    </row>
    <row r="266" spans="1:12" ht="25.5">
      <c r="A266" s="18">
        <v>256</v>
      </c>
      <c r="B266" s="43" t="s">
        <v>11176</v>
      </c>
      <c r="C266" s="368" t="s">
        <v>11177</v>
      </c>
      <c r="D266" s="647">
        <v>43402</v>
      </c>
      <c r="E266" s="43" t="s">
        <v>11178</v>
      </c>
      <c r="F266" s="43" t="s">
        <v>575</v>
      </c>
      <c r="G266" s="301">
        <v>1</v>
      </c>
      <c r="H266" s="301">
        <v>1</v>
      </c>
      <c r="I266" s="877"/>
      <c r="J266" s="878"/>
      <c r="K266" s="878"/>
      <c r="L266" s="879"/>
    </row>
    <row r="267" spans="1:12" ht="25.5">
      <c r="A267" s="18">
        <v>257</v>
      </c>
      <c r="B267" s="43" t="s">
        <v>11179</v>
      </c>
      <c r="C267" s="368" t="s">
        <v>11180</v>
      </c>
      <c r="D267" s="647">
        <v>43402</v>
      </c>
      <c r="E267" s="43" t="s">
        <v>11178</v>
      </c>
      <c r="F267" s="43" t="s">
        <v>575</v>
      </c>
      <c r="G267" s="301">
        <v>1</v>
      </c>
      <c r="H267" s="301">
        <v>1</v>
      </c>
      <c r="I267" s="877"/>
      <c r="J267" s="878"/>
      <c r="K267" s="878"/>
      <c r="L267" s="879"/>
    </row>
    <row r="268" spans="1:12" ht="25.5">
      <c r="A268" s="18">
        <v>258</v>
      </c>
      <c r="B268" s="43" t="s">
        <v>11181</v>
      </c>
      <c r="C268" s="368" t="s">
        <v>11182</v>
      </c>
      <c r="D268" s="647">
        <v>43402</v>
      </c>
      <c r="E268" s="43" t="s">
        <v>11178</v>
      </c>
      <c r="F268" s="43" t="s">
        <v>575</v>
      </c>
      <c r="G268" s="301">
        <v>1</v>
      </c>
      <c r="H268" s="301">
        <v>1</v>
      </c>
      <c r="I268" s="877"/>
      <c r="J268" s="878"/>
      <c r="K268" s="878"/>
      <c r="L268" s="879"/>
    </row>
    <row r="269" spans="1:12" ht="51">
      <c r="A269" s="18">
        <v>259</v>
      </c>
      <c r="B269" s="43" t="s">
        <v>11183</v>
      </c>
      <c r="C269" s="368" t="s">
        <v>11177</v>
      </c>
      <c r="D269" s="647">
        <v>43402</v>
      </c>
      <c r="E269" s="43" t="s">
        <v>11184</v>
      </c>
      <c r="F269" s="43" t="s">
        <v>575</v>
      </c>
      <c r="G269" s="301">
        <v>1</v>
      </c>
      <c r="H269" s="301">
        <v>1</v>
      </c>
      <c r="I269" s="877"/>
      <c r="J269" s="878"/>
      <c r="K269" s="878"/>
      <c r="L269" s="879"/>
    </row>
    <row r="270" spans="1:12" ht="62.45" customHeight="1">
      <c r="A270" s="18">
        <v>260</v>
      </c>
      <c r="B270" s="880" t="s">
        <v>11185</v>
      </c>
      <c r="C270" s="881" t="s">
        <v>11186</v>
      </c>
      <c r="D270" s="647">
        <v>41393</v>
      </c>
      <c r="E270" s="119" t="s">
        <v>11187</v>
      </c>
      <c r="F270" s="119" t="s">
        <v>575</v>
      </c>
      <c r="G270" s="301">
        <v>206858.05</v>
      </c>
      <c r="H270" s="301">
        <v>206858.05</v>
      </c>
      <c r="I270" s="877"/>
      <c r="J270" s="878"/>
      <c r="K270" s="878"/>
      <c r="L270" s="879"/>
    </row>
    <row r="271" spans="1:12" ht="55.15" customHeight="1">
      <c r="A271" s="18">
        <v>261</v>
      </c>
      <c r="B271" s="880" t="s">
        <v>11188</v>
      </c>
      <c r="C271" s="368" t="s">
        <v>11189</v>
      </c>
      <c r="D271" s="647">
        <v>41393</v>
      </c>
      <c r="E271" s="119" t="s">
        <v>11187</v>
      </c>
      <c r="F271" s="119" t="s">
        <v>575</v>
      </c>
      <c r="G271" s="301">
        <v>94265.82</v>
      </c>
      <c r="H271" s="301">
        <v>94265.82</v>
      </c>
      <c r="I271" s="878"/>
      <c r="J271" s="878"/>
      <c r="K271" s="878"/>
      <c r="L271" s="879"/>
    </row>
    <row r="272" spans="1:12" ht="60" customHeight="1">
      <c r="A272" s="18">
        <v>262</v>
      </c>
      <c r="B272" s="880" t="s">
        <v>11190</v>
      </c>
      <c r="C272" s="881" t="s">
        <v>11191</v>
      </c>
      <c r="D272" s="647">
        <v>41393</v>
      </c>
      <c r="E272" s="119" t="s">
        <v>11187</v>
      </c>
      <c r="F272" s="119" t="s">
        <v>575</v>
      </c>
      <c r="G272" s="301">
        <v>348876.13</v>
      </c>
      <c r="H272" s="301">
        <v>348876.13</v>
      </c>
      <c r="I272" s="878"/>
      <c r="J272" s="878"/>
      <c r="K272" s="878"/>
      <c r="L272" s="879"/>
    </row>
    <row r="273" spans="1:22" ht="98.25" customHeight="1">
      <c r="A273" s="18">
        <v>263</v>
      </c>
      <c r="B273" s="880" t="s">
        <v>11192</v>
      </c>
      <c r="C273" s="368" t="s">
        <v>11193</v>
      </c>
      <c r="D273" s="15" t="s">
        <v>11194</v>
      </c>
      <c r="E273" s="119" t="s">
        <v>11195</v>
      </c>
      <c r="F273" s="119" t="s">
        <v>575</v>
      </c>
      <c r="G273" s="301">
        <v>1</v>
      </c>
      <c r="H273" s="301">
        <v>1</v>
      </c>
      <c r="I273" s="882"/>
      <c r="J273" s="883"/>
      <c r="K273" s="883"/>
      <c r="L273" s="884"/>
    </row>
    <row r="274" spans="1:22" ht="67.150000000000006" customHeight="1">
      <c r="A274" s="18">
        <v>264</v>
      </c>
      <c r="B274" s="116" t="s">
        <v>11196</v>
      </c>
      <c r="C274" s="368" t="s">
        <v>11197</v>
      </c>
      <c r="D274" s="15" t="s">
        <v>11198</v>
      </c>
      <c r="E274" s="119" t="s">
        <v>11199</v>
      </c>
      <c r="F274" s="43" t="s">
        <v>575</v>
      </c>
      <c r="G274" s="301">
        <v>665959.18999999994</v>
      </c>
      <c r="H274" s="301">
        <v>665959.18999999994</v>
      </c>
    </row>
    <row r="275" spans="1:22" ht="63.75">
      <c r="A275" s="18">
        <v>265</v>
      </c>
      <c r="B275" s="116" t="s">
        <v>11200</v>
      </c>
      <c r="C275" s="368" t="s">
        <v>11201</v>
      </c>
      <c r="D275" s="15" t="s">
        <v>11198</v>
      </c>
      <c r="E275" s="119" t="s">
        <v>11199</v>
      </c>
      <c r="F275" s="43" t="s">
        <v>575</v>
      </c>
      <c r="G275" s="301">
        <v>128902.64</v>
      </c>
      <c r="H275" s="301">
        <v>128902.64</v>
      </c>
    </row>
    <row r="276" spans="1:22" ht="63.75">
      <c r="A276" s="18">
        <v>266</v>
      </c>
      <c r="B276" s="116" t="s">
        <v>11202</v>
      </c>
      <c r="C276" s="368" t="s">
        <v>11203</v>
      </c>
      <c r="D276" s="15" t="s">
        <v>11198</v>
      </c>
      <c r="E276" s="119" t="s">
        <v>11199</v>
      </c>
      <c r="F276" s="43" t="s">
        <v>575</v>
      </c>
      <c r="G276" s="301">
        <v>3364614</v>
      </c>
      <c r="H276" s="301">
        <v>3364614</v>
      </c>
    </row>
    <row r="277" spans="1:22" ht="38.25">
      <c r="A277" s="18">
        <v>267</v>
      </c>
      <c r="B277" s="43" t="s">
        <v>11204</v>
      </c>
      <c r="C277" s="368" t="s">
        <v>11205</v>
      </c>
      <c r="D277" s="15"/>
      <c r="E277" s="885" t="s">
        <v>11206</v>
      </c>
      <c r="F277" s="43" t="s">
        <v>575</v>
      </c>
      <c r="G277" s="301">
        <v>25000</v>
      </c>
      <c r="H277" s="301">
        <v>25000</v>
      </c>
    </row>
    <row r="278" spans="1:22" ht="38.25">
      <c r="A278" s="18">
        <v>268</v>
      </c>
      <c r="B278" s="43" t="s">
        <v>11207</v>
      </c>
      <c r="C278" s="881" t="s">
        <v>11208</v>
      </c>
      <c r="D278" s="15"/>
      <c r="E278" s="885" t="s">
        <v>11206</v>
      </c>
      <c r="F278" s="43" t="s">
        <v>575</v>
      </c>
      <c r="G278" s="301">
        <v>25000</v>
      </c>
      <c r="H278" s="301">
        <v>25000</v>
      </c>
    </row>
    <row r="279" spans="1:22" ht="38.25">
      <c r="A279" s="18">
        <v>269</v>
      </c>
      <c r="B279" s="116" t="s">
        <v>11209</v>
      </c>
      <c r="C279" s="368" t="s">
        <v>11210</v>
      </c>
      <c r="D279" s="15" t="s">
        <v>11211</v>
      </c>
      <c r="E279" s="119" t="s">
        <v>11212</v>
      </c>
      <c r="F279" s="43" t="s">
        <v>575</v>
      </c>
      <c r="G279" s="301">
        <v>253878.18</v>
      </c>
      <c r="H279" s="301">
        <v>253878.18</v>
      </c>
    </row>
    <row r="280" spans="1:22" s="889" customFormat="1">
      <c r="A280" s="215" t="s">
        <v>514</v>
      </c>
      <c r="B280" s="216"/>
      <c r="C280" s="216"/>
      <c r="D280" s="216"/>
      <c r="E280" s="216"/>
      <c r="F280" s="217"/>
      <c r="G280" s="886">
        <f>SUM(G11:G279)</f>
        <v>11734449.260000028</v>
      </c>
      <c r="H280" s="886">
        <f>SUM(H11:H279)</f>
        <v>8139883.0999999987</v>
      </c>
      <c r="I280" s="887"/>
      <c r="J280" s="887"/>
      <c r="K280" s="887"/>
      <c r="L280" s="888"/>
      <c r="N280" s="888"/>
      <c r="R280" s="888"/>
      <c r="V280" s="888"/>
    </row>
  </sheetData>
  <mergeCells count="16">
    <mergeCell ref="G9:G10"/>
    <mergeCell ref="H9:H10"/>
    <mergeCell ref="I9:L9"/>
    <mergeCell ref="J10:K10"/>
    <mergeCell ref="I31:L42"/>
    <mergeCell ref="A280:F280"/>
    <mergeCell ref="I1:L1"/>
    <mergeCell ref="B3:L3"/>
    <mergeCell ref="B5:L5"/>
    <mergeCell ref="B7:L7"/>
    <mergeCell ref="A9:A10"/>
    <mergeCell ref="B9:B10"/>
    <mergeCell ref="C9:C10"/>
    <mergeCell ref="D9:D10"/>
    <mergeCell ref="E9:E10"/>
    <mergeCell ref="F9:F10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643"/>
  <sheetViews>
    <sheetView workbookViewId="0">
      <selection sqref="A1:IV65536"/>
    </sheetView>
  </sheetViews>
  <sheetFormatPr defaultRowHeight="12.75"/>
  <cols>
    <col min="1" max="1" width="5.42578125" style="905" customWidth="1"/>
    <col min="2" max="2" width="46.28515625" style="891" customWidth="1"/>
    <col min="3" max="3" width="12.28515625" style="891" customWidth="1"/>
    <col min="4" max="4" width="13.42578125" style="891" customWidth="1"/>
    <col min="5" max="5" width="49.85546875" style="893" customWidth="1"/>
    <col min="6" max="6" width="15.28515625" style="893" customWidth="1"/>
    <col min="7" max="7" width="32.85546875" style="891" customWidth="1"/>
    <col min="8" max="8" width="16.5703125" style="906" customWidth="1"/>
    <col min="9" max="9" width="15.5703125" style="897" customWidth="1"/>
    <col min="10" max="11" width="9.140625" style="905"/>
    <col min="12" max="12" width="9.140625" style="891"/>
    <col min="13" max="15" width="9.140625" style="905"/>
    <col min="16" max="16" width="19.42578125" style="891" customWidth="1"/>
    <col min="17" max="16384" width="9.140625" style="905"/>
  </cols>
  <sheetData>
    <row r="1" spans="1:16" s="890" customFormat="1" ht="18.75">
      <c r="B1" s="891"/>
      <c r="C1" s="892"/>
      <c r="D1" s="892"/>
      <c r="E1" s="893"/>
      <c r="F1" s="894"/>
      <c r="G1" s="892"/>
      <c r="H1" s="895"/>
      <c r="I1" s="895"/>
      <c r="L1" s="892"/>
      <c r="P1" s="892"/>
    </row>
    <row r="2" spans="1:16" s="890" customFormat="1" ht="18.75">
      <c r="B2" s="891"/>
      <c r="C2" s="892"/>
      <c r="D2" s="892"/>
      <c r="E2" s="893"/>
      <c r="F2" s="894"/>
      <c r="G2" s="892"/>
      <c r="H2" s="896"/>
      <c r="I2" s="897"/>
      <c r="L2" s="892"/>
      <c r="P2" s="892"/>
    </row>
    <row r="3" spans="1:16" s="898" customFormat="1" ht="15.75">
      <c r="B3" s="899" t="s">
        <v>1392</v>
      </c>
      <c r="C3" s="899"/>
      <c r="D3" s="899"/>
      <c r="E3" s="899"/>
      <c r="F3" s="899"/>
      <c r="G3" s="899"/>
      <c r="H3" s="899"/>
      <c r="I3" s="900"/>
      <c r="L3" s="901"/>
      <c r="P3" s="901"/>
    </row>
    <row r="4" spans="1:16" s="898" customFormat="1" ht="15.75">
      <c r="B4" s="902"/>
      <c r="C4" s="901"/>
      <c r="D4" s="901"/>
      <c r="E4" s="903"/>
      <c r="F4" s="901"/>
      <c r="G4" s="901"/>
      <c r="H4" s="904"/>
      <c r="I4" s="900"/>
      <c r="L4" s="901"/>
      <c r="P4" s="901"/>
    </row>
    <row r="5" spans="1:16" s="898" customFormat="1" ht="15.75">
      <c r="B5" s="899" t="s">
        <v>980</v>
      </c>
      <c r="C5" s="899"/>
      <c r="D5" s="899"/>
      <c r="E5" s="899"/>
      <c r="F5" s="899"/>
      <c r="G5" s="899"/>
      <c r="H5" s="899"/>
      <c r="I5" s="900"/>
      <c r="L5" s="901"/>
      <c r="P5" s="901"/>
    </row>
    <row r="6" spans="1:16" s="898" customFormat="1" ht="15.75">
      <c r="B6" s="902"/>
      <c r="C6" s="901"/>
      <c r="D6" s="901"/>
      <c r="E6" s="903"/>
      <c r="F6" s="901"/>
      <c r="G6" s="901"/>
      <c r="H6" s="904"/>
      <c r="I6" s="900"/>
      <c r="L6" s="901"/>
      <c r="P6" s="901"/>
    </row>
    <row r="7" spans="1:16" s="898" customFormat="1" ht="15.75">
      <c r="B7" s="899" t="s">
        <v>10886</v>
      </c>
      <c r="C7" s="899"/>
      <c r="D7" s="899"/>
      <c r="E7" s="899"/>
      <c r="F7" s="899"/>
      <c r="G7" s="899"/>
      <c r="H7" s="899"/>
      <c r="I7" s="900"/>
      <c r="L7" s="901"/>
      <c r="P7" s="901"/>
    </row>
    <row r="9" spans="1:16" s="367" customFormat="1">
      <c r="A9" s="60" t="s">
        <v>0</v>
      </c>
      <c r="B9" s="907" t="s">
        <v>559</v>
      </c>
      <c r="C9" s="60" t="s">
        <v>11213</v>
      </c>
      <c r="D9" s="363" t="s">
        <v>230</v>
      </c>
      <c r="E9" s="363" t="s">
        <v>534</v>
      </c>
      <c r="F9" s="363" t="s">
        <v>1208</v>
      </c>
      <c r="G9" s="60" t="s">
        <v>884</v>
      </c>
      <c r="H9" s="365" t="s">
        <v>532</v>
      </c>
      <c r="I9" s="365" t="s">
        <v>886</v>
      </c>
      <c r="L9" s="908"/>
      <c r="P9" s="908"/>
    </row>
    <row r="10" spans="1:16" s="367" customFormat="1">
      <c r="A10" s="60"/>
      <c r="B10" s="909"/>
      <c r="C10" s="60"/>
      <c r="D10" s="363"/>
      <c r="E10" s="363"/>
      <c r="F10" s="363"/>
      <c r="G10" s="60"/>
      <c r="H10" s="365"/>
      <c r="I10" s="365"/>
      <c r="L10" s="908"/>
      <c r="P10" s="908"/>
    </row>
    <row r="11" spans="1:16" ht="25.5">
      <c r="A11" s="910">
        <v>1</v>
      </c>
      <c r="B11" s="911" t="s">
        <v>11214</v>
      </c>
      <c r="C11" s="912" t="s">
        <v>11215</v>
      </c>
      <c r="D11" s="913">
        <v>732301215059</v>
      </c>
      <c r="E11" s="912" t="s">
        <v>11216</v>
      </c>
      <c r="F11" s="914" t="s">
        <v>986</v>
      </c>
      <c r="G11" s="915" t="s">
        <v>987</v>
      </c>
      <c r="H11" s="916">
        <v>57288.14</v>
      </c>
      <c r="I11" s="917">
        <v>57288.14</v>
      </c>
    </row>
    <row r="12" spans="1:16" ht="25.5">
      <c r="A12" s="910">
        <v>2</v>
      </c>
      <c r="B12" s="911" t="s">
        <v>11217</v>
      </c>
      <c r="C12" s="912" t="s">
        <v>11215</v>
      </c>
      <c r="D12" s="913">
        <v>732301215060</v>
      </c>
      <c r="E12" s="912" t="s">
        <v>11216</v>
      </c>
      <c r="F12" s="914" t="s">
        <v>986</v>
      </c>
      <c r="G12" s="915" t="s">
        <v>987</v>
      </c>
      <c r="H12" s="916">
        <v>71833.919999999998</v>
      </c>
      <c r="I12" s="917">
        <v>42686.86</v>
      </c>
    </row>
    <row r="13" spans="1:16" ht="25.5">
      <c r="A13" s="910">
        <v>3</v>
      </c>
      <c r="B13" s="918" t="s">
        <v>11218</v>
      </c>
      <c r="C13" s="912" t="s">
        <v>11215</v>
      </c>
      <c r="D13" s="913">
        <v>732301215061</v>
      </c>
      <c r="E13" s="912" t="s">
        <v>11216</v>
      </c>
      <c r="F13" s="914" t="s">
        <v>986</v>
      </c>
      <c r="G13" s="915" t="s">
        <v>987</v>
      </c>
      <c r="H13" s="919">
        <v>55000</v>
      </c>
      <c r="I13" s="917">
        <v>55000</v>
      </c>
    </row>
    <row r="14" spans="1:16" ht="25.5">
      <c r="A14" s="910">
        <v>4</v>
      </c>
      <c r="B14" s="911" t="s">
        <v>11219</v>
      </c>
      <c r="C14" s="912" t="s">
        <v>11215</v>
      </c>
      <c r="D14" s="913">
        <v>732301215062</v>
      </c>
      <c r="E14" s="912" t="s">
        <v>11216</v>
      </c>
      <c r="F14" s="914" t="s">
        <v>986</v>
      </c>
      <c r="G14" s="915" t="s">
        <v>987</v>
      </c>
      <c r="H14" s="916">
        <v>53309.47</v>
      </c>
      <c r="I14" s="917">
        <v>50575.28</v>
      </c>
    </row>
    <row r="15" spans="1:16" ht="25.5">
      <c r="A15" s="910">
        <v>5</v>
      </c>
      <c r="B15" s="911" t="s">
        <v>11220</v>
      </c>
      <c r="C15" s="912" t="s">
        <v>11215</v>
      </c>
      <c r="D15" s="913">
        <v>732301215066</v>
      </c>
      <c r="E15" s="912" t="s">
        <v>11216</v>
      </c>
      <c r="F15" s="914" t="s">
        <v>986</v>
      </c>
      <c r="G15" s="915" t="s">
        <v>987</v>
      </c>
      <c r="H15" s="916">
        <v>119360.2</v>
      </c>
      <c r="I15" s="917">
        <v>72701.06</v>
      </c>
    </row>
    <row r="16" spans="1:16" ht="25.5">
      <c r="A16" s="910">
        <v>6</v>
      </c>
      <c r="B16" s="911" t="s">
        <v>11221</v>
      </c>
      <c r="C16" s="912" t="s">
        <v>11215</v>
      </c>
      <c r="D16" s="913">
        <v>732301215067</v>
      </c>
      <c r="E16" s="912" t="s">
        <v>11216</v>
      </c>
      <c r="F16" s="914" t="s">
        <v>986</v>
      </c>
      <c r="G16" s="915" t="s">
        <v>987</v>
      </c>
      <c r="H16" s="916">
        <v>118345.94</v>
      </c>
      <c r="I16" s="917">
        <v>72083.149999999994</v>
      </c>
    </row>
    <row r="17" spans="1:16" ht="25.5">
      <c r="A17" s="910">
        <v>7</v>
      </c>
      <c r="B17" s="911" t="s">
        <v>11222</v>
      </c>
      <c r="C17" s="912" t="s">
        <v>11215</v>
      </c>
      <c r="D17" s="913">
        <v>732301215068</v>
      </c>
      <c r="E17" s="912" t="s">
        <v>11216</v>
      </c>
      <c r="F17" s="914" t="s">
        <v>986</v>
      </c>
      <c r="G17" s="915" t="s">
        <v>987</v>
      </c>
      <c r="H17" s="916">
        <v>87228.81</v>
      </c>
      <c r="I17" s="917">
        <v>87228.81</v>
      </c>
    </row>
    <row r="18" spans="1:16" ht="25.5">
      <c r="A18" s="910">
        <v>8</v>
      </c>
      <c r="B18" s="911" t="s">
        <v>11223</v>
      </c>
      <c r="C18" s="912" t="s">
        <v>11215</v>
      </c>
      <c r="D18" s="913">
        <v>732301215071</v>
      </c>
      <c r="E18" s="912" t="s">
        <v>11216</v>
      </c>
      <c r="F18" s="914" t="s">
        <v>986</v>
      </c>
      <c r="G18" s="915" t="s">
        <v>987</v>
      </c>
      <c r="H18" s="916">
        <v>126000</v>
      </c>
      <c r="I18" s="917">
        <v>83583.820000000007</v>
      </c>
    </row>
    <row r="19" spans="1:16" ht="25.5">
      <c r="A19" s="910">
        <v>9</v>
      </c>
      <c r="B19" s="911" t="s">
        <v>11224</v>
      </c>
      <c r="C19" s="912" t="s">
        <v>11215</v>
      </c>
      <c r="D19" s="913">
        <v>732301215072</v>
      </c>
      <c r="E19" s="912" t="s">
        <v>11216</v>
      </c>
      <c r="F19" s="914" t="s">
        <v>986</v>
      </c>
      <c r="G19" s="915" t="s">
        <v>987</v>
      </c>
      <c r="H19" s="916">
        <v>101025.59</v>
      </c>
      <c r="I19" s="916">
        <v>101025.59</v>
      </c>
    </row>
    <row r="20" spans="1:16" ht="25.5">
      <c r="A20" s="910">
        <v>10</v>
      </c>
      <c r="B20" s="911" t="s">
        <v>11225</v>
      </c>
      <c r="C20" s="912" t="s">
        <v>11215</v>
      </c>
      <c r="D20" s="913">
        <v>732301215073</v>
      </c>
      <c r="E20" s="912" t="s">
        <v>11216</v>
      </c>
      <c r="F20" s="914" t="s">
        <v>986</v>
      </c>
      <c r="G20" s="915" t="s">
        <v>987</v>
      </c>
      <c r="H20" s="916">
        <v>191994.2</v>
      </c>
      <c r="I20" s="917">
        <v>114986.33</v>
      </c>
    </row>
    <row r="21" spans="1:16" ht="25.5">
      <c r="A21" s="910">
        <v>11</v>
      </c>
      <c r="B21" s="920" t="s">
        <v>11226</v>
      </c>
      <c r="C21" s="912" t="s">
        <v>11215</v>
      </c>
      <c r="D21" s="913">
        <v>732301215074</v>
      </c>
      <c r="E21" s="912" t="s">
        <v>11227</v>
      </c>
      <c r="F21" s="914" t="s">
        <v>986</v>
      </c>
      <c r="G21" s="915" t="s">
        <v>987</v>
      </c>
      <c r="H21" s="921">
        <v>161016.95000000001</v>
      </c>
      <c r="I21" s="921">
        <v>161016.95000000001</v>
      </c>
    </row>
    <row r="22" spans="1:16" s="890" customFormat="1" ht="25.5">
      <c r="A22" s="910">
        <v>12</v>
      </c>
      <c r="B22" s="920" t="s">
        <v>11228</v>
      </c>
      <c r="C22" s="912" t="s">
        <v>11215</v>
      </c>
      <c r="D22" s="913">
        <v>732301215077</v>
      </c>
      <c r="E22" s="912" t="s">
        <v>11227</v>
      </c>
      <c r="F22" s="914" t="s">
        <v>986</v>
      </c>
      <c r="G22" s="915" t="s">
        <v>987</v>
      </c>
      <c r="H22" s="921">
        <v>42337.64</v>
      </c>
      <c r="I22" s="917">
        <v>42337.64</v>
      </c>
      <c r="L22" s="892"/>
      <c r="P22" s="892"/>
    </row>
    <row r="23" spans="1:16" ht="25.5">
      <c r="A23" s="910">
        <v>13</v>
      </c>
      <c r="B23" s="920" t="s">
        <v>11229</v>
      </c>
      <c r="C23" s="912" t="s">
        <v>11215</v>
      </c>
      <c r="D23" s="913">
        <v>732301215078</v>
      </c>
      <c r="E23" s="912" t="s">
        <v>11227</v>
      </c>
      <c r="F23" s="914" t="s">
        <v>986</v>
      </c>
      <c r="G23" s="915" t="s">
        <v>987</v>
      </c>
      <c r="H23" s="921">
        <v>45834</v>
      </c>
      <c r="I23" s="917">
        <v>28989.96</v>
      </c>
    </row>
    <row r="24" spans="1:16" ht="25.5">
      <c r="A24" s="910">
        <v>14</v>
      </c>
      <c r="B24" s="920" t="s">
        <v>11230</v>
      </c>
      <c r="C24" s="912" t="s">
        <v>11215</v>
      </c>
      <c r="D24" s="913">
        <v>732301215080</v>
      </c>
      <c r="E24" s="912" t="s">
        <v>11231</v>
      </c>
      <c r="F24" s="914" t="s">
        <v>986</v>
      </c>
      <c r="G24" s="915" t="s">
        <v>987</v>
      </c>
      <c r="H24" s="921">
        <v>48646.6</v>
      </c>
      <c r="I24" s="917">
        <v>48646.6</v>
      </c>
    </row>
    <row r="25" spans="1:16" ht="25.5">
      <c r="A25" s="910">
        <v>15</v>
      </c>
      <c r="B25" s="920" t="s">
        <v>11232</v>
      </c>
      <c r="C25" s="912" t="s">
        <v>11215</v>
      </c>
      <c r="D25" s="913">
        <v>732301215081</v>
      </c>
      <c r="E25" s="912" t="s">
        <v>11231</v>
      </c>
      <c r="F25" s="914" t="s">
        <v>986</v>
      </c>
      <c r="G25" s="915" t="s">
        <v>987</v>
      </c>
      <c r="H25" s="921">
        <v>53389.83</v>
      </c>
      <c r="I25" s="921">
        <v>53389.83</v>
      </c>
    </row>
    <row r="26" spans="1:16" ht="25.5">
      <c r="A26" s="910">
        <v>16</v>
      </c>
      <c r="B26" s="920" t="s">
        <v>11233</v>
      </c>
      <c r="C26" s="912" t="s">
        <v>11215</v>
      </c>
      <c r="D26" s="913">
        <v>732301215082</v>
      </c>
      <c r="E26" s="912" t="s">
        <v>11231</v>
      </c>
      <c r="F26" s="914" t="s">
        <v>986</v>
      </c>
      <c r="G26" s="915" t="s">
        <v>987</v>
      </c>
      <c r="H26" s="921">
        <v>308284.12</v>
      </c>
      <c r="I26" s="917">
        <v>308284.12</v>
      </c>
    </row>
    <row r="27" spans="1:16" ht="25.5">
      <c r="A27" s="910">
        <v>17</v>
      </c>
      <c r="B27" s="920" t="s">
        <v>11234</v>
      </c>
      <c r="C27" s="912" t="s">
        <v>11215</v>
      </c>
      <c r="D27" s="913">
        <v>732301215083</v>
      </c>
      <c r="E27" s="912" t="s">
        <v>11231</v>
      </c>
      <c r="F27" s="914" t="s">
        <v>986</v>
      </c>
      <c r="G27" s="915" t="s">
        <v>987</v>
      </c>
      <c r="H27" s="921">
        <v>139833.32999999999</v>
      </c>
      <c r="I27" s="917">
        <v>139833.32999999999</v>
      </c>
    </row>
    <row r="28" spans="1:16" ht="25.5">
      <c r="A28" s="910">
        <v>18</v>
      </c>
      <c r="B28" s="920" t="s">
        <v>11235</v>
      </c>
      <c r="C28" s="912" t="s">
        <v>11215</v>
      </c>
      <c r="D28" s="913">
        <v>732301215084</v>
      </c>
      <c r="E28" s="912" t="s">
        <v>11231</v>
      </c>
      <c r="F28" s="914" t="s">
        <v>986</v>
      </c>
      <c r="G28" s="915" t="s">
        <v>987</v>
      </c>
      <c r="H28" s="921">
        <v>68333.34</v>
      </c>
      <c r="I28" s="917">
        <v>68333.34</v>
      </c>
    </row>
    <row r="29" spans="1:16" ht="25.5">
      <c r="A29" s="910">
        <v>19</v>
      </c>
      <c r="B29" s="920" t="s">
        <v>11236</v>
      </c>
      <c r="C29" s="912" t="s">
        <v>11215</v>
      </c>
      <c r="D29" s="913">
        <v>732301215085</v>
      </c>
      <c r="E29" s="912" t="s">
        <v>11231</v>
      </c>
      <c r="F29" s="914" t="s">
        <v>986</v>
      </c>
      <c r="G29" s="915" t="s">
        <v>987</v>
      </c>
      <c r="H29" s="921">
        <v>108333</v>
      </c>
      <c r="I29" s="917">
        <v>108333</v>
      </c>
    </row>
    <row r="30" spans="1:16" ht="25.5">
      <c r="A30" s="910">
        <v>20</v>
      </c>
      <c r="B30" s="920" t="s">
        <v>11237</v>
      </c>
      <c r="C30" s="912" t="s">
        <v>11215</v>
      </c>
      <c r="D30" s="913">
        <v>732301215086</v>
      </c>
      <c r="E30" s="912" t="s">
        <v>11231</v>
      </c>
      <c r="F30" s="914" t="s">
        <v>986</v>
      </c>
      <c r="G30" s="915" t="s">
        <v>987</v>
      </c>
      <c r="H30" s="921">
        <v>70833.33</v>
      </c>
      <c r="I30" s="917">
        <v>70833.33</v>
      </c>
    </row>
    <row r="31" spans="1:16" ht="25.5">
      <c r="A31" s="910">
        <v>21</v>
      </c>
      <c r="B31" s="920" t="s">
        <v>11238</v>
      </c>
      <c r="C31" s="912" t="s">
        <v>11215</v>
      </c>
      <c r="D31" s="913">
        <v>732301215087</v>
      </c>
      <c r="E31" s="912" t="s">
        <v>11231</v>
      </c>
      <c r="F31" s="914" t="s">
        <v>986</v>
      </c>
      <c r="G31" s="915" t="s">
        <v>987</v>
      </c>
      <c r="H31" s="921">
        <v>62333.33</v>
      </c>
      <c r="I31" s="917">
        <v>62333.33</v>
      </c>
    </row>
    <row r="32" spans="1:16" ht="25.5">
      <c r="A32" s="910">
        <v>22</v>
      </c>
      <c r="B32" s="920" t="s">
        <v>11239</v>
      </c>
      <c r="C32" s="912" t="s">
        <v>11215</v>
      </c>
      <c r="D32" s="913">
        <v>732301215088</v>
      </c>
      <c r="E32" s="912" t="s">
        <v>11231</v>
      </c>
      <c r="F32" s="914" t="s">
        <v>986</v>
      </c>
      <c r="G32" s="915" t="s">
        <v>987</v>
      </c>
      <c r="H32" s="921">
        <v>343993.9</v>
      </c>
      <c r="I32" s="917">
        <v>343993.9</v>
      </c>
    </row>
    <row r="33" spans="1:9" ht="25.5">
      <c r="A33" s="910">
        <v>23</v>
      </c>
      <c r="B33" s="920" t="s">
        <v>11240</v>
      </c>
      <c r="C33" s="912" t="s">
        <v>11215</v>
      </c>
      <c r="D33" s="913">
        <v>732301215089</v>
      </c>
      <c r="E33" s="912" t="s">
        <v>11231</v>
      </c>
      <c r="F33" s="914" t="s">
        <v>986</v>
      </c>
      <c r="G33" s="915" t="s">
        <v>987</v>
      </c>
      <c r="H33" s="921">
        <v>67965.78</v>
      </c>
      <c r="I33" s="921">
        <v>67965.78</v>
      </c>
    </row>
    <row r="34" spans="1:9" ht="25.5">
      <c r="A34" s="910">
        <v>24</v>
      </c>
      <c r="B34" s="920" t="s">
        <v>11241</v>
      </c>
      <c r="C34" s="912" t="s">
        <v>11215</v>
      </c>
      <c r="D34" s="913">
        <v>732301215090</v>
      </c>
      <c r="E34" s="912" t="s">
        <v>11231</v>
      </c>
      <c r="F34" s="914" t="s">
        <v>986</v>
      </c>
      <c r="G34" s="915" t="s">
        <v>987</v>
      </c>
      <c r="H34" s="921">
        <v>68333.33</v>
      </c>
      <c r="I34" s="917">
        <v>68333.33</v>
      </c>
    </row>
    <row r="35" spans="1:9" ht="25.5">
      <c r="A35" s="910">
        <v>25</v>
      </c>
      <c r="B35" s="920" t="s">
        <v>11242</v>
      </c>
      <c r="C35" s="912" t="s">
        <v>11215</v>
      </c>
      <c r="D35" s="913">
        <v>732301215093</v>
      </c>
      <c r="E35" s="912" t="s">
        <v>11231</v>
      </c>
      <c r="F35" s="914" t="s">
        <v>986</v>
      </c>
      <c r="G35" s="915" t="s">
        <v>987</v>
      </c>
      <c r="H35" s="921">
        <v>741978.03</v>
      </c>
      <c r="I35" s="917">
        <v>741978.03</v>
      </c>
    </row>
    <row r="36" spans="1:9" ht="25.5">
      <c r="A36" s="910">
        <v>26</v>
      </c>
      <c r="B36" s="920" t="s">
        <v>11243</v>
      </c>
      <c r="C36" s="912" t="s">
        <v>11215</v>
      </c>
      <c r="D36" s="913">
        <v>732301215094</v>
      </c>
      <c r="E36" s="912" t="s">
        <v>11231</v>
      </c>
      <c r="F36" s="914" t="s">
        <v>986</v>
      </c>
      <c r="G36" s="915" t="s">
        <v>987</v>
      </c>
      <c r="H36" s="921">
        <v>289166.67</v>
      </c>
      <c r="I36" s="917">
        <v>289166.67</v>
      </c>
    </row>
    <row r="37" spans="1:9" ht="25.5">
      <c r="A37" s="910">
        <v>27</v>
      </c>
      <c r="B37" s="920" t="s">
        <v>11244</v>
      </c>
      <c r="C37" s="912" t="s">
        <v>11215</v>
      </c>
      <c r="D37" s="913">
        <v>732301215097</v>
      </c>
      <c r="E37" s="912" t="s">
        <v>11231</v>
      </c>
      <c r="F37" s="914" t="s">
        <v>986</v>
      </c>
      <c r="G37" s="915" t="s">
        <v>987</v>
      </c>
      <c r="H37" s="921">
        <v>247500</v>
      </c>
      <c r="I37" s="921">
        <v>247500</v>
      </c>
    </row>
    <row r="38" spans="1:9" ht="38.25">
      <c r="A38" s="910">
        <v>28</v>
      </c>
      <c r="B38" s="920" t="s">
        <v>11245</v>
      </c>
      <c r="C38" s="912" t="s">
        <v>11215</v>
      </c>
      <c r="D38" s="913">
        <v>732301215098</v>
      </c>
      <c r="E38" s="912" t="s">
        <v>11231</v>
      </c>
      <c r="F38" s="914" t="s">
        <v>986</v>
      </c>
      <c r="G38" s="915" t="s">
        <v>987</v>
      </c>
      <c r="H38" s="921">
        <v>120000</v>
      </c>
      <c r="I38" s="917">
        <v>120000</v>
      </c>
    </row>
    <row r="39" spans="1:9" ht="25.5">
      <c r="A39" s="910">
        <v>29</v>
      </c>
      <c r="B39" s="920" t="s">
        <v>11246</v>
      </c>
      <c r="C39" s="912" t="s">
        <v>11215</v>
      </c>
      <c r="D39" s="913">
        <v>732301215099</v>
      </c>
      <c r="E39" s="912" t="s">
        <v>11231</v>
      </c>
      <c r="F39" s="914" t="s">
        <v>986</v>
      </c>
      <c r="G39" s="915" t="s">
        <v>987</v>
      </c>
      <c r="H39" s="921">
        <v>136536.1</v>
      </c>
      <c r="I39" s="921">
        <v>136536.1</v>
      </c>
    </row>
    <row r="40" spans="1:9" ht="25.5">
      <c r="A40" s="910">
        <v>30</v>
      </c>
      <c r="B40" s="920" t="s">
        <v>11247</v>
      </c>
      <c r="C40" s="912" t="s">
        <v>11215</v>
      </c>
      <c r="D40" s="913">
        <v>732301215100</v>
      </c>
      <c r="E40" s="912" t="s">
        <v>11231</v>
      </c>
      <c r="F40" s="914" t="s">
        <v>986</v>
      </c>
      <c r="G40" s="915" t="s">
        <v>987</v>
      </c>
      <c r="H40" s="921">
        <v>133288.38</v>
      </c>
      <c r="I40" s="921">
        <v>133288.38</v>
      </c>
    </row>
    <row r="41" spans="1:9" ht="25.5">
      <c r="A41" s="910">
        <v>31</v>
      </c>
      <c r="B41" s="920" t="s">
        <v>11248</v>
      </c>
      <c r="C41" s="912" t="s">
        <v>11215</v>
      </c>
      <c r="D41" s="913">
        <v>732301215101</v>
      </c>
      <c r="E41" s="912" t="s">
        <v>11231</v>
      </c>
      <c r="F41" s="914" t="s">
        <v>986</v>
      </c>
      <c r="G41" s="915" t="s">
        <v>987</v>
      </c>
      <c r="H41" s="921">
        <v>153577.5</v>
      </c>
      <c r="I41" s="921">
        <v>153577.5</v>
      </c>
    </row>
    <row r="42" spans="1:9" ht="25.5">
      <c r="A42" s="910">
        <v>32</v>
      </c>
      <c r="B42" s="920" t="s">
        <v>11249</v>
      </c>
      <c r="C42" s="912" t="s">
        <v>11215</v>
      </c>
      <c r="D42" s="922">
        <v>762301214411</v>
      </c>
      <c r="E42" s="912" t="s">
        <v>11231</v>
      </c>
      <c r="F42" s="914" t="s">
        <v>986</v>
      </c>
      <c r="G42" s="915" t="s">
        <v>987</v>
      </c>
      <c r="H42" s="921">
        <v>375498</v>
      </c>
      <c r="I42" s="921">
        <v>375498</v>
      </c>
    </row>
    <row r="43" spans="1:9" ht="25.5">
      <c r="A43" s="910">
        <v>33</v>
      </c>
      <c r="B43" s="911" t="s">
        <v>11250</v>
      </c>
      <c r="C43" s="912" t="s">
        <v>11215</v>
      </c>
      <c r="D43" s="922">
        <v>762301214412</v>
      </c>
      <c r="E43" s="912" t="s">
        <v>11231</v>
      </c>
      <c r="F43" s="914" t="s">
        <v>986</v>
      </c>
      <c r="G43" s="915" t="s">
        <v>987</v>
      </c>
      <c r="H43" s="916">
        <v>7246131.4800000004</v>
      </c>
      <c r="I43" s="917">
        <v>1757103.36</v>
      </c>
    </row>
    <row r="44" spans="1:9" ht="25.5">
      <c r="A44" s="910">
        <v>34</v>
      </c>
      <c r="B44" s="911" t="s">
        <v>11251</v>
      </c>
      <c r="C44" s="912" t="s">
        <v>11215</v>
      </c>
      <c r="D44" s="922">
        <v>762301214413</v>
      </c>
      <c r="E44" s="912" t="s">
        <v>11231</v>
      </c>
      <c r="F44" s="914" t="s">
        <v>986</v>
      </c>
      <c r="G44" s="915" t="s">
        <v>987</v>
      </c>
      <c r="H44" s="916">
        <v>478574.42</v>
      </c>
      <c r="I44" s="917">
        <v>132877.12</v>
      </c>
    </row>
    <row r="45" spans="1:9" ht="25.5">
      <c r="A45" s="910">
        <v>35</v>
      </c>
      <c r="B45" s="911" t="s">
        <v>11252</v>
      </c>
      <c r="C45" s="912" t="s">
        <v>11215</v>
      </c>
      <c r="D45" s="922">
        <v>762301214414</v>
      </c>
      <c r="E45" s="912" t="s">
        <v>11253</v>
      </c>
      <c r="F45" s="914" t="s">
        <v>986</v>
      </c>
      <c r="G45" s="915" t="s">
        <v>987</v>
      </c>
      <c r="H45" s="916">
        <v>117457.63</v>
      </c>
      <c r="I45" s="917">
        <v>63622.65</v>
      </c>
    </row>
    <row r="46" spans="1:9" ht="38.25">
      <c r="A46" s="910">
        <v>36</v>
      </c>
      <c r="B46" s="911" t="s">
        <v>11254</v>
      </c>
      <c r="C46" s="912" t="s">
        <v>11215</v>
      </c>
      <c r="D46" s="922">
        <v>762301214415</v>
      </c>
      <c r="E46" s="912" t="s">
        <v>11255</v>
      </c>
      <c r="F46" s="914" t="s">
        <v>986</v>
      </c>
      <c r="G46" s="915" t="s">
        <v>987</v>
      </c>
      <c r="H46" s="916">
        <v>140294.43</v>
      </c>
      <c r="I46" s="917">
        <v>53733.79</v>
      </c>
    </row>
    <row r="47" spans="1:9" ht="38.25">
      <c r="A47" s="910">
        <v>37</v>
      </c>
      <c r="B47" s="911" t="s">
        <v>11256</v>
      </c>
      <c r="C47" s="912" t="s">
        <v>11215</v>
      </c>
      <c r="D47" s="922">
        <v>762301214416</v>
      </c>
      <c r="E47" s="912" t="s">
        <v>11255</v>
      </c>
      <c r="F47" s="914" t="s">
        <v>986</v>
      </c>
      <c r="G47" s="915" t="s">
        <v>987</v>
      </c>
      <c r="H47" s="916">
        <v>282554.83</v>
      </c>
      <c r="I47" s="917">
        <v>111425.25</v>
      </c>
    </row>
    <row r="48" spans="1:9" ht="38.25">
      <c r="A48" s="910">
        <v>38</v>
      </c>
      <c r="B48" s="911" t="s">
        <v>11257</v>
      </c>
      <c r="C48" s="912" t="s">
        <v>11215</v>
      </c>
      <c r="D48" s="922">
        <v>762301214417</v>
      </c>
      <c r="E48" s="912" t="s">
        <v>11255</v>
      </c>
      <c r="F48" s="914" t="s">
        <v>986</v>
      </c>
      <c r="G48" s="915" t="s">
        <v>987</v>
      </c>
      <c r="H48" s="916">
        <v>137053.76000000001</v>
      </c>
      <c r="I48" s="917">
        <v>51598</v>
      </c>
    </row>
    <row r="49" spans="1:9" ht="38.25">
      <c r="A49" s="910">
        <v>39</v>
      </c>
      <c r="B49" s="911" t="s">
        <v>11258</v>
      </c>
      <c r="C49" s="912" t="s">
        <v>11215</v>
      </c>
      <c r="D49" s="922">
        <v>762301214418</v>
      </c>
      <c r="E49" s="912" t="s">
        <v>11255</v>
      </c>
      <c r="F49" s="914" t="s">
        <v>986</v>
      </c>
      <c r="G49" s="915" t="s">
        <v>987</v>
      </c>
      <c r="H49" s="916">
        <v>107469.66</v>
      </c>
      <c r="I49" s="917">
        <v>41159.4</v>
      </c>
    </row>
    <row r="50" spans="1:9" ht="38.25">
      <c r="A50" s="910">
        <v>40</v>
      </c>
      <c r="B50" s="911" t="s">
        <v>11259</v>
      </c>
      <c r="C50" s="912" t="s">
        <v>11215</v>
      </c>
      <c r="D50" s="922">
        <v>762301214419</v>
      </c>
      <c r="E50" s="912" t="s">
        <v>11255</v>
      </c>
      <c r="F50" s="914" t="s">
        <v>986</v>
      </c>
      <c r="G50" s="915" t="s">
        <v>987</v>
      </c>
      <c r="H50" s="916">
        <v>281597.2</v>
      </c>
      <c r="I50" s="917">
        <v>111074.53</v>
      </c>
    </row>
    <row r="51" spans="1:9" ht="38.25">
      <c r="A51" s="910">
        <v>41</v>
      </c>
      <c r="B51" s="911" t="s">
        <v>11260</v>
      </c>
      <c r="C51" s="912" t="s">
        <v>11215</v>
      </c>
      <c r="D51" s="922">
        <v>762301214420</v>
      </c>
      <c r="E51" s="912" t="s">
        <v>11255</v>
      </c>
      <c r="F51" s="914" t="s">
        <v>986</v>
      </c>
      <c r="G51" s="915" t="s">
        <v>987</v>
      </c>
      <c r="H51" s="916">
        <v>281646.32</v>
      </c>
      <c r="I51" s="917">
        <v>86034.96</v>
      </c>
    </row>
    <row r="52" spans="1:9" ht="38.25">
      <c r="A52" s="910">
        <v>42</v>
      </c>
      <c r="B52" s="911" t="s">
        <v>11261</v>
      </c>
      <c r="C52" s="912" t="s">
        <v>11215</v>
      </c>
      <c r="D52" s="922">
        <v>762301214421</v>
      </c>
      <c r="E52" s="912" t="s">
        <v>11255</v>
      </c>
      <c r="F52" s="914" t="s">
        <v>986</v>
      </c>
      <c r="G52" s="915" t="s">
        <v>987</v>
      </c>
      <c r="H52" s="916">
        <v>108572.67</v>
      </c>
      <c r="I52" s="917">
        <v>39848.82</v>
      </c>
    </row>
    <row r="53" spans="1:9" ht="38.25">
      <c r="A53" s="910">
        <v>43</v>
      </c>
      <c r="B53" s="911" t="s">
        <v>11262</v>
      </c>
      <c r="C53" s="912" t="s">
        <v>11215</v>
      </c>
      <c r="D53" s="922">
        <v>762301214422</v>
      </c>
      <c r="E53" s="912" t="s">
        <v>11255</v>
      </c>
      <c r="F53" s="914" t="s">
        <v>986</v>
      </c>
      <c r="G53" s="915" t="s">
        <v>987</v>
      </c>
      <c r="H53" s="916">
        <v>278553.98</v>
      </c>
      <c r="I53" s="917">
        <v>109873.92</v>
      </c>
    </row>
    <row r="54" spans="1:9" ht="38.25">
      <c r="A54" s="910">
        <v>44</v>
      </c>
      <c r="B54" s="911" t="s">
        <v>11263</v>
      </c>
      <c r="C54" s="912" t="s">
        <v>11215</v>
      </c>
      <c r="D54" s="922">
        <v>762301214423</v>
      </c>
      <c r="E54" s="912" t="s">
        <v>11255</v>
      </c>
      <c r="F54" s="914" t="s">
        <v>986</v>
      </c>
      <c r="G54" s="915" t="s">
        <v>987</v>
      </c>
      <c r="H54" s="916">
        <v>282602.58</v>
      </c>
      <c r="I54" s="917">
        <v>111074.53</v>
      </c>
    </row>
    <row r="55" spans="1:9" ht="38.25">
      <c r="A55" s="910">
        <v>45</v>
      </c>
      <c r="B55" s="911" t="s">
        <v>11264</v>
      </c>
      <c r="C55" s="912" t="s">
        <v>11215</v>
      </c>
      <c r="D55" s="922">
        <v>762301214424</v>
      </c>
      <c r="E55" s="912" t="s">
        <v>11255</v>
      </c>
      <c r="F55" s="914" t="s">
        <v>986</v>
      </c>
      <c r="G55" s="915" t="s">
        <v>987</v>
      </c>
      <c r="H55" s="916">
        <v>286926.58</v>
      </c>
      <c r="I55" s="917">
        <v>87597.35</v>
      </c>
    </row>
    <row r="56" spans="1:9" ht="38.25">
      <c r="A56" s="910">
        <v>46</v>
      </c>
      <c r="B56" s="911" t="s">
        <v>11265</v>
      </c>
      <c r="C56" s="912" t="s">
        <v>11215</v>
      </c>
      <c r="D56" s="922">
        <v>762301214425</v>
      </c>
      <c r="E56" s="912" t="s">
        <v>11255</v>
      </c>
      <c r="F56" s="914" t="s">
        <v>986</v>
      </c>
      <c r="G56" s="915" t="s">
        <v>987</v>
      </c>
      <c r="H56" s="916">
        <v>150936.76</v>
      </c>
      <c r="I56" s="917">
        <v>57249.36</v>
      </c>
    </row>
    <row r="57" spans="1:9" ht="38.25">
      <c r="A57" s="910">
        <v>47</v>
      </c>
      <c r="B57" s="911" t="s">
        <v>11266</v>
      </c>
      <c r="C57" s="912" t="s">
        <v>11215</v>
      </c>
      <c r="D57" s="922">
        <v>762301214426</v>
      </c>
      <c r="E57" s="912" t="s">
        <v>11255</v>
      </c>
      <c r="F57" s="914" t="s">
        <v>986</v>
      </c>
      <c r="G57" s="915" t="s">
        <v>987</v>
      </c>
      <c r="H57" s="916">
        <v>281597.2</v>
      </c>
      <c r="I57" s="917">
        <v>111074.53</v>
      </c>
    </row>
    <row r="58" spans="1:9" ht="38.25">
      <c r="A58" s="910">
        <v>48</v>
      </c>
      <c r="B58" s="911" t="s">
        <v>11267</v>
      </c>
      <c r="C58" s="912" t="s">
        <v>11215</v>
      </c>
      <c r="D58" s="922">
        <v>762301214427</v>
      </c>
      <c r="E58" s="912" t="s">
        <v>11255</v>
      </c>
      <c r="F58" s="914" t="s">
        <v>986</v>
      </c>
      <c r="G58" s="915" t="s">
        <v>987</v>
      </c>
      <c r="H58" s="916">
        <v>138743.76</v>
      </c>
      <c r="I58" s="917">
        <v>52984.3</v>
      </c>
    </row>
    <row r="59" spans="1:9" ht="38.25">
      <c r="A59" s="910">
        <v>49</v>
      </c>
      <c r="B59" s="911" t="s">
        <v>11268</v>
      </c>
      <c r="C59" s="912" t="s">
        <v>11215</v>
      </c>
      <c r="D59" s="922">
        <v>762301214428</v>
      </c>
      <c r="E59" s="912" t="s">
        <v>11255</v>
      </c>
      <c r="F59" s="914" t="s">
        <v>986</v>
      </c>
      <c r="G59" s="915" t="s">
        <v>987</v>
      </c>
      <c r="H59" s="916">
        <v>141935.76</v>
      </c>
      <c r="I59" s="917">
        <v>54117.07</v>
      </c>
    </row>
    <row r="60" spans="1:9" ht="25.5">
      <c r="A60" s="910">
        <v>50</v>
      </c>
      <c r="B60" s="911" t="s">
        <v>11269</v>
      </c>
      <c r="C60" s="912" t="s">
        <v>11215</v>
      </c>
      <c r="D60" s="922">
        <v>762301214429</v>
      </c>
      <c r="E60" s="912" t="s">
        <v>11255</v>
      </c>
      <c r="F60" s="914" t="s">
        <v>986</v>
      </c>
      <c r="G60" s="915" t="s">
        <v>987</v>
      </c>
      <c r="H60" s="916">
        <v>213839.95</v>
      </c>
      <c r="I60" s="917">
        <v>80306.600000000006</v>
      </c>
    </row>
    <row r="61" spans="1:9" ht="25.5">
      <c r="A61" s="910">
        <v>51</v>
      </c>
      <c r="B61" s="911" t="s">
        <v>11270</v>
      </c>
      <c r="C61" s="912" t="s">
        <v>11215</v>
      </c>
      <c r="D61" s="922">
        <v>762301214430</v>
      </c>
      <c r="E61" s="912" t="s">
        <v>11255</v>
      </c>
      <c r="F61" s="914" t="s">
        <v>986</v>
      </c>
      <c r="G61" s="915" t="s">
        <v>987</v>
      </c>
      <c r="H61" s="916">
        <v>242077.45</v>
      </c>
      <c r="I61" s="917">
        <v>90937.13</v>
      </c>
    </row>
    <row r="62" spans="1:9" ht="38.25">
      <c r="A62" s="910">
        <v>52</v>
      </c>
      <c r="B62" s="911" t="s">
        <v>11271</v>
      </c>
      <c r="C62" s="912" t="s">
        <v>11215</v>
      </c>
      <c r="D62" s="922">
        <v>762301214431</v>
      </c>
      <c r="E62" s="912" t="s">
        <v>11255</v>
      </c>
      <c r="F62" s="914" t="s">
        <v>986</v>
      </c>
      <c r="G62" s="915" t="s">
        <v>987</v>
      </c>
      <c r="H62" s="916">
        <v>128997.26</v>
      </c>
      <c r="I62" s="917">
        <v>49448.85</v>
      </c>
    </row>
    <row r="63" spans="1:9" ht="25.5">
      <c r="A63" s="910">
        <v>53</v>
      </c>
      <c r="B63" s="911" t="s">
        <v>11272</v>
      </c>
      <c r="C63" s="912" t="s">
        <v>11215</v>
      </c>
      <c r="D63" s="922">
        <v>762301214432</v>
      </c>
      <c r="E63" s="912" t="s">
        <v>11255</v>
      </c>
      <c r="F63" s="914" t="s">
        <v>986</v>
      </c>
      <c r="G63" s="915" t="s">
        <v>987</v>
      </c>
      <c r="H63" s="916">
        <v>187185.95</v>
      </c>
      <c r="I63" s="917">
        <v>67594.8</v>
      </c>
    </row>
    <row r="64" spans="1:9" ht="38.25">
      <c r="A64" s="910">
        <v>54</v>
      </c>
      <c r="B64" s="911" t="s">
        <v>11273</v>
      </c>
      <c r="C64" s="912" t="s">
        <v>11215</v>
      </c>
      <c r="D64" s="922">
        <v>762301214433</v>
      </c>
      <c r="E64" s="912" t="s">
        <v>11255</v>
      </c>
      <c r="F64" s="914" t="s">
        <v>986</v>
      </c>
      <c r="G64" s="915" t="s">
        <v>987</v>
      </c>
      <c r="H64" s="916">
        <v>110991.98</v>
      </c>
      <c r="I64" s="917">
        <v>42226.43</v>
      </c>
    </row>
    <row r="65" spans="1:9" ht="25.5">
      <c r="A65" s="910">
        <v>55</v>
      </c>
      <c r="B65" s="911" t="s">
        <v>11274</v>
      </c>
      <c r="C65" s="912" t="s">
        <v>11215</v>
      </c>
      <c r="D65" s="922">
        <v>762301214434</v>
      </c>
      <c r="E65" s="912" t="s">
        <v>11255</v>
      </c>
      <c r="F65" s="914" t="s">
        <v>986</v>
      </c>
      <c r="G65" s="915" t="s">
        <v>987</v>
      </c>
      <c r="H65" s="916">
        <v>205451.95</v>
      </c>
      <c r="I65" s="917">
        <v>75108.23</v>
      </c>
    </row>
    <row r="66" spans="1:9" ht="25.5">
      <c r="A66" s="910">
        <v>56</v>
      </c>
      <c r="B66" s="911" t="s">
        <v>11275</v>
      </c>
      <c r="C66" s="912" t="s">
        <v>11215</v>
      </c>
      <c r="D66" s="922">
        <v>762301214435</v>
      </c>
      <c r="E66" s="912" t="s">
        <v>11276</v>
      </c>
      <c r="F66" s="914" t="s">
        <v>986</v>
      </c>
      <c r="G66" s="915" t="s">
        <v>987</v>
      </c>
      <c r="H66" s="916">
        <v>51694.92</v>
      </c>
      <c r="I66" s="917">
        <v>51694.92</v>
      </c>
    </row>
    <row r="67" spans="1:9" ht="25.5">
      <c r="A67" s="910">
        <v>57</v>
      </c>
      <c r="B67" s="911" t="s">
        <v>11277</v>
      </c>
      <c r="C67" s="912" t="s">
        <v>11215</v>
      </c>
      <c r="D67" s="922">
        <v>762301214436</v>
      </c>
      <c r="E67" s="912" t="s">
        <v>11278</v>
      </c>
      <c r="F67" s="914" t="s">
        <v>986</v>
      </c>
      <c r="G67" s="915" t="s">
        <v>987</v>
      </c>
      <c r="H67" s="916">
        <v>200847.46</v>
      </c>
      <c r="I67" s="917">
        <v>118834.83</v>
      </c>
    </row>
    <row r="68" spans="1:9" ht="25.5">
      <c r="A68" s="910">
        <v>58</v>
      </c>
      <c r="B68" s="911" t="s">
        <v>11279</v>
      </c>
      <c r="C68" s="912" t="s">
        <v>11215</v>
      </c>
      <c r="D68" s="922">
        <v>762301214437</v>
      </c>
      <c r="E68" s="912" t="s">
        <v>11280</v>
      </c>
      <c r="F68" s="914" t="s">
        <v>986</v>
      </c>
      <c r="G68" s="915" t="s">
        <v>987</v>
      </c>
      <c r="H68" s="916">
        <v>206372.04</v>
      </c>
      <c r="I68" s="917">
        <v>108345.51</v>
      </c>
    </row>
    <row r="69" spans="1:9" ht="25.5">
      <c r="A69" s="910">
        <v>59</v>
      </c>
      <c r="B69" s="911" t="s">
        <v>11281</v>
      </c>
      <c r="C69" s="912" t="s">
        <v>11215</v>
      </c>
      <c r="D69" s="922">
        <v>762301214438</v>
      </c>
      <c r="E69" s="912" t="s">
        <v>11282</v>
      </c>
      <c r="F69" s="914" t="s">
        <v>986</v>
      </c>
      <c r="G69" s="915" t="s">
        <v>987</v>
      </c>
      <c r="H69" s="916">
        <v>141822.17000000001</v>
      </c>
      <c r="I69" s="917">
        <v>74456.55</v>
      </c>
    </row>
    <row r="70" spans="1:9" ht="25.5">
      <c r="A70" s="910">
        <v>60</v>
      </c>
      <c r="B70" s="911" t="s">
        <v>11283</v>
      </c>
      <c r="C70" s="912" t="s">
        <v>11215</v>
      </c>
      <c r="D70" s="922">
        <v>762301214439</v>
      </c>
      <c r="E70" s="912" t="s">
        <v>11284</v>
      </c>
      <c r="F70" s="914" t="s">
        <v>986</v>
      </c>
      <c r="G70" s="915" t="s">
        <v>987</v>
      </c>
      <c r="H70" s="916">
        <v>94564.41</v>
      </c>
      <c r="I70" s="917">
        <v>43342.2</v>
      </c>
    </row>
    <row r="71" spans="1:9" ht="45.75" customHeight="1">
      <c r="A71" s="910">
        <v>61</v>
      </c>
      <c r="B71" s="911" t="s">
        <v>11285</v>
      </c>
      <c r="C71" s="912" t="s">
        <v>11215</v>
      </c>
      <c r="D71" s="922">
        <v>762301214440</v>
      </c>
      <c r="E71" s="912" t="s">
        <v>11284</v>
      </c>
      <c r="F71" s="914" t="s">
        <v>986</v>
      </c>
      <c r="G71" s="915" t="s">
        <v>987</v>
      </c>
      <c r="H71" s="916">
        <v>94564.41</v>
      </c>
      <c r="I71" s="917">
        <v>43342.2</v>
      </c>
    </row>
    <row r="72" spans="1:9" ht="40.5" customHeight="1">
      <c r="A72" s="910">
        <v>62</v>
      </c>
      <c r="B72" s="911" t="s">
        <v>11286</v>
      </c>
      <c r="C72" s="912" t="s">
        <v>11215</v>
      </c>
      <c r="D72" s="922">
        <v>762301214441</v>
      </c>
      <c r="E72" s="912" t="s">
        <v>11287</v>
      </c>
      <c r="F72" s="914" t="s">
        <v>986</v>
      </c>
      <c r="G72" s="915" t="s">
        <v>987</v>
      </c>
      <c r="H72" s="916">
        <v>69524.899999999994</v>
      </c>
      <c r="I72" s="917">
        <v>28389.13</v>
      </c>
    </row>
    <row r="73" spans="1:9" ht="40.5" customHeight="1">
      <c r="A73" s="910">
        <v>63</v>
      </c>
      <c r="B73" s="911" t="s">
        <v>11288</v>
      </c>
      <c r="C73" s="912" t="s">
        <v>11215</v>
      </c>
      <c r="D73" s="922">
        <v>762301214668</v>
      </c>
      <c r="E73" s="912" t="s">
        <v>11289</v>
      </c>
      <c r="F73" s="914" t="s">
        <v>986</v>
      </c>
      <c r="G73" s="915" t="s">
        <v>987</v>
      </c>
      <c r="H73" s="916">
        <v>76173</v>
      </c>
      <c r="I73" s="917">
        <v>76173</v>
      </c>
    </row>
    <row r="74" spans="1:9" ht="40.5" customHeight="1">
      <c r="A74" s="910">
        <v>64</v>
      </c>
      <c r="B74" s="911" t="s">
        <v>11290</v>
      </c>
      <c r="C74" s="912" t="s">
        <v>11215</v>
      </c>
      <c r="D74" s="922">
        <v>762301214669</v>
      </c>
      <c r="E74" s="912" t="s">
        <v>11291</v>
      </c>
      <c r="F74" s="914" t="s">
        <v>986</v>
      </c>
      <c r="G74" s="915" t="s">
        <v>987</v>
      </c>
      <c r="H74" s="916">
        <v>71892</v>
      </c>
      <c r="I74" s="917">
        <v>71892</v>
      </c>
    </row>
    <row r="75" spans="1:9" ht="40.5" customHeight="1">
      <c r="A75" s="910">
        <v>65</v>
      </c>
      <c r="B75" s="911" t="s">
        <v>11292</v>
      </c>
      <c r="C75" s="912" t="s">
        <v>11215</v>
      </c>
      <c r="D75" s="922">
        <v>762301214670</v>
      </c>
      <c r="E75" s="912" t="s">
        <v>11293</v>
      </c>
      <c r="F75" s="914" t="s">
        <v>986</v>
      </c>
      <c r="G75" s="915" t="s">
        <v>987</v>
      </c>
      <c r="H75" s="916">
        <v>125960</v>
      </c>
      <c r="I75" s="917">
        <v>125960</v>
      </c>
    </row>
    <row r="76" spans="1:9" ht="25.5">
      <c r="A76" s="910">
        <v>66</v>
      </c>
      <c r="B76" s="911" t="s">
        <v>11294</v>
      </c>
      <c r="C76" s="912" t="s">
        <v>11215</v>
      </c>
      <c r="D76" s="922">
        <v>762301214671</v>
      </c>
      <c r="E76" s="912" t="s">
        <v>11295</v>
      </c>
      <c r="F76" s="914" t="s">
        <v>986</v>
      </c>
      <c r="G76" s="915" t="s">
        <v>987</v>
      </c>
      <c r="H76" s="916">
        <v>351694.92</v>
      </c>
      <c r="I76" s="917">
        <v>95251</v>
      </c>
    </row>
    <row r="77" spans="1:9" ht="38.25">
      <c r="A77" s="910">
        <v>67</v>
      </c>
      <c r="B77" s="911" t="s">
        <v>11296</v>
      </c>
      <c r="C77" s="912" t="s">
        <v>11215</v>
      </c>
      <c r="D77" s="922">
        <v>762301214672</v>
      </c>
      <c r="E77" s="912" t="s">
        <v>11297</v>
      </c>
      <c r="F77" s="914" t="s">
        <v>986</v>
      </c>
      <c r="G77" s="915" t="s">
        <v>987</v>
      </c>
      <c r="H77" s="916">
        <v>87000</v>
      </c>
      <c r="I77" s="917">
        <v>87000</v>
      </c>
    </row>
    <row r="78" spans="1:9" ht="38.25">
      <c r="A78" s="910">
        <v>68</v>
      </c>
      <c r="B78" s="911" t="s">
        <v>11298</v>
      </c>
      <c r="C78" s="912" t="s">
        <v>11215</v>
      </c>
      <c r="D78" s="922">
        <v>762301214673</v>
      </c>
      <c r="E78" s="912" t="s">
        <v>11297</v>
      </c>
      <c r="F78" s="914" t="s">
        <v>986</v>
      </c>
      <c r="G78" s="915" t="s">
        <v>987</v>
      </c>
      <c r="H78" s="916">
        <v>87000</v>
      </c>
      <c r="I78" s="917">
        <v>87000</v>
      </c>
    </row>
    <row r="79" spans="1:9" ht="38.25">
      <c r="A79" s="910">
        <v>69</v>
      </c>
      <c r="B79" s="911" t="s">
        <v>11299</v>
      </c>
      <c r="C79" s="912" t="s">
        <v>11215</v>
      </c>
      <c r="D79" s="922">
        <v>762301214674</v>
      </c>
      <c r="E79" s="912" t="s">
        <v>11297</v>
      </c>
      <c r="F79" s="914" t="s">
        <v>986</v>
      </c>
      <c r="G79" s="915" t="s">
        <v>987</v>
      </c>
      <c r="H79" s="916">
        <v>87000</v>
      </c>
      <c r="I79" s="917">
        <v>87000</v>
      </c>
    </row>
    <row r="80" spans="1:9" ht="38.25">
      <c r="A80" s="910">
        <v>70</v>
      </c>
      <c r="B80" s="911" t="s">
        <v>11300</v>
      </c>
      <c r="C80" s="912" t="s">
        <v>11215</v>
      </c>
      <c r="D80" s="922">
        <v>762301214675</v>
      </c>
      <c r="E80" s="912" t="s">
        <v>11297</v>
      </c>
      <c r="F80" s="914" t="s">
        <v>986</v>
      </c>
      <c r="G80" s="915" t="s">
        <v>987</v>
      </c>
      <c r="H80" s="916">
        <v>87000</v>
      </c>
      <c r="I80" s="917">
        <v>87000</v>
      </c>
    </row>
    <row r="81" spans="1:9" ht="38.25">
      <c r="A81" s="910">
        <v>71</v>
      </c>
      <c r="B81" s="911" t="s">
        <v>11301</v>
      </c>
      <c r="C81" s="912" t="s">
        <v>11215</v>
      </c>
      <c r="D81" s="922">
        <v>762301214676</v>
      </c>
      <c r="E81" s="912" t="s">
        <v>11297</v>
      </c>
      <c r="F81" s="914" t="s">
        <v>986</v>
      </c>
      <c r="G81" s="915" t="s">
        <v>987</v>
      </c>
      <c r="H81" s="916">
        <v>87000</v>
      </c>
      <c r="I81" s="917">
        <v>87000</v>
      </c>
    </row>
    <row r="82" spans="1:9" ht="38.25">
      <c r="A82" s="910">
        <v>72</v>
      </c>
      <c r="B82" s="911" t="s">
        <v>11302</v>
      </c>
      <c r="C82" s="912" t="s">
        <v>11215</v>
      </c>
      <c r="D82" s="922">
        <v>762301214677</v>
      </c>
      <c r="E82" s="912" t="s">
        <v>11297</v>
      </c>
      <c r="F82" s="914" t="s">
        <v>986</v>
      </c>
      <c r="G82" s="915" t="s">
        <v>987</v>
      </c>
      <c r="H82" s="916">
        <v>87000</v>
      </c>
      <c r="I82" s="917">
        <v>87000</v>
      </c>
    </row>
    <row r="83" spans="1:9" ht="38.25">
      <c r="A83" s="910">
        <v>73</v>
      </c>
      <c r="B83" s="911" t="s">
        <v>11303</v>
      </c>
      <c r="C83" s="912" t="s">
        <v>11215</v>
      </c>
      <c r="D83" s="922">
        <v>762301214678</v>
      </c>
      <c r="E83" s="912" t="s">
        <v>11297</v>
      </c>
      <c r="F83" s="914" t="s">
        <v>986</v>
      </c>
      <c r="G83" s="915" t="s">
        <v>987</v>
      </c>
      <c r="H83" s="916">
        <v>87000</v>
      </c>
      <c r="I83" s="917">
        <v>87000</v>
      </c>
    </row>
    <row r="84" spans="1:9" ht="25.5">
      <c r="A84" s="910">
        <v>74</v>
      </c>
      <c r="B84" s="911" t="s">
        <v>11304</v>
      </c>
      <c r="C84" s="912" t="s">
        <v>11215</v>
      </c>
      <c r="D84" s="922">
        <v>762301214679</v>
      </c>
      <c r="E84" s="912" t="s">
        <v>11305</v>
      </c>
      <c r="F84" s="914" t="s">
        <v>986</v>
      </c>
      <c r="G84" s="915" t="s">
        <v>987</v>
      </c>
      <c r="H84" s="916">
        <v>63480.43</v>
      </c>
      <c r="I84" s="917">
        <v>63480.43</v>
      </c>
    </row>
    <row r="85" spans="1:9" ht="25.5">
      <c r="A85" s="910">
        <v>75</v>
      </c>
      <c r="B85" s="911" t="s">
        <v>11306</v>
      </c>
      <c r="C85" s="912" t="s">
        <v>11215</v>
      </c>
      <c r="D85" s="922">
        <v>762301214680</v>
      </c>
      <c r="E85" s="912" t="s">
        <v>11216</v>
      </c>
      <c r="F85" s="914" t="s">
        <v>986</v>
      </c>
      <c r="G85" s="915" t="s">
        <v>987</v>
      </c>
      <c r="H85" s="916">
        <v>129128.4</v>
      </c>
      <c r="I85" s="917">
        <v>78651.08</v>
      </c>
    </row>
    <row r="86" spans="1:9" ht="25.5">
      <c r="A86" s="910">
        <v>76</v>
      </c>
      <c r="B86" s="911" t="s">
        <v>11307</v>
      </c>
      <c r="C86" s="912" t="s">
        <v>11215</v>
      </c>
      <c r="D86" s="922">
        <v>762301214681</v>
      </c>
      <c r="E86" s="912" t="s">
        <v>11305</v>
      </c>
      <c r="F86" s="914" t="s">
        <v>986</v>
      </c>
      <c r="G86" s="915" t="s">
        <v>987</v>
      </c>
      <c r="H86" s="916">
        <v>73000</v>
      </c>
      <c r="I86" s="917">
        <v>73000</v>
      </c>
    </row>
    <row r="87" spans="1:9" ht="25.5">
      <c r="A87" s="910">
        <v>77</v>
      </c>
      <c r="B87" s="911" t="s">
        <v>11308</v>
      </c>
      <c r="C87" s="912" t="s">
        <v>11215</v>
      </c>
      <c r="D87" s="922">
        <v>762301214683</v>
      </c>
      <c r="E87" s="912" t="s">
        <v>11309</v>
      </c>
      <c r="F87" s="914" t="s">
        <v>986</v>
      </c>
      <c r="G87" s="915" t="s">
        <v>987</v>
      </c>
      <c r="H87" s="916">
        <v>82118.64</v>
      </c>
      <c r="I87" s="917">
        <v>82118.64</v>
      </c>
    </row>
    <row r="88" spans="1:9" ht="25.5">
      <c r="A88" s="910">
        <v>78</v>
      </c>
      <c r="B88" s="911" t="s">
        <v>11310</v>
      </c>
      <c r="C88" s="912" t="s">
        <v>11215</v>
      </c>
      <c r="D88" s="922">
        <v>762301214684</v>
      </c>
      <c r="E88" s="912"/>
      <c r="F88" s="914" t="s">
        <v>986</v>
      </c>
      <c r="G88" s="915" t="s">
        <v>987</v>
      </c>
      <c r="H88" s="916">
        <v>57587</v>
      </c>
      <c r="I88" s="917">
        <v>57587</v>
      </c>
    </row>
    <row r="89" spans="1:9" ht="25.5">
      <c r="A89" s="910">
        <v>79</v>
      </c>
      <c r="B89" s="911" t="s">
        <v>11311</v>
      </c>
      <c r="C89" s="912" t="s">
        <v>11215</v>
      </c>
      <c r="D89" s="922">
        <v>762301214685</v>
      </c>
      <c r="E89" s="912" t="s">
        <v>11312</v>
      </c>
      <c r="F89" s="914" t="s">
        <v>986</v>
      </c>
      <c r="G89" s="915" t="s">
        <v>987</v>
      </c>
      <c r="H89" s="916">
        <v>50084.75</v>
      </c>
      <c r="I89" s="917">
        <v>50084.75</v>
      </c>
    </row>
    <row r="90" spans="1:9" ht="25.5">
      <c r="A90" s="910">
        <v>80</v>
      </c>
      <c r="B90" s="911" t="s">
        <v>11313</v>
      </c>
      <c r="C90" s="912" t="s">
        <v>11215</v>
      </c>
      <c r="D90" s="922">
        <v>762301214686</v>
      </c>
      <c r="E90" s="912" t="s">
        <v>11314</v>
      </c>
      <c r="F90" s="914" t="s">
        <v>986</v>
      </c>
      <c r="G90" s="915" t="s">
        <v>987</v>
      </c>
      <c r="H90" s="916">
        <v>824682</v>
      </c>
      <c r="I90" s="917">
        <v>306965.19</v>
      </c>
    </row>
    <row r="91" spans="1:9" ht="25.5">
      <c r="A91" s="910">
        <v>81</v>
      </c>
      <c r="B91" s="911" t="s">
        <v>11315</v>
      </c>
      <c r="C91" s="912" t="s">
        <v>11215</v>
      </c>
      <c r="D91" s="922">
        <v>762301214687</v>
      </c>
      <c r="E91" s="912" t="s">
        <v>11316</v>
      </c>
      <c r="F91" s="914" t="s">
        <v>986</v>
      </c>
      <c r="G91" s="915" t="s">
        <v>987</v>
      </c>
      <c r="H91" s="916">
        <v>63305.08</v>
      </c>
      <c r="I91" s="917">
        <v>60139.59</v>
      </c>
    </row>
    <row r="92" spans="1:9" ht="25.5">
      <c r="A92" s="910">
        <v>82</v>
      </c>
      <c r="B92" s="911" t="s">
        <v>11317</v>
      </c>
      <c r="C92" s="912" t="s">
        <v>11215</v>
      </c>
      <c r="D92" s="922">
        <v>762301214688</v>
      </c>
      <c r="E92" s="912" t="s">
        <v>11318</v>
      </c>
      <c r="F92" s="914" t="s">
        <v>986</v>
      </c>
      <c r="G92" s="915" t="s">
        <v>987</v>
      </c>
      <c r="H92" s="916">
        <v>1128593</v>
      </c>
      <c r="I92" s="917">
        <v>695007.24</v>
      </c>
    </row>
    <row r="93" spans="1:9" ht="25.5">
      <c r="A93" s="910">
        <v>83</v>
      </c>
      <c r="B93" s="911" t="s">
        <v>11319</v>
      </c>
      <c r="C93" s="912" t="s">
        <v>11215</v>
      </c>
      <c r="D93" s="922">
        <v>762301214689</v>
      </c>
      <c r="E93" s="912" t="s">
        <v>11216</v>
      </c>
      <c r="F93" s="914" t="s">
        <v>986</v>
      </c>
      <c r="G93" s="915" t="s">
        <v>987</v>
      </c>
      <c r="H93" s="916">
        <v>70338.98</v>
      </c>
      <c r="I93" s="917">
        <v>70338.98</v>
      </c>
    </row>
    <row r="94" spans="1:9" ht="25.5">
      <c r="A94" s="910">
        <v>84</v>
      </c>
      <c r="B94" s="911" t="s">
        <v>11320</v>
      </c>
      <c r="C94" s="912" t="s">
        <v>11215</v>
      </c>
      <c r="D94" s="922">
        <v>762301214690</v>
      </c>
      <c r="E94" s="912" t="s">
        <v>11321</v>
      </c>
      <c r="F94" s="914" t="s">
        <v>986</v>
      </c>
      <c r="G94" s="915" t="s">
        <v>987</v>
      </c>
      <c r="H94" s="916">
        <v>82971.61</v>
      </c>
      <c r="I94" s="917">
        <v>39411.51</v>
      </c>
    </row>
    <row r="95" spans="1:9" ht="25.5">
      <c r="A95" s="910">
        <v>85</v>
      </c>
      <c r="B95" s="911" t="s">
        <v>11322</v>
      </c>
      <c r="C95" s="912" t="s">
        <v>11215</v>
      </c>
      <c r="D95" s="922">
        <v>762301214691</v>
      </c>
      <c r="E95" s="912" t="s">
        <v>11323</v>
      </c>
      <c r="F95" s="914" t="s">
        <v>986</v>
      </c>
      <c r="G95" s="915" t="s">
        <v>987</v>
      </c>
      <c r="H95" s="916">
        <v>83644.070000000007</v>
      </c>
      <c r="I95" s="917">
        <v>30669.54</v>
      </c>
    </row>
    <row r="96" spans="1:9" ht="25.5">
      <c r="A96" s="910">
        <v>86</v>
      </c>
      <c r="B96" s="911" t="s">
        <v>11324</v>
      </c>
      <c r="C96" s="912" t="s">
        <v>11215</v>
      </c>
      <c r="D96" s="922">
        <v>762301214692</v>
      </c>
      <c r="E96" s="912" t="s">
        <v>11227</v>
      </c>
      <c r="F96" s="914" t="s">
        <v>986</v>
      </c>
      <c r="G96" s="915" t="s">
        <v>987</v>
      </c>
      <c r="H96" s="917">
        <v>163165.24</v>
      </c>
      <c r="I96" s="917">
        <v>48139.09</v>
      </c>
    </row>
    <row r="97" spans="1:9" ht="25.5">
      <c r="A97" s="910">
        <v>87</v>
      </c>
      <c r="B97" s="911" t="s">
        <v>11325</v>
      </c>
      <c r="C97" s="912" t="s">
        <v>11215</v>
      </c>
      <c r="D97" s="922">
        <v>762301214693</v>
      </c>
      <c r="E97" s="912" t="s">
        <v>11227</v>
      </c>
      <c r="F97" s="914" t="s">
        <v>986</v>
      </c>
      <c r="G97" s="915" t="s">
        <v>987</v>
      </c>
      <c r="H97" s="916">
        <v>320775.83</v>
      </c>
      <c r="I97" s="917">
        <v>206151.4</v>
      </c>
    </row>
    <row r="98" spans="1:9" ht="26.25" customHeight="1">
      <c r="A98" s="910">
        <v>88</v>
      </c>
      <c r="B98" s="910" t="s">
        <v>11326</v>
      </c>
      <c r="C98" s="912" t="s">
        <v>11215</v>
      </c>
      <c r="D98" s="922">
        <v>762301214694</v>
      </c>
      <c r="E98" s="912" t="s">
        <v>11327</v>
      </c>
      <c r="F98" s="914" t="s">
        <v>986</v>
      </c>
      <c r="G98" s="915" t="s">
        <v>987</v>
      </c>
      <c r="H98" s="917">
        <v>61900</v>
      </c>
      <c r="I98" s="917">
        <v>61900</v>
      </c>
    </row>
    <row r="99" spans="1:9" ht="25.5">
      <c r="A99" s="910">
        <v>89</v>
      </c>
      <c r="B99" s="271" t="s">
        <v>11328</v>
      </c>
      <c r="C99" s="912" t="s">
        <v>11215</v>
      </c>
      <c r="D99" s="922">
        <v>762301214695</v>
      </c>
      <c r="E99" s="912" t="s">
        <v>11329</v>
      </c>
      <c r="F99" s="914" t="s">
        <v>986</v>
      </c>
      <c r="G99" s="915" t="s">
        <v>987</v>
      </c>
      <c r="H99" s="916">
        <v>350000</v>
      </c>
      <c r="I99" s="917">
        <v>115702.39999999999</v>
      </c>
    </row>
    <row r="100" spans="1:9" ht="25.5">
      <c r="A100" s="910">
        <v>90</v>
      </c>
      <c r="B100" s="271" t="s">
        <v>11330</v>
      </c>
      <c r="C100" s="912" t="s">
        <v>11215</v>
      </c>
      <c r="D100" s="922">
        <v>762301214696</v>
      </c>
      <c r="E100" s="271" t="s">
        <v>11331</v>
      </c>
      <c r="F100" s="914" t="s">
        <v>986</v>
      </c>
      <c r="G100" s="915" t="s">
        <v>987</v>
      </c>
      <c r="H100" s="916">
        <v>80629.66</v>
      </c>
      <c r="I100" s="917">
        <v>80629.66</v>
      </c>
    </row>
    <row r="101" spans="1:9" ht="25.5">
      <c r="A101" s="910">
        <v>91</v>
      </c>
      <c r="B101" s="271" t="s">
        <v>11332</v>
      </c>
      <c r="C101" s="912" t="s">
        <v>11215</v>
      </c>
      <c r="D101" s="922">
        <v>762301214697</v>
      </c>
      <c r="E101" s="271" t="s">
        <v>11333</v>
      </c>
      <c r="F101" s="914" t="s">
        <v>986</v>
      </c>
      <c r="G101" s="915" t="s">
        <v>987</v>
      </c>
      <c r="H101" s="916">
        <v>62372.88</v>
      </c>
      <c r="I101" s="917">
        <v>62372.88</v>
      </c>
    </row>
    <row r="102" spans="1:9" ht="25.5">
      <c r="A102" s="910">
        <v>92</v>
      </c>
      <c r="B102" s="271" t="s">
        <v>11334</v>
      </c>
      <c r="C102" s="912" t="s">
        <v>11215</v>
      </c>
      <c r="D102" s="922">
        <v>762301214698</v>
      </c>
      <c r="E102" s="271" t="s">
        <v>11333</v>
      </c>
      <c r="F102" s="914" t="s">
        <v>986</v>
      </c>
      <c r="G102" s="915" t="s">
        <v>987</v>
      </c>
      <c r="H102" s="916">
        <v>62372.89</v>
      </c>
      <c r="I102" s="917">
        <v>60687</v>
      </c>
    </row>
    <row r="103" spans="1:9" ht="25.5">
      <c r="A103" s="910">
        <v>93</v>
      </c>
      <c r="B103" s="271" t="s">
        <v>11335</v>
      </c>
      <c r="C103" s="912" t="s">
        <v>11215</v>
      </c>
      <c r="D103" s="922">
        <v>762301214699</v>
      </c>
      <c r="E103" s="271" t="s">
        <v>11333</v>
      </c>
      <c r="F103" s="914" t="s">
        <v>986</v>
      </c>
      <c r="G103" s="915" t="s">
        <v>987</v>
      </c>
      <c r="H103" s="916">
        <v>50423.73</v>
      </c>
      <c r="I103" s="917">
        <v>50423.6</v>
      </c>
    </row>
    <row r="104" spans="1:9" ht="25.5">
      <c r="A104" s="910">
        <v>94</v>
      </c>
      <c r="B104" s="271" t="s">
        <v>11336</v>
      </c>
      <c r="C104" s="912" t="s">
        <v>11215</v>
      </c>
      <c r="D104" s="922">
        <v>762301214700</v>
      </c>
      <c r="E104" s="271" t="s">
        <v>11333</v>
      </c>
      <c r="F104" s="914" t="s">
        <v>986</v>
      </c>
      <c r="G104" s="915" t="s">
        <v>987</v>
      </c>
      <c r="H104" s="916">
        <v>91737.29</v>
      </c>
      <c r="I104" s="917">
        <v>91737.29</v>
      </c>
    </row>
    <row r="105" spans="1:9" ht="25.5">
      <c r="A105" s="910">
        <v>95</v>
      </c>
      <c r="B105" s="271" t="s">
        <v>11337</v>
      </c>
      <c r="C105" s="912" t="s">
        <v>11215</v>
      </c>
      <c r="D105" s="922">
        <v>762301214701</v>
      </c>
      <c r="E105" s="271" t="s">
        <v>11333</v>
      </c>
      <c r="F105" s="914" t="s">
        <v>986</v>
      </c>
      <c r="G105" s="915" t="s">
        <v>987</v>
      </c>
      <c r="H105" s="916">
        <v>62372.88</v>
      </c>
      <c r="I105" s="917">
        <v>60687</v>
      </c>
    </row>
    <row r="106" spans="1:9" ht="25.5">
      <c r="A106" s="910">
        <v>96</v>
      </c>
      <c r="B106" s="271" t="s">
        <v>11338</v>
      </c>
      <c r="C106" s="912" t="s">
        <v>11215</v>
      </c>
      <c r="D106" s="922">
        <v>762301214702</v>
      </c>
      <c r="E106" s="271" t="s">
        <v>11333</v>
      </c>
      <c r="F106" s="914" t="s">
        <v>986</v>
      </c>
      <c r="G106" s="915" t="s">
        <v>987</v>
      </c>
      <c r="H106" s="916">
        <v>62372.88</v>
      </c>
      <c r="I106" s="917">
        <v>60687</v>
      </c>
    </row>
    <row r="107" spans="1:9" ht="25.5">
      <c r="A107" s="910">
        <v>97</v>
      </c>
      <c r="B107" s="271" t="s">
        <v>11339</v>
      </c>
      <c r="C107" s="912" t="s">
        <v>11215</v>
      </c>
      <c r="D107" s="922">
        <v>762301214703</v>
      </c>
      <c r="E107" s="271" t="s">
        <v>11333</v>
      </c>
      <c r="F107" s="914" t="s">
        <v>986</v>
      </c>
      <c r="G107" s="915" t="s">
        <v>987</v>
      </c>
      <c r="H107" s="916">
        <v>62372.88</v>
      </c>
      <c r="I107" s="917">
        <v>60687</v>
      </c>
    </row>
    <row r="108" spans="1:9" ht="25.5">
      <c r="A108" s="910">
        <v>98</v>
      </c>
      <c r="B108" s="271" t="s">
        <v>11340</v>
      </c>
      <c r="C108" s="912" t="s">
        <v>11215</v>
      </c>
      <c r="D108" s="922">
        <v>762301214704</v>
      </c>
      <c r="E108" s="271" t="s">
        <v>11341</v>
      </c>
      <c r="F108" s="914" t="s">
        <v>986</v>
      </c>
      <c r="G108" s="915" t="s">
        <v>987</v>
      </c>
      <c r="H108" s="916">
        <v>334440.68</v>
      </c>
      <c r="I108" s="917">
        <v>334440.68</v>
      </c>
    </row>
    <row r="109" spans="1:9" ht="25.5">
      <c r="A109" s="910">
        <v>99</v>
      </c>
      <c r="B109" s="271" t="s">
        <v>11342</v>
      </c>
      <c r="C109" s="912" t="s">
        <v>11215</v>
      </c>
      <c r="D109" s="922">
        <v>762301214705</v>
      </c>
      <c r="E109" s="271" t="s">
        <v>11343</v>
      </c>
      <c r="F109" s="914" t="s">
        <v>986</v>
      </c>
      <c r="G109" s="915" t="s">
        <v>987</v>
      </c>
      <c r="H109" s="916">
        <v>210327.12</v>
      </c>
      <c r="I109" s="917">
        <v>210327.12</v>
      </c>
    </row>
    <row r="110" spans="1:9" ht="25.5">
      <c r="A110" s="910">
        <v>100</v>
      </c>
      <c r="B110" s="271" t="s">
        <v>11344</v>
      </c>
      <c r="C110" s="912" t="s">
        <v>11215</v>
      </c>
      <c r="D110" s="922">
        <v>762301214706</v>
      </c>
      <c r="E110" s="271" t="s">
        <v>11341</v>
      </c>
      <c r="F110" s="914" t="s">
        <v>986</v>
      </c>
      <c r="G110" s="915" t="s">
        <v>987</v>
      </c>
      <c r="H110" s="916">
        <v>275923.73</v>
      </c>
      <c r="I110" s="917">
        <v>268466.40000000002</v>
      </c>
    </row>
    <row r="111" spans="1:9" ht="28.9" customHeight="1">
      <c r="A111" s="910">
        <v>101</v>
      </c>
      <c r="B111" s="923" t="s">
        <v>11345</v>
      </c>
      <c r="C111" s="912" t="s">
        <v>11215</v>
      </c>
      <c r="D111" s="922">
        <v>762301214707</v>
      </c>
      <c r="E111" s="924" t="s">
        <v>11346</v>
      </c>
      <c r="F111" s="914" t="s">
        <v>986</v>
      </c>
      <c r="G111" s="915" t="s">
        <v>987</v>
      </c>
      <c r="H111" s="925">
        <v>61627.12</v>
      </c>
      <c r="I111" s="917">
        <v>56630.400000000001</v>
      </c>
    </row>
    <row r="112" spans="1:9" ht="25.5" customHeight="1">
      <c r="A112" s="910">
        <v>102</v>
      </c>
      <c r="B112" s="923" t="s">
        <v>11347</v>
      </c>
      <c r="C112" s="912" t="s">
        <v>11215</v>
      </c>
      <c r="D112" s="922">
        <v>762301214708</v>
      </c>
      <c r="E112" s="924" t="s">
        <v>11348</v>
      </c>
      <c r="F112" s="914" t="s">
        <v>986</v>
      </c>
      <c r="G112" s="915" t="s">
        <v>987</v>
      </c>
      <c r="H112" s="925">
        <v>228813.56</v>
      </c>
      <c r="I112" s="917">
        <v>228813.56</v>
      </c>
    </row>
    <row r="113" spans="1:9" ht="30">
      <c r="A113" s="910">
        <v>103</v>
      </c>
      <c r="B113" s="923" t="s">
        <v>11349</v>
      </c>
      <c r="C113" s="912" t="s">
        <v>11215</v>
      </c>
      <c r="D113" s="922">
        <v>762301214709</v>
      </c>
      <c r="E113" s="924" t="s">
        <v>11350</v>
      </c>
      <c r="F113" s="914" t="s">
        <v>986</v>
      </c>
      <c r="G113" s="915" t="s">
        <v>987</v>
      </c>
      <c r="H113" s="925">
        <v>46186.44</v>
      </c>
      <c r="I113" s="917">
        <v>43689.8</v>
      </c>
    </row>
    <row r="114" spans="1:9" ht="30">
      <c r="A114" s="910">
        <v>104</v>
      </c>
      <c r="B114" s="923" t="s">
        <v>11349</v>
      </c>
      <c r="C114" s="912" t="s">
        <v>11215</v>
      </c>
      <c r="D114" s="922">
        <v>762301214710</v>
      </c>
      <c r="E114" s="924" t="s">
        <v>11350</v>
      </c>
      <c r="F114" s="914" t="s">
        <v>986</v>
      </c>
      <c r="G114" s="915" t="s">
        <v>987</v>
      </c>
      <c r="H114" s="925">
        <v>46186.44</v>
      </c>
      <c r="I114" s="917">
        <v>43689.8</v>
      </c>
    </row>
    <row r="115" spans="1:9" ht="30">
      <c r="A115" s="910">
        <v>105</v>
      </c>
      <c r="B115" s="923" t="s">
        <v>11351</v>
      </c>
      <c r="C115" s="912" t="s">
        <v>11215</v>
      </c>
      <c r="D115" s="922">
        <v>762301214711</v>
      </c>
      <c r="E115" s="924" t="s">
        <v>11350</v>
      </c>
      <c r="F115" s="914" t="s">
        <v>986</v>
      </c>
      <c r="G115" s="915" t="s">
        <v>987</v>
      </c>
      <c r="H115" s="925">
        <v>50423.73</v>
      </c>
      <c r="I115" s="917">
        <v>47698</v>
      </c>
    </row>
    <row r="116" spans="1:9" ht="30">
      <c r="A116" s="910">
        <v>106</v>
      </c>
      <c r="B116" s="923" t="s">
        <v>11352</v>
      </c>
      <c r="C116" s="912" t="s">
        <v>11215</v>
      </c>
      <c r="D116" s="922">
        <v>762301214712</v>
      </c>
      <c r="E116" s="924" t="s">
        <v>11350</v>
      </c>
      <c r="F116" s="914" t="s">
        <v>986</v>
      </c>
      <c r="G116" s="915" t="s">
        <v>987</v>
      </c>
      <c r="H116" s="925">
        <v>109067.8</v>
      </c>
      <c r="I116" s="917">
        <v>103172.3</v>
      </c>
    </row>
    <row r="117" spans="1:9" ht="30">
      <c r="A117" s="910">
        <v>107</v>
      </c>
      <c r="B117" s="923" t="s">
        <v>11353</v>
      </c>
      <c r="C117" s="912" t="s">
        <v>11215</v>
      </c>
      <c r="D117" s="922">
        <v>762301214713</v>
      </c>
      <c r="E117" s="924" t="s">
        <v>11350</v>
      </c>
      <c r="F117" s="914" t="s">
        <v>986</v>
      </c>
      <c r="G117" s="915" t="s">
        <v>987</v>
      </c>
      <c r="H117" s="925">
        <v>91779.66</v>
      </c>
      <c r="I117" s="916">
        <v>86818.55</v>
      </c>
    </row>
    <row r="118" spans="1:9" ht="30">
      <c r="A118" s="910">
        <v>108</v>
      </c>
      <c r="B118" s="923" t="s">
        <v>11353</v>
      </c>
      <c r="C118" s="912" t="s">
        <v>11215</v>
      </c>
      <c r="D118" s="922">
        <v>762301214714</v>
      </c>
      <c r="E118" s="924" t="s">
        <v>11350</v>
      </c>
      <c r="F118" s="914" t="s">
        <v>986</v>
      </c>
      <c r="G118" s="915" t="s">
        <v>987</v>
      </c>
      <c r="H118" s="925">
        <v>91779.66</v>
      </c>
      <c r="I118" s="916">
        <v>86818.55</v>
      </c>
    </row>
    <row r="119" spans="1:9" ht="25.5">
      <c r="A119" s="910">
        <v>109</v>
      </c>
      <c r="B119" s="271" t="s">
        <v>11354</v>
      </c>
      <c r="C119" s="912" t="s">
        <v>11215</v>
      </c>
      <c r="D119" s="922">
        <v>762301214715</v>
      </c>
      <c r="E119" s="912" t="s">
        <v>11355</v>
      </c>
      <c r="F119" s="914" t="s">
        <v>986</v>
      </c>
      <c r="G119" s="915" t="s">
        <v>987</v>
      </c>
      <c r="H119" s="921">
        <v>73437.97</v>
      </c>
      <c r="I119" s="916">
        <v>17135.439999999999</v>
      </c>
    </row>
    <row r="120" spans="1:9" ht="25.5">
      <c r="A120" s="910">
        <v>110</v>
      </c>
      <c r="B120" s="271" t="s">
        <v>11356</v>
      </c>
      <c r="C120" s="912" t="s">
        <v>11215</v>
      </c>
      <c r="D120" s="922">
        <v>762301214716</v>
      </c>
      <c r="E120" s="912" t="s">
        <v>11357</v>
      </c>
      <c r="F120" s="914" t="s">
        <v>986</v>
      </c>
      <c r="G120" s="915" t="s">
        <v>987</v>
      </c>
      <c r="H120" s="921">
        <v>141981.26999999999</v>
      </c>
      <c r="I120" s="921">
        <v>66257.8</v>
      </c>
    </row>
    <row r="121" spans="1:9" ht="25.5">
      <c r="A121" s="910">
        <v>111</v>
      </c>
      <c r="B121" s="271" t="s">
        <v>11358</v>
      </c>
      <c r="C121" s="912" t="s">
        <v>11215</v>
      </c>
      <c r="D121" s="922">
        <v>762301214717</v>
      </c>
      <c r="E121" s="912" t="s">
        <v>11359</v>
      </c>
      <c r="F121" s="914" t="s">
        <v>986</v>
      </c>
      <c r="G121" s="915" t="s">
        <v>987</v>
      </c>
      <c r="H121" s="921">
        <v>2074205</v>
      </c>
      <c r="I121" s="921">
        <v>444411.04</v>
      </c>
    </row>
    <row r="122" spans="1:9" ht="25.5">
      <c r="A122" s="910">
        <v>112</v>
      </c>
      <c r="B122" s="271" t="s">
        <v>11360</v>
      </c>
      <c r="C122" s="912" t="s">
        <v>11215</v>
      </c>
      <c r="D122" s="922">
        <v>762301214718</v>
      </c>
      <c r="E122" s="912" t="s">
        <v>11361</v>
      </c>
      <c r="F122" s="914" t="s">
        <v>986</v>
      </c>
      <c r="G122" s="915" t="s">
        <v>987</v>
      </c>
      <c r="H122" s="921">
        <v>46328.58</v>
      </c>
      <c r="I122" s="921">
        <v>14339.78</v>
      </c>
    </row>
    <row r="123" spans="1:9" ht="25.5">
      <c r="A123" s="910">
        <v>113</v>
      </c>
      <c r="B123" s="271" t="s">
        <v>11362</v>
      </c>
      <c r="C123" s="912" t="s">
        <v>11215</v>
      </c>
      <c r="D123" s="922">
        <v>762301214719</v>
      </c>
      <c r="E123" s="912" t="s">
        <v>11361</v>
      </c>
      <c r="F123" s="914" t="s">
        <v>986</v>
      </c>
      <c r="G123" s="915" t="s">
        <v>987</v>
      </c>
      <c r="H123" s="921">
        <v>102090.08</v>
      </c>
      <c r="I123" s="921">
        <v>31599.360000000001</v>
      </c>
    </row>
    <row r="124" spans="1:9" ht="25.5">
      <c r="A124" s="910">
        <v>114</v>
      </c>
      <c r="B124" s="271" t="s">
        <v>11363</v>
      </c>
      <c r="C124" s="912" t="s">
        <v>11215</v>
      </c>
      <c r="D124" s="922">
        <v>762301214720</v>
      </c>
      <c r="E124" s="912" t="s">
        <v>11361</v>
      </c>
      <c r="F124" s="914" t="s">
        <v>986</v>
      </c>
      <c r="G124" s="915" t="s">
        <v>987</v>
      </c>
      <c r="H124" s="921">
        <v>57462.9</v>
      </c>
      <c r="I124" s="921">
        <v>17786.080000000002</v>
      </c>
    </row>
    <row r="125" spans="1:9" ht="25.5">
      <c r="A125" s="910">
        <v>115</v>
      </c>
      <c r="B125" s="271" t="s">
        <v>11364</v>
      </c>
      <c r="C125" s="912" t="s">
        <v>11215</v>
      </c>
      <c r="D125" s="922">
        <v>762301214721</v>
      </c>
      <c r="E125" s="912" t="s">
        <v>11361</v>
      </c>
      <c r="F125" s="914" t="s">
        <v>986</v>
      </c>
      <c r="G125" s="915" t="s">
        <v>987</v>
      </c>
      <c r="H125" s="921">
        <v>57462.9</v>
      </c>
      <c r="I125" s="921">
        <v>17786.080000000002</v>
      </c>
    </row>
    <row r="126" spans="1:9" ht="25.5">
      <c r="A126" s="910">
        <v>116</v>
      </c>
      <c r="B126" s="271" t="s">
        <v>11365</v>
      </c>
      <c r="C126" s="912" t="s">
        <v>11215</v>
      </c>
      <c r="D126" s="922">
        <v>762301214727</v>
      </c>
      <c r="E126" s="912" t="s">
        <v>11366</v>
      </c>
      <c r="F126" s="914" t="s">
        <v>986</v>
      </c>
      <c r="G126" s="915" t="s">
        <v>987</v>
      </c>
      <c r="H126" s="921">
        <v>50902.63</v>
      </c>
      <c r="I126" s="926">
        <v>7365.42</v>
      </c>
    </row>
    <row r="127" spans="1:9" ht="25.5">
      <c r="A127" s="910">
        <v>117</v>
      </c>
      <c r="B127" s="271" t="s">
        <v>11367</v>
      </c>
      <c r="C127" s="912" t="s">
        <v>11215</v>
      </c>
      <c r="D127" s="922">
        <v>762301214728</v>
      </c>
      <c r="E127" s="912" t="s">
        <v>11366</v>
      </c>
      <c r="F127" s="914" t="s">
        <v>986</v>
      </c>
      <c r="G127" s="915" t="s">
        <v>987</v>
      </c>
      <c r="H127" s="921">
        <v>59322.03</v>
      </c>
      <c r="I127" s="926">
        <v>8898.2999999999993</v>
      </c>
    </row>
    <row r="128" spans="1:9" ht="25.5">
      <c r="A128" s="910">
        <v>118</v>
      </c>
      <c r="B128" s="271" t="s">
        <v>11367</v>
      </c>
      <c r="C128" s="912" t="s">
        <v>11215</v>
      </c>
      <c r="D128" s="922">
        <v>762301214729</v>
      </c>
      <c r="E128" s="912" t="s">
        <v>11366</v>
      </c>
      <c r="F128" s="914" t="s">
        <v>986</v>
      </c>
      <c r="G128" s="915" t="s">
        <v>987</v>
      </c>
      <c r="H128" s="921">
        <v>59322.04</v>
      </c>
      <c r="I128" s="926">
        <v>8898.2999999999993</v>
      </c>
    </row>
    <row r="129" spans="1:9" ht="25.5">
      <c r="A129" s="910">
        <v>119</v>
      </c>
      <c r="B129" s="271" t="s">
        <v>11368</v>
      </c>
      <c r="C129" s="912" t="s">
        <v>11215</v>
      </c>
      <c r="D129" s="922">
        <v>762301214730</v>
      </c>
      <c r="E129" s="912" t="s">
        <v>11366</v>
      </c>
      <c r="F129" s="914" t="s">
        <v>986</v>
      </c>
      <c r="G129" s="915" t="s">
        <v>987</v>
      </c>
      <c r="H129" s="921">
        <v>119344.63</v>
      </c>
      <c r="I129" s="926">
        <v>17901.72</v>
      </c>
    </row>
    <row r="130" spans="1:9" ht="25.5">
      <c r="A130" s="910">
        <v>120</v>
      </c>
      <c r="B130" s="271" t="s">
        <v>11369</v>
      </c>
      <c r="C130" s="912" t="s">
        <v>11215</v>
      </c>
      <c r="D130" s="922">
        <v>762301214731</v>
      </c>
      <c r="E130" s="912" t="s">
        <v>11366</v>
      </c>
      <c r="F130" s="914" t="s">
        <v>986</v>
      </c>
      <c r="G130" s="915" t="s">
        <v>987</v>
      </c>
      <c r="H130" s="921">
        <v>119344.63</v>
      </c>
      <c r="I130" s="926">
        <v>17901.72</v>
      </c>
    </row>
    <row r="131" spans="1:9" ht="25.5">
      <c r="A131" s="910">
        <v>121</v>
      </c>
      <c r="B131" s="271" t="s">
        <v>11370</v>
      </c>
      <c r="C131" s="912" t="s">
        <v>11215</v>
      </c>
      <c r="D131" s="922">
        <v>762301214732</v>
      </c>
      <c r="E131" s="912" t="s">
        <v>11366</v>
      </c>
      <c r="F131" s="914" t="s">
        <v>986</v>
      </c>
      <c r="G131" s="915" t="s">
        <v>987</v>
      </c>
      <c r="H131" s="921">
        <v>85114.41</v>
      </c>
      <c r="I131" s="926">
        <v>12767.22</v>
      </c>
    </row>
    <row r="132" spans="1:9" ht="25.5">
      <c r="A132" s="910">
        <v>122</v>
      </c>
      <c r="B132" s="271" t="s">
        <v>11371</v>
      </c>
      <c r="C132" s="912" t="s">
        <v>11215</v>
      </c>
      <c r="D132" s="922">
        <v>762301214733</v>
      </c>
      <c r="E132" s="912" t="s">
        <v>11366</v>
      </c>
      <c r="F132" s="914" t="s">
        <v>986</v>
      </c>
      <c r="G132" s="915" t="s">
        <v>987</v>
      </c>
      <c r="H132" s="921">
        <v>91409.49</v>
      </c>
      <c r="I132" s="926">
        <v>13711.5</v>
      </c>
    </row>
    <row r="133" spans="1:9" ht="25.5">
      <c r="A133" s="910">
        <v>123</v>
      </c>
      <c r="B133" s="271" t="s">
        <v>11372</v>
      </c>
      <c r="C133" s="912" t="s">
        <v>11215</v>
      </c>
      <c r="D133" s="922">
        <v>762301214734</v>
      </c>
      <c r="E133" s="912" t="s">
        <v>11373</v>
      </c>
      <c r="F133" s="914" t="s">
        <v>986</v>
      </c>
      <c r="G133" s="915" t="s">
        <v>987</v>
      </c>
      <c r="H133" s="921">
        <v>87956.96</v>
      </c>
      <c r="I133" s="926">
        <v>12460.49</v>
      </c>
    </row>
    <row r="134" spans="1:9" ht="25.5">
      <c r="A134" s="910">
        <v>124</v>
      </c>
      <c r="B134" s="271" t="s">
        <v>11374</v>
      </c>
      <c r="C134" s="912" t="s">
        <v>11215</v>
      </c>
      <c r="D134" s="922">
        <v>762301214735</v>
      </c>
      <c r="E134" s="912" t="s">
        <v>11375</v>
      </c>
      <c r="F134" s="914" t="s">
        <v>986</v>
      </c>
      <c r="G134" s="915" t="s">
        <v>987</v>
      </c>
      <c r="H134" s="921">
        <v>87956.99</v>
      </c>
      <c r="I134" s="926">
        <v>12460.49</v>
      </c>
    </row>
    <row r="135" spans="1:9" ht="25.5">
      <c r="A135" s="910">
        <v>125</v>
      </c>
      <c r="B135" s="271" t="s">
        <v>11376</v>
      </c>
      <c r="C135" s="912" t="s">
        <v>11215</v>
      </c>
      <c r="D135" s="922">
        <v>762301214736</v>
      </c>
      <c r="E135" s="912" t="s">
        <v>11377</v>
      </c>
      <c r="F135" s="914" t="s">
        <v>986</v>
      </c>
      <c r="G135" s="915" t="s">
        <v>987</v>
      </c>
      <c r="H135" s="921">
        <v>98733.34</v>
      </c>
      <c r="I135" s="926">
        <v>13164.48</v>
      </c>
    </row>
    <row r="136" spans="1:9" ht="25.5">
      <c r="A136" s="910">
        <v>126</v>
      </c>
      <c r="B136" s="271" t="s">
        <v>11378</v>
      </c>
      <c r="C136" s="912" t="s">
        <v>11215</v>
      </c>
      <c r="D136" s="922">
        <v>762301214737</v>
      </c>
      <c r="E136" s="912" t="s">
        <v>11377</v>
      </c>
      <c r="F136" s="914" t="s">
        <v>986</v>
      </c>
      <c r="G136" s="915" t="s">
        <v>987</v>
      </c>
      <c r="H136" s="921">
        <v>98733.34</v>
      </c>
      <c r="I136" s="926">
        <v>13164.48</v>
      </c>
    </row>
    <row r="137" spans="1:9" ht="34.9" customHeight="1">
      <c r="A137" s="910">
        <v>127</v>
      </c>
      <c r="B137" s="271" t="s">
        <v>11379</v>
      </c>
      <c r="C137" s="912" t="s">
        <v>11215</v>
      </c>
      <c r="D137" s="922">
        <v>762301214738</v>
      </c>
      <c r="E137" s="912" t="s">
        <v>11380</v>
      </c>
      <c r="F137" s="914" t="s">
        <v>986</v>
      </c>
      <c r="G137" s="915" t="s">
        <v>987</v>
      </c>
      <c r="H137" s="921">
        <v>302583.02</v>
      </c>
      <c r="I137" s="926">
        <v>3530.42</v>
      </c>
    </row>
    <row r="138" spans="1:9" ht="25.5">
      <c r="A138" s="910">
        <v>128</v>
      </c>
      <c r="B138" s="271" t="s">
        <v>11381</v>
      </c>
      <c r="C138" s="912" t="s">
        <v>11215</v>
      </c>
      <c r="D138" s="922">
        <v>762301214739</v>
      </c>
      <c r="E138" s="924" t="s">
        <v>11382</v>
      </c>
      <c r="F138" s="914" t="s">
        <v>986</v>
      </c>
      <c r="G138" s="915" t="s">
        <v>987</v>
      </c>
      <c r="H138" s="926">
        <v>98154.26</v>
      </c>
      <c r="I138" s="927">
        <v>8997.4500000000007</v>
      </c>
    </row>
    <row r="139" spans="1:9" ht="25.5">
      <c r="A139" s="910">
        <v>129</v>
      </c>
      <c r="B139" s="271" t="s">
        <v>11383</v>
      </c>
      <c r="C139" s="912" t="s">
        <v>11215</v>
      </c>
      <c r="D139" s="922">
        <v>762301214740</v>
      </c>
      <c r="E139" s="924" t="s">
        <v>11384</v>
      </c>
      <c r="F139" s="914" t="s">
        <v>986</v>
      </c>
      <c r="G139" s="915" t="s">
        <v>987</v>
      </c>
      <c r="H139" s="926">
        <v>139583.32999999999</v>
      </c>
      <c r="I139" s="927">
        <v>8142.33</v>
      </c>
    </row>
    <row r="140" spans="1:9" ht="25.5">
      <c r="A140" s="910">
        <v>130</v>
      </c>
      <c r="B140" s="271" t="s">
        <v>11385</v>
      </c>
      <c r="C140" s="912" t="s">
        <v>11215</v>
      </c>
      <c r="D140" s="922">
        <v>762301214741</v>
      </c>
      <c r="E140" s="924" t="s">
        <v>11384</v>
      </c>
      <c r="F140" s="914" t="s">
        <v>986</v>
      </c>
      <c r="G140" s="915" t="s">
        <v>987</v>
      </c>
      <c r="H140" s="926">
        <v>139583.34</v>
      </c>
      <c r="I140" s="927">
        <v>8142.33</v>
      </c>
    </row>
    <row r="141" spans="1:9" ht="25.5">
      <c r="A141" s="910">
        <v>131</v>
      </c>
      <c r="B141" s="271" t="s">
        <v>11386</v>
      </c>
      <c r="C141" s="912" t="s">
        <v>11215</v>
      </c>
      <c r="D141" s="922">
        <v>762301214742</v>
      </c>
      <c r="E141" s="924" t="s">
        <v>11387</v>
      </c>
      <c r="F141" s="914" t="s">
        <v>986</v>
      </c>
      <c r="G141" s="915" t="s">
        <v>987</v>
      </c>
      <c r="H141" s="927">
        <v>87956.99</v>
      </c>
      <c r="I141" s="927">
        <v>25654.09</v>
      </c>
    </row>
    <row r="142" spans="1:9" ht="25.5">
      <c r="A142" s="910">
        <v>132</v>
      </c>
      <c r="B142" s="271" t="s">
        <v>11388</v>
      </c>
      <c r="C142" s="912" t="s">
        <v>11215</v>
      </c>
      <c r="D142" s="922">
        <v>762301214743</v>
      </c>
      <c r="E142" s="924" t="s">
        <v>11387</v>
      </c>
      <c r="F142" s="914" t="s">
        <v>986</v>
      </c>
      <c r="G142" s="915" t="s">
        <v>987</v>
      </c>
      <c r="H142" s="926">
        <v>789502</v>
      </c>
      <c r="I142" s="927">
        <v>46054.26</v>
      </c>
    </row>
    <row r="143" spans="1:9" ht="25.5">
      <c r="A143" s="910">
        <v>133</v>
      </c>
      <c r="B143" s="271" t="s">
        <v>11389</v>
      </c>
      <c r="C143" s="912" t="s">
        <v>11215</v>
      </c>
      <c r="D143" s="922">
        <v>762301214744</v>
      </c>
      <c r="E143" s="924" t="s">
        <v>11390</v>
      </c>
      <c r="F143" s="914" t="s">
        <v>986</v>
      </c>
      <c r="G143" s="915" t="s">
        <v>987</v>
      </c>
      <c r="H143" s="926">
        <v>60184.33</v>
      </c>
      <c r="I143" s="927">
        <v>7021.49</v>
      </c>
    </row>
    <row r="144" spans="1:9" ht="25.5">
      <c r="A144" s="910">
        <v>134</v>
      </c>
      <c r="B144" s="271" t="s">
        <v>11391</v>
      </c>
      <c r="C144" s="912" t="s">
        <v>11215</v>
      </c>
      <c r="D144" s="922">
        <v>762301214745</v>
      </c>
      <c r="E144" s="924" t="s">
        <v>11390</v>
      </c>
      <c r="F144" s="914" t="s">
        <v>986</v>
      </c>
      <c r="G144" s="915" t="s">
        <v>987</v>
      </c>
      <c r="H144" s="926">
        <v>117638.47</v>
      </c>
      <c r="I144" s="927">
        <v>34311.199999999997</v>
      </c>
    </row>
    <row r="145" spans="1:9" ht="25.5">
      <c r="A145" s="910">
        <v>135</v>
      </c>
      <c r="B145" s="271" t="s">
        <v>11392</v>
      </c>
      <c r="C145" s="912" t="s">
        <v>11215</v>
      </c>
      <c r="D145" s="922">
        <v>762301214746</v>
      </c>
      <c r="E145" s="924" t="s">
        <v>11390</v>
      </c>
      <c r="F145" s="914" t="s">
        <v>986</v>
      </c>
      <c r="G145" s="915" t="s">
        <v>987</v>
      </c>
      <c r="H145" s="926">
        <v>117638.48</v>
      </c>
      <c r="I145" s="927">
        <v>34311.199999999997</v>
      </c>
    </row>
    <row r="146" spans="1:9" ht="25.5">
      <c r="A146" s="910">
        <v>136</v>
      </c>
      <c r="B146" s="271" t="s">
        <v>11393</v>
      </c>
      <c r="C146" s="912" t="s">
        <v>11215</v>
      </c>
      <c r="D146" s="922">
        <v>762301214747</v>
      </c>
      <c r="E146" s="924" t="s">
        <v>11394</v>
      </c>
      <c r="F146" s="914" t="s">
        <v>986</v>
      </c>
      <c r="G146" s="915" t="s">
        <v>987</v>
      </c>
      <c r="H146" s="926">
        <v>468798.31</v>
      </c>
      <c r="I146" s="927">
        <v>27346.55</v>
      </c>
    </row>
    <row r="147" spans="1:9" ht="25.5">
      <c r="A147" s="910">
        <v>137</v>
      </c>
      <c r="B147" s="271" t="s">
        <v>11395</v>
      </c>
      <c r="C147" s="912" t="s">
        <v>11215</v>
      </c>
      <c r="D147" s="922">
        <v>762301214748</v>
      </c>
      <c r="E147" s="924" t="s">
        <v>11396</v>
      </c>
      <c r="F147" s="914" t="s">
        <v>986</v>
      </c>
      <c r="G147" s="915" t="s">
        <v>987</v>
      </c>
      <c r="H147" s="926">
        <v>60184.34</v>
      </c>
      <c r="I147" s="927">
        <v>7021.49</v>
      </c>
    </row>
    <row r="148" spans="1:9" ht="25.5">
      <c r="A148" s="910">
        <v>138</v>
      </c>
      <c r="B148" s="271" t="s">
        <v>11397</v>
      </c>
      <c r="C148" s="912" t="s">
        <v>11215</v>
      </c>
      <c r="D148" s="922">
        <v>762301214749</v>
      </c>
      <c r="E148" s="924" t="s">
        <v>11398</v>
      </c>
      <c r="F148" s="914" t="s">
        <v>986</v>
      </c>
      <c r="G148" s="915" t="s">
        <v>987</v>
      </c>
      <c r="H148" s="926">
        <v>729625.5</v>
      </c>
      <c r="I148" s="927">
        <v>42561.47</v>
      </c>
    </row>
    <row r="149" spans="1:9" ht="25.5">
      <c r="A149" s="910">
        <v>139</v>
      </c>
      <c r="B149" s="271" t="s">
        <v>11399</v>
      </c>
      <c r="C149" s="912" t="s">
        <v>11215</v>
      </c>
      <c r="D149" s="922">
        <v>762301214750</v>
      </c>
      <c r="E149" s="924" t="s">
        <v>11400</v>
      </c>
      <c r="F149" s="914" t="s">
        <v>986</v>
      </c>
      <c r="G149" s="915" t="s">
        <v>987</v>
      </c>
      <c r="H149" s="926">
        <v>72457.63</v>
      </c>
      <c r="I149" s="927">
        <v>4226.67</v>
      </c>
    </row>
    <row r="150" spans="1:9" ht="25.5">
      <c r="A150" s="910">
        <v>140</v>
      </c>
      <c r="B150" s="271" t="s">
        <v>11401</v>
      </c>
      <c r="C150" s="912" t="s">
        <v>11215</v>
      </c>
      <c r="D150" s="922">
        <v>762301214751</v>
      </c>
      <c r="E150" s="924" t="s">
        <v>11400</v>
      </c>
      <c r="F150" s="914" t="s">
        <v>986</v>
      </c>
      <c r="G150" s="915" t="s">
        <v>987</v>
      </c>
      <c r="H150" s="926">
        <v>468798.31</v>
      </c>
      <c r="I150" s="927">
        <v>27346.55</v>
      </c>
    </row>
    <row r="151" spans="1:9" ht="25.5">
      <c r="A151" s="910">
        <v>141</v>
      </c>
      <c r="B151" s="271" t="s">
        <v>11402</v>
      </c>
      <c r="C151" s="912" t="s">
        <v>11215</v>
      </c>
      <c r="D151" s="922">
        <v>762301214752</v>
      </c>
      <c r="E151" s="924" t="s">
        <v>11403</v>
      </c>
      <c r="F151" s="914" t="s">
        <v>986</v>
      </c>
      <c r="G151" s="915" t="s">
        <v>987</v>
      </c>
      <c r="H151" s="926">
        <v>72457.63</v>
      </c>
      <c r="I151" s="927">
        <v>4226.67</v>
      </c>
    </row>
    <row r="152" spans="1:9" ht="25.5">
      <c r="A152" s="910">
        <v>142</v>
      </c>
      <c r="B152" s="271" t="s">
        <v>11404</v>
      </c>
      <c r="C152" s="912" t="s">
        <v>11215</v>
      </c>
      <c r="D152" s="922">
        <v>762301214753</v>
      </c>
      <c r="E152" s="924" t="s">
        <v>11398</v>
      </c>
      <c r="F152" s="914" t="s">
        <v>986</v>
      </c>
      <c r="G152" s="915" t="s">
        <v>987</v>
      </c>
      <c r="H152" s="926">
        <v>172541.67</v>
      </c>
      <c r="I152" s="927">
        <v>6709.92</v>
      </c>
    </row>
    <row r="153" spans="1:9" ht="25.5">
      <c r="A153" s="910">
        <v>143</v>
      </c>
      <c r="B153" s="271" t="s">
        <v>11405</v>
      </c>
      <c r="C153" s="912" t="s">
        <v>11215</v>
      </c>
      <c r="D153" s="922">
        <v>762301214754</v>
      </c>
      <c r="E153" s="924" t="s">
        <v>11406</v>
      </c>
      <c r="F153" s="914" t="s">
        <v>986</v>
      </c>
      <c r="G153" s="915" t="s">
        <v>987</v>
      </c>
      <c r="H153" s="926">
        <v>285791.59999999998</v>
      </c>
      <c r="I153" s="927">
        <v>1114.1099999999999</v>
      </c>
    </row>
    <row r="154" spans="1:9" ht="25.5">
      <c r="A154" s="910">
        <v>144</v>
      </c>
      <c r="B154" s="271" t="s">
        <v>11407</v>
      </c>
      <c r="C154" s="912" t="s">
        <v>11215</v>
      </c>
      <c r="D154" s="922">
        <v>762301214755</v>
      </c>
      <c r="E154" s="924" t="s">
        <v>11387</v>
      </c>
      <c r="F154" s="914" t="s">
        <v>986</v>
      </c>
      <c r="G154" s="915" t="s">
        <v>987</v>
      </c>
      <c r="H154" s="926">
        <v>94500</v>
      </c>
      <c r="I154" s="927">
        <v>11025</v>
      </c>
    </row>
    <row r="155" spans="1:9" ht="25.5">
      <c r="A155" s="910">
        <v>145</v>
      </c>
      <c r="B155" s="272" t="s">
        <v>11408</v>
      </c>
      <c r="C155" s="912" t="s">
        <v>11215</v>
      </c>
      <c r="D155" s="922">
        <v>762301214756</v>
      </c>
      <c r="E155" s="924" t="s">
        <v>11409</v>
      </c>
      <c r="F155" s="914" t="s">
        <v>986</v>
      </c>
      <c r="G155" s="915" t="s">
        <v>987</v>
      </c>
      <c r="H155" s="926">
        <v>274896.49</v>
      </c>
      <c r="I155" s="927">
        <v>16362.9</v>
      </c>
    </row>
    <row r="156" spans="1:9" ht="25.5">
      <c r="A156" s="910">
        <v>146</v>
      </c>
      <c r="B156" s="272" t="s">
        <v>11410</v>
      </c>
      <c r="C156" s="912" t="s">
        <v>11215</v>
      </c>
      <c r="D156" s="922">
        <v>762301214757</v>
      </c>
      <c r="E156" s="924" t="s">
        <v>11411</v>
      </c>
      <c r="F156" s="914" t="s">
        <v>986</v>
      </c>
      <c r="G156" s="915" t="s">
        <v>987</v>
      </c>
      <c r="H156" s="926">
        <v>595833.34</v>
      </c>
      <c r="I156" s="927">
        <v>14895.84</v>
      </c>
    </row>
    <row r="157" spans="1:9" ht="25.5">
      <c r="A157" s="910">
        <v>147</v>
      </c>
      <c r="B157" s="272" t="s">
        <v>11412</v>
      </c>
      <c r="C157" s="912" t="s">
        <v>11215</v>
      </c>
      <c r="D157" s="922">
        <v>762301214758</v>
      </c>
      <c r="E157" s="924" t="s">
        <v>11411</v>
      </c>
      <c r="F157" s="914" t="s">
        <v>986</v>
      </c>
      <c r="G157" s="915" t="s">
        <v>987</v>
      </c>
      <c r="H157" s="926">
        <v>595833.32999999996</v>
      </c>
      <c r="I157" s="927">
        <v>14895.84</v>
      </c>
    </row>
    <row r="158" spans="1:9" ht="25.5">
      <c r="A158" s="910">
        <v>148</v>
      </c>
      <c r="B158" s="272" t="s">
        <v>11413</v>
      </c>
      <c r="C158" s="912" t="s">
        <v>11215</v>
      </c>
      <c r="D158" s="922">
        <v>762301214759</v>
      </c>
      <c r="E158" s="924" t="s">
        <v>11414</v>
      </c>
      <c r="F158" s="914" t="s">
        <v>986</v>
      </c>
      <c r="G158" s="915" t="s">
        <v>987</v>
      </c>
      <c r="H158" s="926">
        <v>615916.67000000004</v>
      </c>
      <c r="I158" s="927">
        <v>10265.280000000001</v>
      </c>
    </row>
    <row r="159" spans="1:9" ht="25.5">
      <c r="A159" s="910">
        <v>149</v>
      </c>
      <c r="B159" s="272" t="s">
        <v>11415</v>
      </c>
      <c r="C159" s="912" t="s">
        <v>11215</v>
      </c>
      <c r="D159" s="922">
        <v>762301214760</v>
      </c>
      <c r="E159" s="924" t="s">
        <v>11414</v>
      </c>
      <c r="F159" s="914" t="s">
        <v>986</v>
      </c>
      <c r="G159" s="915" t="s">
        <v>987</v>
      </c>
      <c r="H159" s="926">
        <v>50750</v>
      </c>
      <c r="I159" s="927">
        <v>845.84</v>
      </c>
    </row>
    <row r="160" spans="1:9" ht="31.5">
      <c r="A160" s="910">
        <v>150</v>
      </c>
      <c r="B160" s="272" t="s">
        <v>11416</v>
      </c>
      <c r="C160" s="912" t="s">
        <v>11215</v>
      </c>
      <c r="D160" s="922">
        <v>762301214761</v>
      </c>
      <c r="E160" s="924" t="s">
        <v>11414</v>
      </c>
      <c r="F160" s="914" t="s">
        <v>986</v>
      </c>
      <c r="G160" s="915" t="s">
        <v>987</v>
      </c>
      <c r="H160" s="926">
        <v>983333.33</v>
      </c>
      <c r="I160" s="927">
        <v>16388.88</v>
      </c>
    </row>
    <row r="161" spans="1:9" ht="36.6" customHeight="1">
      <c r="A161" s="910">
        <v>151</v>
      </c>
      <c r="B161" s="928" t="s">
        <v>11417</v>
      </c>
      <c r="C161" s="912" t="s">
        <v>11215</v>
      </c>
      <c r="D161" s="922">
        <v>762301214762</v>
      </c>
      <c r="E161" s="924" t="s">
        <v>11414</v>
      </c>
      <c r="F161" s="914" t="s">
        <v>986</v>
      </c>
      <c r="G161" s="915" t="s">
        <v>987</v>
      </c>
      <c r="H161" s="927">
        <v>138577</v>
      </c>
      <c r="I161" s="927">
        <v>2309.62</v>
      </c>
    </row>
    <row r="162" spans="1:9" ht="31.5">
      <c r="A162" s="910">
        <v>152</v>
      </c>
      <c r="B162" s="929" t="s">
        <v>11418</v>
      </c>
      <c r="C162" s="912" t="s">
        <v>11215</v>
      </c>
      <c r="D162" s="922">
        <v>762301214763</v>
      </c>
      <c r="E162" s="924" t="s">
        <v>11414</v>
      </c>
      <c r="F162" s="914" t="s">
        <v>986</v>
      </c>
      <c r="G162" s="915" t="s">
        <v>987</v>
      </c>
      <c r="H162" s="926">
        <v>138577</v>
      </c>
      <c r="I162" s="927">
        <v>2309.62</v>
      </c>
    </row>
    <row r="163" spans="1:9" ht="25.5">
      <c r="A163" s="910">
        <v>153</v>
      </c>
      <c r="B163" s="272" t="s">
        <v>11419</v>
      </c>
      <c r="C163" s="912" t="s">
        <v>11215</v>
      </c>
      <c r="D163" s="922">
        <v>762301214764</v>
      </c>
      <c r="E163" s="924" t="s">
        <v>11414</v>
      </c>
      <c r="F163" s="914" t="s">
        <v>986</v>
      </c>
      <c r="G163" s="915" t="s">
        <v>987</v>
      </c>
      <c r="H163" s="926">
        <v>66946.66</v>
      </c>
      <c r="I163" s="927">
        <v>5578.88</v>
      </c>
    </row>
    <row r="164" spans="1:9" ht="25.5">
      <c r="A164" s="910">
        <v>154</v>
      </c>
      <c r="B164" s="272" t="s">
        <v>11420</v>
      </c>
      <c r="C164" s="912" t="s">
        <v>11215</v>
      </c>
      <c r="D164" s="922">
        <v>762301214765</v>
      </c>
      <c r="E164" s="924" t="s">
        <v>11414</v>
      </c>
      <c r="F164" s="914" t="s">
        <v>986</v>
      </c>
      <c r="G164" s="915" t="s">
        <v>987</v>
      </c>
      <c r="H164" s="926">
        <v>66946.66</v>
      </c>
      <c r="I164" s="927">
        <v>5578.88</v>
      </c>
    </row>
    <row r="165" spans="1:9" ht="25.5">
      <c r="A165" s="910">
        <v>155</v>
      </c>
      <c r="B165" s="272" t="s">
        <v>11421</v>
      </c>
      <c r="C165" s="912" t="s">
        <v>11215</v>
      </c>
      <c r="D165" s="922">
        <v>762301214766</v>
      </c>
      <c r="E165" s="924" t="s">
        <v>11414</v>
      </c>
      <c r="F165" s="914" t="s">
        <v>986</v>
      </c>
      <c r="G165" s="915" t="s">
        <v>987</v>
      </c>
      <c r="H165" s="926">
        <v>60111.71</v>
      </c>
      <c r="I165" s="927">
        <v>5009.3</v>
      </c>
    </row>
    <row r="166" spans="1:9" ht="25.5">
      <c r="A166" s="910">
        <v>156</v>
      </c>
      <c r="B166" s="272" t="s">
        <v>11422</v>
      </c>
      <c r="C166" s="912" t="s">
        <v>11215</v>
      </c>
      <c r="D166" s="922">
        <v>762301214767</v>
      </c>
      <c r="E166" s="924" t="s">
        <v>11414</v>
      </c>
      <c r="F166" s="914" t="s">
        <v>986</v>
      </c>
      <c r="G166" s="915" t="s">
        <v>987</v>
      </c>
      <c r="H166" s="926">
        <v>60111.7</v>
      </c>
      <c r="I166" s="927">
        <v>5009.3</v>
      </c>
    </row>
    <row r="167" spans="1:9" ht="25.5">
      <c r="A167" s="910">
        <v>157</v>
      </c>
      <c r="B167" s="272" t="s">
        <v>11423</v>
      </c>
      <c r="C167" s="912" t="s">
        <v>11215</v>
      </c>
      <c r="D167" s="922">
        <v>762301214768</v>
      </c>
      <c r="E167" s="924" t="s">
        <v>11424</v>
      </c>
      <c r="F167" s="914" t="s">
        <v>986</v>
      </c>
      <c r="G167" s="915" t="s">
        <v>987</v>
      </c>
      <c r="H167" s="926">
        <v>1449250</v>
      </c>
      <c r="I167" s="927">
        <v>24154.16</v>
      </c>
    </row>
    <row r="168" spans="1:9" ht="25.5">
      <c r="A168" s="910">
        <v>158</v>
      </c>
      <c r="B168" s="272" t="s">
        <v>11425</v>
      </c>
      <c r="C168" s="912" t="s">
        <v>11215</v>
      </c>
      <c r="D168" s="922">
        <v>762301214769</v>
      </c>
      <c r="E168" s="924" t="s">
        <v>11424</v>
      </c>
      <c r="F168" s="914" t="s">
        <v>986</v>
      </c>
      <c r="G168" s="915" t="s">
        <v>987</v>
      </c>
      <c r="H168" s="926">
        <v>50750</v>
      </c>
      <c r="I168" s="927">
        <v>845.84</v>
      </c>
    </row>
    <row r="169" spans="1:9" ht="31.5">
      <c r="A169" s="910">
        <v>159</v>
      </c>
      <c r="B169" s="272" t="s">
        <v>11426</v>
      </c>
      <c r="C169" s="912" t="s">
        <v>11215</v>
      </c>
      <c r="D169" s="922">
        <v>762301214770</v>
      </c>
      <c r="E169" s="924" t="s">
        <v>11424</v>
      </c>
      <c r="F169" s="914" t="s">
        <v>986</v>
      </c>
      <c r="G169" s="915" t="s">
        <v>987</v>
      </c>
      <c r="H169" s="926">
        <v>2091666.67</v>
      </c>
      <c r="I169" s="927">
        <v>34861.120000000003</v>
      </c>
    </row>
    <row r="170" spans="1:9" ht="31.5">
      <c r="A170" s="910">
        <v>160</v>
      </c>
      <c r="B170" s="272" t="s">
        <v>11427</v>
      </c>
      <c r="C170" s="912" t="s">
        <v>11215</v>
      </c>
      <c r="D170" s="922">
        <v>762301214771</v>
      </c>
      <c r="E170" s="924" t="s">
        <v>11424</v>
      </c>
      <c r="F170" s="914" t="s">
        <v>986</v>
      </c>
      <c r="G170" s="915" t="s">
        <v>987</v>
      </c>
      <c r="H170" s="926">
        <v>294756.34000000003</v>
      </c>
      <c r="I170" s="927">
        <v>4912.6000000000004</v>
      </c>
    </row>
    <row r="171" spans="1:9" ht="31.5">
      <c r="A171" s="910">
        <v>161</v>
      </c>
      <c r="B171" s="272" t="s">
        <v>11428</v>
      </c>
      <c r="C171" s="912" t="s">
        <v>11215</v>
      </c>
      <c r="D171" s="922">
        <v>762301214772</v>
      </c>
      <c r="E171" s="924" t="s">
        <v>11424</v>
      </c>
      <c r="F171" s="914" t="s">
        <v>986</v>
      </c>
      <c r="G171" s="915" t="s">
        <v>987</v>
      </c>
      <c r="H171" s="926">
        <v>294756.33</v>
      </c>
      <c r="I171" s="927">
        <v>4912.6000000000004</v>
      </c>
    </row>
    <row r="172" spans="1:9" ht="25.5">
      <c r="A172" s="910">
        <v>162</v>
      </c>
      <c r="B172" s="272" t="s">
        <v>11429</v>
      </c>
      <c r="C172" s="912" t="s">
        <v>11215</v>
      </c>
      <c r="D172" s="922">
        <v>762301214773</v>
      </c>
      <c r="E172" s="924" t="s">
        <v>11424</v>
      </c>
      <c r="F172" s="914" t="s">
        <v>986</v>
      </c>
      <c r="G172" s="915" t="s">
        <v>987</v>
      </c>
      <c r="H172" s="926">
        <v>69470.45</v>
      </c>
      <c r="I172" s="927">
        <v>5789.2</v>
      </c>
    </row>
    <row r="173" spans="1:9" ht="25.5">
      <c r="A173" s="910">
        <v>163</v>
      </c>
      <c r="B173" s="272" t="s">
        <v>11430</v>
      </c>
      <c r="C173" s="912" t="s">
        <v>11215</v>
      </c>
      <c r="D173" s="922">
        <v>762301214774</v>
      </c>
      <c r="E173" s="924" t="s">
        <v>11424</v>
      </c>
      <c r="F173" s="914" t="s">
        <v>986</v>
      </c>
      <c r="G173" s="915" t="s">
        <v>987</v>
      </c>
      <c r="H173" s="926">
        <v>69470.45</v>
      </c>
      <c r="I173" s="927">
        <v>5789.2</v>
      </c>
    </row>
    <row r="174" spans="1:9" ht="25.5">
      <c r="A174" s="910">
        <v>164</v>
      </c>
      <c r="B174" s="272" t="s">
        <v>11431</v>
      </c>
      <c r="C174" s="912" t="s">
        <v>11215</v>
      </c>
      <c r="D174" s="922">
        <v>762301214775</v>
      </c>
      <c r="E174" s="924" t="s">
        <v>11424</v>
      </c>
      <c r="F174" s="914" t="s">
        <v>986</v>
      </c>
      <c r="G174" s="915" t="s">
        <v>987</v>
      </c>
      <c r="H174" s="926">
        <v>92788.09</v>
      </c>
      <c r="I174" s="927">
        <v>7732.34</v>
      </c>
    </row>
    <row r="175" spans="1:9" ht="25.5">
      <c r="A175" s="910">
        <v>165</v>
      </c>
      <c r="B175" s="272" t="s">
        <v>11432</v>
      </c>
      <c r="C175" s="912" t="s">
        <v>11215</v>
      </c>
      <c r="D175" s="922">
        <v>762301214776</v>
      </c>
      <c r="E175" s="924" t="s">
        <v>11424</v>
      </c>
      <c r="F175" s="914" t="s">
        <v>986</v>
      </c>
      <c r="G175" s="915" t="s">
        <v>987</v>
      </c>
      <c r="H175" s="926">
        <v>92788.08</v>
      </c>
      <c r="I175" s="927">
        <v>7732.34</v>
      </c>
    </row>
    <row r="176" spans="1:9" ht="47.25">
      <c r="A176" s="910">
        <v>166</v>
      </c>
      <c r="B176" s="272" t="s">
        <v>11433</v>
      </c>
      <c r="C176" s="912" t="s">
        <v>11215</v>
      </c>
      <c r="D176" s="922">
        <v>762301214777</v>
      </c>
      <c r="E176" s="924" t="s">
        <v>11424</v>
      </c>
      <c r="F176" s="914" t="s">
        <v>986</v>
      </c>
      <c r="G176" s="915" t="s">
        <v>987</v>
      </c>
      <c r="H176" s="926">
        <v>62641</v>
      </c>
      <c r="I176" s="927">
        <v>2088.04</v>
      </c>
    </row>
    <row r="177" spans="1:9" ht="31.5">
      <c r="A177" s="910">
        <v>167</v>
      </c>
      <c r="B177" s="272" t="s">
        <v>11434</v>
      </c>
      <c r="C177" s="912" t="s">
        <v>11215</v>
      </c>
      <c r="D177" s="922">
        <v>762301214778</v>
      </c>
      <c r="E177" s="924" t="s">
        <v>11435</v>
      </c>
      <c r="F177" s="914" t="s">
        <v>986</v>
      </c>
      <c r="G177" s="915" t="s">
        <v>987</v>
      </c>
      <c r="H177" s="926">
        <v>516666.66</v>
      </c>
      <c r="I177" s="927">
        <v>0</v>
      </c>
    </row>
    <row r="178" spans="1:9" ht="31.5">
      <c r="A178" s="910">
        <v>168</v>
      </c>
      <c r="B178" s="272" t="s">
        <v>11436</v>
      </c>
      <c r="C178" s="912" t="s">
        <v>11215</v>
      </c>
      <c r="D178" s="922">
        <v>762301214779</v>
      </c>
      <c r="E178" s="924" t="s">
        <v>11435</v>
      </c>
      <c r="F178" s="914" t="s">
        <v>986</v>
      </c>
      <c r="G178" s="915" t="s">
        <v>987</v>
      </c>
      <c r="H178" s="926">
        <v>516666.67</v>
      </c>
      <c r="I178" s="927">
        <v>0</v>
      </c>
    </row>
    <row r="179" spans="1:9" ht="25.5">
      <c r="A179" s="910">
        <v>169</v>
      </c>
      <c r="B179" s="272" t="s">
        <v>11437</v>
      </c>
      <c r="C179" s="912" t="s">
        <v>11215</v>
      </c>
      <c r="D179" s="922">
        <v>762301214780</v>
      </c>
      <c r="E179" s="924" t="s">
        <v>11435</v>
      </c>
      <c r="F179" s="914" t="s">
        <v>986</v>
      </c>
      <c r="G179" s="915" t="s">
        <v>987</v>
      </c>
      <c r="H179" s="926">
        <v>152778.79</v>
      </c>
      <c r="I179" s="927">
        <v>0</v>
      </c>
    </row>
    <row r="180" spans="1:9">
      <c r="A180" s="930" t="s">
        <v>514</v>
      </c>
      <c r="B180" s="930"/>
      <c r="C180" s="930"/>
      <c r="D180" s="930"/>
      <c r="E180" s="930"/>
      <c r="F180" s="930"/>
      <c r="G180" s="930"/>
      <c r="H180" s="931">
        <f>SUM(H11:H179)</f>
        <v>41571061.099999979</v>
      </c>
      <c r="I180" s="932">
        <f>SUM(I11:I179)</f>
        <v>14723924.430000005</v>
      </c>
    </row>
    <row r="181" spans="1:9">
      <c r="G181" s="933"/>
      <c r="H181" s="934"/>
      <c r="I181" s="935"/>
    </row>
    <row r="182" spans="1:9">
      <c r="G182" s="933"/>
      <c r="H182" s="934"/>
      <c r="I182" s="935"/>
    </row>
    <row r="183" spans="1:9">
      <c r="G183" s="933"/>
      <c r="H183" s="934"/>
      <c r="I183" s="935"/>
    </row>
    <row r="184" spans="1:9">
      <c r="G184" s="933"/>
      <c r="H184" s="934"/>
      <c r="I184" s="935"/>
    </row>
    <row r="185" spans="1:9">
      <c r="G185" s="933"/>
      <c r="H185" s="934"/>
      <c r="I185" s="935"/>
    </row>
    <row r="186" spans="1:9">
      <c r="G186" s="933"/>
      <c r="H186" s="934"/>
      <c r="I186" s="935"/>
    </row>
    <row r="187" spans="1:9">
      <c r="G187" s="933"/>
      <c r="H187" s="934"/>
      <c r="I187" s="935"/>
    </row>
    <row r="188" spans="1:9">
      <c r="G188" s="933"/>
      <c r="H188" s="934"/>
      <c r="I188" s="935"/>
    </row>
    <row r="189" spans="1:9">
      <c r="G189" s="933"/>
      <c r="H189" s="934"/>
      <c r="I189" s="935"/>
    </row>
    <row r="190" spans="1:9">
      <c r="G190" s="933"/>
      <c r="H190" s="934"/>
      <c r="I190" s="935"/>
    </row>
    <row r="191" spans="1:9">
      <c r="G191" s="933"/>
      <c r="H191" s="934"/>
      <c r="I191" s="935"/>
    </row>
    <row r="192" spans="1:9">
      <c r="G192" s="933"/>
      <c r="H192" s="934"/>
      <c r="I192" s="935"/>
    </row>
    <row r="193" spans="7:9">
      <c r="G193" s="933"/>
      <c r="H193" s="934"/>
      <c r="I193" s="935"/>
    </row>
    <row r="194" spans="7:9">
      <c r="G194" s="933"/>
      <c r="H194" s="934"/>
      <c r="I194" s="935"/>
    </row>
    <row r="195" spans="7:9">
      <c r="G195" s="933"/>
      <c r="H195" s="934"/>
      <c r="I195" s="935"/>
    </row>
    <row r="196" spans="7:9">
      <c r="G196" s="933"/>
      <c r="H196" s="934"/>
      <c r="I196" s="935"/>
    </row>
    <row r="197" spans="7:9">
      <c r="G197" s="933"/>
      <c r="H197" s="934"/>
      <c r="I197" s="935"/>
    </row>
    <row r="198" spans="7:9">
      <c r="G198" s="933"/>
      <c r="H198" s="934"/>
      <c r="I198" s="935"/>
    </row>
    <row r="199" spans="7:9">
      <c r="G199" s="933"/>
      <c r="H199" s="934"/>
      <c r="I199" s="935"/>
    </row>
    <row r="200" spans="7:9">
      <c r="G200" s="933"/>
      <c r="H200" s="934"/>
      <c r="I200" s="935"/>
    </row>
    <row r="201" spans="7:9">
      <c r="G201" s="933"/>
      <c r="H201" s="934"/>
      <c r="I201" s="935"/>
    </row>
    <row r="202" spans="7:9">
      <c r="G202" s="933"/>
      <c r="H202" s="934"/>
      <c r="I202" s="935"/>
    </row>
    <row r="203" spans="7:9">
      <c r="G203" s="933"/>
      <c r="H203" s="934"/>
      <c r="I203" s="935"/>
    </row>
    <row r="204" spans="7:9">
      <c r="G204" s="933"/>
      <c r="H204" s="934"/>
      <c r="I204" s="935"/>
    </row>
    <row r="205" spans="7:9">
      <c r="G205" s="933"/>
      <c r="H205" s="934"/>
      <c r="I205" s="935"/>
    </row>
    <row r="206" spans="7:9">
      <c r="G206" s="933"/>
      <c r="H206" s="934"/>
      <c r="I206" s="935"/>
    </row>
    <row r="207" spans="7:9">
      <c r="G207" s="933"/>
      <c r="H207" s="934"/>
      <c r="I207" s="935"/>
    </row>
    <row r="208" spans="7:9">
      <c r="G208" s="933"/>
      <c r="H208" s="934"/>
      <c r="I208" s="935"/>
    </row>
    <row r="209" spans="7:9">
      <c r="G209" s="933"/>
      <c r="H209" s="934"/>
      <c r="I209" s="935"/>
    </row>
    <row r="210" spans="7:9">
      <c r="G210" s="933"/>
      <c r="H210" s="934"/>
      <c r="I210" s="935"/>
    </row>
    <row r="211" spans="7:9">
      <c r="G211" s="933"/>
      <c r="H211" s="934"/>
      <c r="I211" s="935"/>
    </row>
    <row r="212" spans="7:9">
      <c r="G212" s="933"/>
      <c r="H212" s="934"/>
      <c r="I212" s="935"/>
    </row>
    <row r="213" spans="7:9">
      <c r="G213" s="933"/>
      <c r="H213" s="934"/>
      <c r="I213" s="935"/>
    </row>
    <row r="214" spans="7:9">
      <c r="G214" s="933"/>
      <c r="H214" s="934"/>
      <c r="I214" s="935"/>
    </row>
    <row r="215" spans="7:9">
      <c r="G215" s="933"/>
      <c r="H215" s="934"/>
      <c r="I215" s="935"/>
    </row>
    <row r="216" spans="7:9">
      <c r="G216" s="933"/>
      <c r="H216" s="934"/>
      <c r="I216" s="935"/>
    </row>
    <row r="217" spans="7:9">
      <c r="G217" s="933"/>
      <c r="H217" s="934"/>
      <c r="I217" s="935"/>
    </row>
    <row r="218" spans="7:9">
      <c r="G218" s="933"/>
      <c r="H218" s="934"/>
      <c r="I218" s="935"/>
    </row>
    <row r="219" spans="7:9">
      <c r="G219" s="933"/>
      <c r="H219" s="934"/>
      <c r="I219" s="935"/>
    </row>
    <row r="220" spans="7:9">
      <c r="G220" s="933"/>
      <c r="H220" s="934"/>
      <c r="I220" s="935"/>
    </row>
    <row r="221" spans="7:9">
      <c r="G221" s="933"/>
      <c r="H221" s="934"/>
      <c r="I221" s="935"/>
    </row>
    <row r="222" spans="7:9">
      <c r="G222" s="933"/>
      <c r="H222" s="934"/>
      <c r="I222" s="935"/>
    </row>
    <row r="223" spans="7:9">
      <c r="G223" s="933"/>
      <c r="H223" s="934"/>
      <c r="I223" s="935"/>
    </row>
    <row r="224" spans="7:9">
      <c r="G224" s="933"/>
      <c r="H224" s="934"/>
      <c r="I224" s="935"/>
    </row>
    <row r="225" spans="7:9">
      <c r="G225" s="933"/>
      <c r="H225" s="934"/>
      <c r="I225" s="935"/>
    </row>
    <row r="226" spans="7:9">
      <c r="G226" s="933"/>
      <c r="H226" s="934"/>
      <c r="I226" s="935"/>
    </row>
    <row r="227" spans="7:9">
      <c r="G227" s="933"/>
      <c r="H227" s="934"/>
      <c r="I227" s="935"/>
    </row>
    <row r="228" spans="7:9">
      <c r="G228" s="933"/>
      <c r="H228" s="934"/>
      <c r="I228" s="935"/>
    </row>
    <row r="229" spans="7:9">
      <c r="G229" s="933"/>
      <c r="H229" s="934"/>
      <c r="I229" s="935"/>
    </row>
    <row r="230" spans="7:9">
      <c r="G230" s="933"/>
      <c r="H230" s="934"/>
      <c r="I230" s="935"/>
    </row>
    <row r="231" spans="7:9">
      <c r="G231" s="933"/>
      <c r="H231" s="934"/>
      <c r="I231" s="935"/>
    </row>
    <row r="232" spans="7:9">
      <c r="G232" s="933"/>
      <c r="H232" s="934"/>
      <c r="I232" s="935"/>
    </row>
    <row r="233" spans="7:9">
      <c r="G233" s="933"/>
      <c r="H233" s="934"/>
      <c r="I233" s="935"/>
    </row>
    <row r="234" spans="7:9">
      <c r="G234" s="933"/>
      <c r="H234" s="934"/>
      <c r="I234" s="935"/>
    </row>
    <row r="235" spans="7:9">
      <c r="G235" s="933"/>
      <c r="H235" s="934"/>
      <c r="I235" s="935"/>
    </row>
    <row r="236" spans="7:9">
      <c r="G236" s="933"/>
      <c r="H236" s="934"/>
      <c r="I236" s="935"/>
    </row>
    <row r="237" spans="7:9">
      <c r="G237" s="933"/>
      <c r="H237" s="934"/>
      <c r="I237" s="935"/>
    </row>
    <row r="238" spans="7:9">
      <c r="G238" s="933"/>
      <c r="H238" s="934"/>
      <c r="I238" s="935"/>
    </row>
    <row r="239" spans="7:9">
      <c r="G239" s="933"/>
      <c r="H239" s="934"/>
      <c r="I239" s="935"/>
    </row>
    <row r="240" spans="7:9">
      <c r="G240" s="933"/>
      <c r="H240" s="934"/>
      <c r="I240" s="935"/>
    </row>
    <row r="241" spans="7:9">
      <c r="G241" s="933"/>
      <c r="H241" s="934"/>
      <c r="I241" s="935"/>
    </row>
    <row r="242" spans="7:9">
      <c r="G242" s="933"/>
      <c r="H242" s="934"/>
      <c r="I242" s="935"/>
    </row>
    <row r="243" spans="7:9">
      <c r="G243" s="933"/>
      <c r="H243" s="934"/>
      <c r="I243" s="935"/>
    </row>
    <row r="244" spans="7:9">
      <c r="G244" s="933"/>
      <c r="H244" s="934"/>
      <c r="I244" s="935"/>
    </row>
    <row r="245" spans="7:9">
      <c r="G245" s="933"/>
      <c r="H245" s="934"/>
      <c r="I245" s="935"/>
    </row>
    <row r="246" spans="7:9">
      <c r="G246" s="933"/>
      <c r="H246" s="934"/>
      <c r="I246" s="935"/>
    </row>
    <row r="247" spans="7:9">
      <c r="G247" s="933"/>
      <c r="H247" s="934"/>
      <c r="I247" s="935"/>
    </row>
    <row r="248" spans="7:9">
      <c r="G248" s="933"/>
      <c r="H248" s="934"/>
      <c r="I248" s="935"/>
    </row>
    <row r="249" spans="7:9">
      <c r="G249" s="933"/>
      <c r="H249" s="934"/>
      <c r="I249" s="935"/>
    </row>
    <row r="250" spans="7:9">
      <c r="G250" s="933"/>
      <c r="H250" s="934"/>
      <c r="I250" s="935"/>
    </row>
    <row r="251" spans="7:9">
      <c r="G251" s="933"/>
      <c r="H251" s="934"/>
      <c r="I251" s="935"/>
    </row>
    <row r="252" spans="7:9">
      <c r="G252" s="933"/>
      <c r="H252" s="934"/>
      <c r="I252" s="935"/>
    </row>
    <row r="253" spans="7:9">
      <c r="G253" s="933"/>
      <c r="H253" s="934"/>
      <c r="I253" s="935"/>
    </row>
    <row r="254" spans="7:9">
      <c r="G254" s="933"/>
      <c r="H254" s="934"/>
      <c r="I254" s="935"/>
    </row>
    <row r="255" spans="7:9">
      <c r="G255" s="933"/>
      <c r="H255" s="934"/>
      <c r="I255" s="935"/>
    </row>
    <row r="256" spans="7:9">
      <c r="G256" s="933"/>
      <c r="H256" s="934"/>
      <c r="I256" s="935"/>
    </row>
    <row r="257" spans="7:9">
      <c r="G257" s="933"/>
      <c r="H257" s="934"/>
      <c r="I257" s="935"/>
    </row>
    <row r="258" spans="7:9">
      <c r="G258" s="933"/>
      <c r="H258" s="934"/>
      <c r="I258" s="935"/>
    </row>
    <row r="259" spans="7:9">
      <c r="G259" s="933"/>
      <c r="H259" s="934"/>
      <c r="I259" s="935"/>
    </row>
    <row r="260" spans="7:9">
      <c r="G260" s="933"/>
      <c r="H260" s="934"/>
      <c r="I260" s="935"/>
    </row>
    <row r="261" spans="7:9">
      <c r="G261" s="933"/>
      <c r="H261" s="934"/>
      <c r="I261" s="935"/>
    </row>
    <row r="262" spans="7:9">
      <c r="G262" s="933"/>
      <c r="H262" s="934"/>
      <c r="I262" s="935"/>
    </row>
    <row r="263" spans="7:9">
      <c r="G263" s="933"/>
      <c r="H263" s="934"/>
      <c r="I263" s="935"/>
    </row>
    <row r="264" spans="7:9">
      <c r="G264" s="933"/>
      <c r="H264" s="934"/>
      <c r="I264" s="935"/>
    </row>
    <row r="265" spans="7:9">
      <c r="G265" s="933"/>
      <c r="H265" s="934"/>
      <c r="I265" s="935"/>
    </row>
    <row r="266" spans="7:9">
      <c r="G266" s="933"/>
      <c r="H266" s="934"/>
      <c r="I266" s="935"/>
    </row>
    <row r="267" spans="7:9">
      <c r="G267" s="933"/>
      <c r="H267" s="934"/>
      <c r="I267" s="935"/>
    </row>
    <row r="268" spans="7:9">
      <c r="G268" s="933"/>
      <c r="H268" s="934"/>
      <c r="I268" s="935"/>
    </row>
    <row r="269" spans="7:9">
      <c r="G269" s="933"/>
      <c r="H269" s="934"/>
      <c r="I269" s="935"/>
    </row>
    <row r="270" spans="7:9">
      <c r="G270" s="933"/>
      <c r="H270" s="934"/>
      <c r="I270" s="935"/>
    </row>
    <row r="271" spans="7:9">
      <c r="G271" s="933"/>
      <c r="H271" s="934"/>
      <c r="I271" s="935"/>
    </row>
    <row r="272" spans="7:9">
      <c r="G272" s="933"/>
      <c r="H272" s="934"/>
      <c r="I272" s="935"/>
    </row>
    <row r="273" spans="7:9">
      <c r="G273" s="933"/>
      <c r="H273" s="934"/>
      <c r="I273" s="935"/>
    </row>
    <row r="274" spans="7:9">
      <c r="G274" s="933"/>
      <c r="H274" s="934"/>
      <c r="I274" s="935"/>
    </row>
    <row r="275" spans="7:9">
      <c r="G275" s="933"/>
      <c r="H275" s="934"/>
      <c r="I275" s="935"/>
    </row>
    <row r="276" spans="7:9">
      <c r="G276" s="933"/>
      <c r="H276" s="934"/>
      <c r="I276" s="935"/>
    </row>
    <row r="277" spans="7:9">
      <c r="G277" s="933"/>
      <c r="H277" s="934"/>
      <c r="I277" s="935"/>
    </row>
    <row r="278" spans="7:9">
      <c r="G278" s="933"/>
      <c r="H278" s="934"/>
      <c r="I278" s="935"/>
    </row>
    <row r="279" spans="7:9">
      <c r="G279" s="933"/>
      <c r="H279" s="934"/>
      <c r="I279" s="935"/>
    </row>
    <row r="280" spans="7:9">
      <c r="G280" s="933"/>
      <c r="H280" s="934"/>
      <c r="I280" s="935"/>
    </row>
    <row r="281" spans="7:9">
      <c r="G281" s="933"/>
      <c r="H281" s="934"/>
      <c r="I281" s="935"/>
    </row>
    <row r="282" spans="7:9">
      <c r="G282" s="933"/>
      <c r="H282" s="934"/>
      <c r="I282" s="935"/>
    </row>
    <row r="283" spans="7:9">
      <c r="G283" s="933"/>
      <c r="H283" s="934"/>
      <c r="I283" s="935"/>
    </row>
    <row r="284" spans="7:9">
      <c r="G284" s="933"/>
      <c r="H284" s="934"/>
      <c r="I284" s="935"/>
    </row>
    <row r="285" spans="7:9">
      <c r="G285" s="933"/>
      <c r="H285" s="934"/>
      <c r="I285" s="935"/>
    </row>
    <row r="286" spans="7:9">
      <c r="G286" s="933"/>
      <c r="H286" s="934"/>
      <c r="I286" s="935"/>
    </row>
    <row r="287" spans="7:9">
      <c r="G287" s="933"/>
      <c r="H287" s="934"/>
      <c r="I287" s="935"/>
    </row>
    <row r="288" spans="7:9">
      <c r="G288" s="933"/>
      <c r="H288" s="934"/>
      <c r="I288" s="935"/>
    </row>
    <row r="289" spans="7:9">
      <c r="G289" s="933"/>
      <c r="H289" s="934"/>
      <c r="I289" s="935"/>
    </row>
    <row r="290" spans="7:9">
      <c r="G290" s="933"/>
      <c r="H290" s="934"/>
      <c r="I290" s="935"/>
    </row>
    <row r="291" spans="7:9">
      <c r="G291" s="933"/>
      <c r="H291" s="934"/>
      <c r="I291" s="935"/>
    </row>
    <row r="292" spans="7:9">
      <c r="G292" s="933"/>
      <c r="H292" s="934"/>
      <c r="I292" s="935"/>
    </row>
    <row r="293" spans="7:9">
      <c r="G293" s="933"/>
      <c r="H293" s="934"/>
      <c r="I293" s="935"/>
    </row>
    <row r="294" spans="7:9">
      <c r="G294" s="933"/>
      <c r="H294" s="934"/>
      <c r="I294" s="935"/>
    </row>
    <row r="295" spans="7:9">
      <c r="G295" s="933"/>
      <c r="H295" s="934"/>
      <c r="I295" s="935"/>
    </row>
    <row r="296" spans="7:9">
      <c r="G296" s="933"/>
      <c r="H296" s="934"/>
      <c r="I296" s="935"/>
    </row>
    <row r="297" spans="7:9">
      <c r="G297" s="933"/>
      <c r="H297" s="934"/>
      <c r="I297" s="935"/>
    </row>
    <row r="298" spans="7:9">
      <c r="G298" s="933"/>
      <c r="H298" s="934"/>
      <c r="I298" s="935"/>
    </row>
    <row r="299" spans="7:9">
      <c r="G299" s="933"/>
      <c r="H299" s="934"/>
      <c r="I299" s="935"/>
    </row>
    <row r="300" spans="7:9">
      <c r="G300" s="933"/>
      <c r="H300" s="934"/>
      <c r="I300" s="935"/>
    </row>
    <row r="301" spans="7:9">
      <c r="G301" s="933"/>
      <c r="H301" s="934"/>
      <c r="I301" s="935"/>
    </row>
    <row r="302" spans="7:9">
      <c r="G302" s="933"/>
      <c r="H302" s="934"/>
      <c r="I302" s="935"/>
    </row>
    <row r="303" spans="7:9">
      <c r="G303" s="933"/>
      <c r="H303" s="934"/>
      <c r="I303" s="935"/>
    </row>
    <row r="304" spans="7:9">
      <c r="G304" s="933"/>
      <c r="H304" s="934"/>
      <c r="I304" s="935"/>
    </row>
    <row r="305" spans="7:9">
      <c r="G305" s="933"/>
      <c r="H305" s="934"/>
      <c r="I305" s="935"/>
    </row>
    <row r="306" spans="7:9">
      <c r="G306" s="933"/>
      <c r="H306" s="934"/>
      <c r="I306" s="935"/>
    </row>
    <row r="307" spans="7:9">
      <c r="G307" s="933"/>
      <c r="H307" s="934"/>
      <c r="I307" s="935"/>
    </row>
    <row r="308" spans="7:9">
      <c r="G308" s="933"/>
      <c r="H308" s="934"/>
      <c r="I308" s="935"/>
    </row>
    <row r="309" spans="7:9">
      <c r="G309" s="933"/>
      <c r="H309" s="934"/>
      <c r="I309" s="935"/>
    </row>
    <row r="310" spans="7:9">
      <c r="G310" s="933"/>
      <c r="H310" s="934"/>
      <c r="I310" s="935"/>
    </row>
    <row r="311" spans="7:9">
      <c r="G311" s="933"/>
      <c r="H311" s="934"/>
      <c r="I311" s="935"/>
    </row>
    <row r="312" spans="7:9">
      <c r="G312" s="933"/>
      <c r="H312" s="934"/>
      <c r="I312" s="935"/>
    </row>
    <row r="313" spans="7:9">
      <c r="G313" s="933"/>
      <c r="H313" s="934"/>
      <c r="I313" s="935"/>
    </row>
    <row r="314" spans="7:9">
      <c r="G314" s="933"/>
      <c r="H314" s="934"/>
      <c r="I314" s="935"/>
    </row>
    <row r="315" spans="7:9">
      <c r="G315" s="933"/>
      <c r="H315" s="934"/>
      <c r="I315" s="935"/>
    </row>
    <row r="316" spans="7:9">
      <c r="G316" s="933"/>
      <c r="H316" s="934"/>
      <c r="I316" s="935"/>
    </row>
    <row r="317" spans="7:9">
      <c r="G317" s="933"/>
      <c r="H317" s="934"/>
      <c r="I317" s="935"/>
    </row>
    <row r="318" spans="7:9">
      <c r="G318" s="933"/>
      <c r="H318" s="934"/>
      <c r="I318" s="935"/>
    </row>
    <row r="319" spans="7:9">
      <c r="G319" s="933"/>
      <c r="H319" s="934"/>
      <c r="I319" s="935"/>
    </row>
    <row r="320" spans="7:9">
      <c r="G320" s="933"/>
      <c r="H320" s="934"/>
      <c r="I320" s="935"/>
    </row>
    <row r="321" spans="7:9">
      <c r="G321" s="933"/>
      <c r="H321" s="934"/>
      <c r="I321" s="935"/>
    </row>
    <row r="322" spans="7:9">
      <c r="G322" s="933"/>
      <c r="H322" s="934"/>
      <c r="I322" s="935"/>
    </row>
    <row r="323" spans="7:9">
      <c r="G323" s="933"/>
      <c r="H323" s="934"/>
      <c r="I323" s="935"/>
    </row>
    <row r="324" spans="7:9">
      <c r="G324" s="933"/>
      <c r="H324" s="934"/>
      <c r="I324" s="935"/>
    </row>
    <row r="325" spans="7:9">
      <c r="G325" s="933"/>
      <c r="H325" s="934"/>
      <c r="I325" s="935"/>
    </row>
    <row r="326" spans="7:9">
      <c r="G326" s="933"/>
      <c r="H326" s="934"/>
      <c r="I326" s="935"/>
    </row>
    <row r="327" spans="7:9">
      <c r="G327" s="933"/>
      <c r="H327" s="934"/>
      <c r="I327" s="935"/>
    </row>
    <row r="328" spans="7:9">
      <c r="G328" s="933"/>
      <c r="H328" s="934"/>
      <c r="I328" s="935"/>
    </row>
    <row r="329" spans="7:9">
      <c r="G329" s="933"/>
      <c r="H329" s="934"/>
      <c r="I329" s="935"/>
    </row>
    <row r="330" spans="7:9">
      <c r="G330" s="933"/>
      <c r="H330" s="934"/>
      <c r="I330" s="935"/>
    </row>
    <row r="331" spans="7:9">
      <c r="G331" s="933"/>
      <c r="H331" s="934"/>
      <c r="I331" s="935"/>
    </row>
    <row r="332" spans="7:9">
      <c r="G332" s="933"/>
      <c r="H332" s="934"/>
      <c r="I332" s="935"/>
    </row>
    <row r="333" spans="7:9">
      <c r="G333" s="933"/>
      <c r="H333" s="934"/>
      <c r="I333" s="935"/>
    </row>
    <row r="334" spans="7:9">
      <c r="G334" s="933"/>
      <c r="H334" s="934"/>
      <c r="I334" s="935"/>
    </row>
    <row r="335" spans="7:9">
      <c r="G335" s="933"/>
      <c r="H335" s="934"/>
      <c r="I335" s="935"/>
    </row>
    <row r="336" spans="7:9">
      <c r="G336" s="933"/>
      <c r="H336" s="934"/>
      <c r="I336" s="935"/>
    </row>
    <row r="337" spans="7:9">
      <c r="G337" s="933"/>
      <c r="H337" s="934"/>
      <c r="I337" s="935"/>
    </row>
    <row r="338" spans="7:9">
      <c r="G338" s="933"/>
      <c r="H338" s="934"/>
      <c r="I338" s="935"/>
    </row>
    <row r="339" spans="7:9">
      <c r="G339" s="933"/>
      <c r="H339" s="934"/>
      <c r="I339" s="935"/>
    </row>
    <row r="340" spans="7:9">
      <c r="G340" s="933"/>
      <c r="H340" s="934"/>
      <c r="I340" s="935"/>
    </row>
    <row r="341" spans="7:9">
      <c r="G341" s="933"/>
      <c r="H341" s="934"/>
      <c r="I341" s="935"/>
    </row>
    <row r="342" spans="7:9">
      <c r="G342" s="933"/>
      <c r="H342" s="934"/>
      <c r="I342" s="935"/>
    </row>
    <row r="343" spans="7:9">
      <c r="G343" s="933"/>
      <c r="H343" s="934"/>
      <c r="I343" s="935"/>
    </row>
    <row r="344" spans="7:9">
      <c r="G344" s="933"/>
      <c r="H344" s="934"/>
      <c r="I344" s="935"/>
    </row>
    <row r="345" spans="7:9">
      <c r="G345" s="933"/>
      <c r="H345" s="934"/>
      <c r="I345" s="935"/>
    </row>
    <row r="346" spans="7:9">
      <c r="G346" s="933"/>
      <c r="H346" s="934"/>
      <c r="I346" s="935"/>
    </row>
    <row r="347" spans="7:9">
      <c r="G347" s="933"/>
      <c r="H347" s="934"/>
      <c r="I347" s="935"/>
    </row>
    <row r="348" spans="7:9">
      <c r="G348" s="933"/>
      <c r="H348" s="934"/>
      <c r="I348" s="935"/>
    </row>
    <row r="349" spans="7:9">
      <c r="G349" s="933"/>
      <c r="H349" s="934"/>
      <c r="I349" s="935"/>
    </row>
    <row r="350" spans="7:9">
      <c r="G350" s="933"/>
      <c r="H350" s="934"/>
      <c r="I350" s="935"/>
    </row>
    <row r="351" spans="7:9">
      <c r="G351" s="933"/>
      <c r="H351" s="934"/>
      <c r="I351" s="935"/>
    </row>
    <row r="352" spans="7:9">
      <c r="G352" s="933"/>
      <c r="H352" s="934"/>
      <c r="I352" s="935"/>
    </row>
    <row r="353" spans="7:9">
      <c r="G353" s="933"/>
      <c r="H353" s="934"/>
      <c r="I353" s="935"/>
    </row>
    <row r="354" spans="7:9">
      <c r="G354" s="933"/>
      <c r="H354" s="934"/>
      <c r="I354" s="935"/>
    </row>
    <row r="355" spans="7:9">
      <c r="G355" s="933"/>
      <c r="H355" s="934"/>
      <c r="I355" s="935"/>
    </row>
    <row r="356" spans="7:9">
      <c r="G356" s="933"/>
      <c r="H356" s="934"/>
      <c r="I356" s="935"/>
    </row>
    <row r="357" spans="7:9">
      <c r="G357" s="933"/>
      <c r="H357" s="934"/>
      <c r="I357" s="935"/>
    </row>
    <row r="358" spans="7:9">
      <c r="G358" s="933"/>
      <c r="H358" s="934"/>
      <c r="I358" s="935"/>
    </row>
    <row r="359" spans="7:9">
      <c r="G359" s="933"/>
      <c r="H359" s="934"/>
      <c r="I359" s="935"/>
    </row>
    <row r="360" spans="7:9">
      <c r="G360" s="933"/>
      <c r="H360" s="934"/>
      <c r="I360" s="935"/>
    </row>
    <row r="361" spans="7:9">
      <c r="G361" s="933"/>
      <c r="H361" s="934"/>
      <c r="I361" s="935"/>
    </row>
    <row r="362" spans="7:9">
      <c r="G362" s="933"/>
      <c r="H362" s="934"/>
      <c r="I362" s="935"/>
    </row>
    <row r="363" spans="7:9">
      <c r="G363" s="933"/>
      <c r="H363" s="934"/>
      <c r="I363" s="935"/>
    </row>
    <row r="364" spans="7:9">
      <c r="G364" s="933"/>
      <c r="H364" s="934"/>
      <c r="I364" s="935"/>
    </row>
    <row r="365" spans="7:9">
      <c r="G365" s="933"/>
      <c r="H365" s="934"/>
      <c r="I365" s="935"/>
    </row>
    <row r="366" spans="7:9">
      <c r="G366" s="933"/>
      <c r="H366" s="934"/>
      <c r="I366" s="935"/>
    </row>
    <row r="367" spans="7:9">
      <c r="G367" s="933"/>
      <c r="H367" s="934"/>
      <c r="I367" s="935"/>
    </row>
    <row r="368" spans="7:9">
      <c r="G368" s="933"/>
      <c r="H368" s="934"/>
      <c r="I368" s="935"/>
    </row>
    <row r="369" spans="7:9">
      <c r="G369" s="933"/>
      <c r="H369" s="934"/>
      <c r="I369" s="935"/>
    </row>
    <row r="370" spans="7:9">
      <c r="G370" s="933"/>
      <c r="H370" s="934"/>
      <c r="I370" s="935"/>
    </row>
    <row r="371" spans="7:9">
      <c r="G371" s="933"/>
      <c r="H371" s="934"/>
      <c r="I371" s="935"/>
    </row>
    <row r="372" spans="7:9">
      <c r="G372" s="933"/>
      <c r="H372" s="934"/>
      <c r="I372" s="935"/>
    </row>
    <row r="373" spans="7:9">
      <c r="G373" s="933"/>
      <c r="H373" s="934"/>
      <c r="I373" s="935"/>
    </row>
    <row r="374" spans="7:9">
      <c r="G374" s="933"/>
      <c r="H374" s="934"/>
      <c r="I374" s="935"/>
    </row>
    <row r="375" spans="7:9">
      <c r="G375" s="933"/>
      <c r="H375" s="934"/>
      <c r="I375" s="935"/>
    </row>
    <row r="376" spans="7:9">
      <c r="G376" s="933"/>
      <c r="H376" s="934"/>
      <c r="I376" s="935"/>
    </row>
    <row r="377" spans="7:9">
      <c r="G377" s="933"/>
      <c r="H377" s="934"/>
      <c r="I377" s="935"/>
    </row>
    <row r="378" spans="7:9">
      <c r="G378" s="933"/>
      <c r="H378" s="934"/>
      <c r="I378" s="935"/>
    </row>
    <row r="379" spans="7:9">
      <c r="G379" s="933"/>
      <c r="H379" s="934"/>
      <c r="I379" s="935"/>
    </row>
    <row r="380" spans="7:9">
      <c r="G380" s="933"/>
      <c r="H380" s="934"/>
      <c r="I380" s="935"/>
    </row>
    <row r="381" spans="7:9">
      <c r="G381" s="933"/>
      <c r="H381" s="934"/>
      <c r="I381" s="935"/>
    </row>
    <row r="382" spans="7:9">
      <c r="G382" s="933"/>
      <c r="H382" s="934"/>
      <c r="I382" s="935"/>
    </row>
    <row r="383" spans="7:9">
      <c r="G383" s="933"/>
      <c r="H383" s="934"/>
      <c r="I383" s="935"/>
    </row>
    <row r="384" spans="7:9">
      <c r="G384" s="933"/>
      <c r="H384" s="934"/>
      <c r="I384" s="935"/>
    </row>
    <row r="385" spans="7:9">
      <c r="G385" s="933"/>
      <c r="H385" s="934"/>
      <c r="I385" s="935"/>
    </row>
    <row r="386" spans="7:9">
      <c r="G386" s="933"/>
      <c r="H386" s="934"/>
      <c r="I386" s="935"/>
    </row>
    <row r="387" spans="7:9">
      <c r="G387" s="933"/>
      <c r="H387" s="934"/>
      <c r="I387" s="935"/>
    </row>
    <row r="388" spans="7:9">
      <c r="G388" s="933"/>
      <c r="H388" s="934"/>
      <c r="I388" s="935"/>
    </row>
    <row r="389" spans="7:9">
      <c r="G389" s="933"/>
      <c r="H389" s="934"/>
      <c r="I389" s="935"/>
    </row>
    <row r="390" spans="7:9">
      <c r="G390" s="933"/>
      <c r="H390" s="934"/>
      <c r="I390" s="935"/>
    </row>
    <row r="391" spans="7:9">
      <c r="G391" s="933"/>
      <c r="H391" s="934"/>
      <c r="I391" s="935"/>
    </row>
    <row r="392" spans="7:9">
      <c r="G392" s="933"/>
      <c r="H392" s="934"/>
      <c r="I392" s="935"/>
    </row>
    <row r="393" spans="7:9">
      <c r="G393" s="933"/>
      <c r="H393" s="934"/>
      <c r="I393" s="935"/>
    </row>
    <row r="394" spans="7:9">
      <c r="G394" s="933"/>
      <c r="H394" s="934"/>
      <c r="I394" s="935"/>
    </row>
    <row r="395" spans="7:9">
      <c r="G395" s="933"/>
      <c r="H395" s="934"/>
      <c r="I395" s="935"/>
    </row>
    <row r="396" spans="7:9">
      <c r="G396" s="933"/>
      <c r="H396" s="934"/>
      <c r="I396" s="935"/>
    </row>
    <row r="397" spans="7:9">
      <c r="G397" s="933"/>
      <c r="H397" s="934"/>
      <c r="I397" s="935"/>
    </row>
    <row r="398" spans="7:9">
      <c r="G398" s="933"/>
      <c r="H398" s="934"/>
      <c r="I398" s="935"/>
    </row>
    <row r="399" spans="7:9">
      <c r="G399" s="933"/>
      <c r="H399" s="934"/>
      <c r="I399" s="935"/>
    </row>
    <row r="400" spans="7:9">
      <c r="G400" s="933"/>
      <c r="H400" s="934"/>
      <c r="I400" s="935"/>
    </row>
    <row r="401" spans="7:9">
      <c r="G401" s="933"/>
      <c r="H401" s="934"/>
      <c r="I401" s="935"/>
    </row>
    <row r="402" spans="7:9">
      <c r="G402" s="933"/>
      <c r="H402" s="934"/>
      <c r="I402" s="935"/>
    </row>
    <row r="403" spans="7:9">
      <c r="G403" s="933"/>
      <c r="H403" s="934"/>
      <c r="I403" s="935"/>
    </row>
    <row r="404" spans="7:9">
      <c r="G404" s="933"/>
      <c r="H404" s="934"/>
      <c r="I404" s="935"/>
    </row>
    <row r="405" spans="7:9">
      <c r="G405" s="933"/>
      <c r="H405" s="934"/>
      <c r="I405" s="935"/>
    </row>
    <row r="406" spans="7:9">
      <c r="G406" s="933"/>
      <c r="H406" s="934"/>
      <c r="I406" s="935"/>
    </row>
    <row r="407" spans="7:9">
      <c r="G407" s="933"/>
      <c r="H407" s="934"/>
      <c r="I407" s="935"/>
    </row>
    <row r="408" spans="7:9">
      <c r="G408" s="933"/>
      <c r="H408" s="934"/>
      <c r="I408" s="935"/>
    </row>
    <row r="409" spans="7:9">
      <c r="G409" s="933"/>
      <c r="H409" s="934"/>
      <c r="I409" s="935"/>
    </row>
    <row r="410" spans="7:9">
      <c r="G410" s="933"/>
      <c r="H410" s="934"/>
      <c r="I410" s="935"/>
    </row>
    <row r="411" spans="7:9">
      <c r="G411" s="933"/>
      <c r="H411" s="934"/>
      <c r="I411" s="935"/>
    </row>
    <row r="412" spans="7:9">
      <c r="G412" s="933"/>
      <c r="H412" s="934"/>
      <c r="I412" s="935"/>
    </row>
    <row r="413" spans="7:9">
      <c r="G413" s="933"/>
      <c r="H413" s="934"/>
      <c r="I413" s="935"/>
    </row>
    <row r="414" spans="7:9">
      <c r="G414" s="933"/>
      <c r="H414" s="934"/>
      <c r="I414" s="935"/>
    </row>
    <row r="415" spans="7:9">
      <c r="G415" s="933"/>
      <c r="H415" s="934"/>
      <c r="I415" s="935"/>
    </row>
    <row r="416" spans="7:9">
      <c r="G416" s="933"/>
      <c r="H416" s="934"/>
      <c r="I416" s="935"/>
    </row>
    <row r="417" spans="7:9">
      <c r="G417" s="933"/>
      <c r="H417" s="934"/>
      <c r="I417" s="935"/>
    </row>
    <row r="418" spans="7:9">
      <c r="G418" s="933"/>
      <c r="H418" s="934"/>
      <c r="I418" s="935"/>
    </row>
    <row r="419" spans="7:9">
      <c r="G419" s="933"/>
      <c r="H419" s="934"/>
      <c r="I419" s="935"/>
    </row>
    <row r="420" spans="7:9">
      <c r="G420" s="933"/>
      <c r="H420" s="934"/>
      <c r="I420" s="935"/>
    </row>
    <row r="421" spans="7:9">
      <c r="G421" s="933"/>
      <c r="H421" s="934"/>
      <c r="I421" s="935"/>
    </row>
    <row r="422" spans="7:9">
      <c r="G422" s="933"/>
      <c r="H422" s="934"/>
      <c r="I422" s="935"/>
    </row>
    <row r="423" spans="7:9">
      <c r="G423" s="933"/>
      <c r="H423" s="934"/>
      <c r="I423" s="935"/>
    </row>
    <row r="424" spans="7:9">
      <c r="G424" s="933"/>
      <c r="H424" s="934"/>
      <c r="I424" s="935"/>
    </row>
    <row r="425" spans="7:9">
      <c r="G425" s="933"/>
      <c r="H425" s="934"/>
      <c r="I425" s="935"/>
    </row>
    <row r="426" spans="7:9">
      <c r="G426" s="933"/>
      <c r="H426" s="934"/>
      <c r="I426" s="935"/>
    </row>
    <row r="427" spans="7:9">
      <c r="G427" s="933"/>
      <c r="H427" s="934"/>
      <c r="I427" s="935"/>
    </row>
    <row r="428" spans="7:9">
      <c r="G428" s="933"/>
      <c r="H428" s="934"/>
      <c r="I428" s="935"/>
    </row>
    <row r="429" spans="7:9">
      <c r="G429" s="933"/>
      <c r="H429" s="934"/>
      <c r="I429" s="935"/>
    </row>
    <row r="430" spans="7:9">
      <c r="G430" s="933"/>
      <c r="H430" s="934"/>
      <c r="I430" s="935"/>
    </row>
    <row r="431" spans="7:9">
      <c r="G431" s="933"/>
      <c r="H431" s="934"/>
      <c r="I431" s="935"/>
    </row>
    <row r="432" spans="7:9">
      <c r="G432" s="933"/>
      <c r="H432" s="934"/>
      <c r="I432" s="935"/>
    </row>
    <row r="433" spans="7:9">
      <c r="G433" s="933"/>
      <c r="H433" s="934"/>
      <c r="I433" s="935"/>
    </row>
    <row r="434" spans="7:9">
      <c r="G434" s="933"/>
      <c r="H434" s="934"/>
      <c r="I434" s="935"/>
    </row>
    <row r="435" spans="7:9">
      <c r="G435" s="933"/>
      <c r="H435" s="934"/>
      <c r="I435" s="935"/>
    </row>
    <row r="436" spans="7:9">
      <c r="G436" s="933"/>
      <c r="H436" s="934"/>
      <c r="I436" s="935"/>
    </row>
    <row r="437" spans="7:9">
      <c r="G437" s="933"/>
      <c r="H437" s="934"/>
      <c r="I437" s="935"/>
    </row>
    <row r="438" spans="7:9">
      <c r="G438" s="933"/>
      <c r="H438" s="934"/>
      <c r="I438" s="935"/>
    </row>
    <row r="439" spans="7:9">
      <c r="G439" s="933"/>
      <c r="H439" s="934"/>
      <c r="I439" s="935"/>
    </row>
    <row r="440" spans="7:9">
      <c r="G440" s="933"/>
      <c r="H440" s="934"/>
      <c r="I440" s="935"/>
    </row>
    <row r="441" spans="7:9">
      <c r="G441" s="933"/>
      <c r="H441" s="934"/>
      <c r="I441" s="935"/>
    </row>
    <row r="442" spans="7:9">
      <c r="G442" s="933"/>
      <c r="H442" s="934"/>
      <c r="I442" s="935"/>
    </row>
    <row r="443" spans="7:9">
      <c r="G443" s="933"/>
      <c r="H443" s="934"/>
      <c r="I443" s="935"/>
    </row>
    <row r="444" spans="7:9">
      <c r="G444" s="933"/>
      <c r="H444" s="934"/>
      <c r="I444" s="935"/>
    </row>
    <row r="445" spans="7:9">
      <c r="G445" s="933"/>
      <c r="H445" s="934"/>
      <c r="I445" s="935"/>
    </row>
    <row r="446" spans="7:9">
      <c r="G446" s="933"/>
      <c r="H446" s="934"/>
      <c r="I446" s="935"/>
    </row>
    <row r="447" spans="7:9">
      <c r="G447" s="933"/>
      <c r="H447" s="934"/>
      <c r="I447" s="935"/>
    </row>
    <row r="448" spans="7:9">
      <c r="G448" s="933"/>
      <c r="H448" s="934"/>
      <c r="I448" s="935"/>
    </row>
    <row r="449" spans="7:9">
      <c r="G449" s="933"/>
      <c r="H449" s="934"/>
      <c r="I449" s="935"/>
    </row>
    <row r="450" spans="7:9">
      <c r="G450" s="933"/>
      <c r="H450" s="934"/>
      <c r="I450" s="935"/>
    </row>
    <row r="451" spans="7:9">
      <c r="G451" s="933"/>
      <c r="H451" s="934"/>
      <c r="I451" s="935"/>
    </row>
    <row r="452" spans="7:9">
      <c r="G452" s="933"/>
      <c r="H452" s="934"/>
      <c r="I452" s="935"/>
    </row>
    <row r="453" spans="7:9">
      <c r="G453" s="933"/>
      <c r="H453" s="934"/>
      <c r="I453" s="935"/>
    </row>
    <row r="454" spans="7:9">
      <c r="G454" s="933"/>
      <c r="H454" s="934"/>
      <c r="I454" s="935"/>
    </row>
    <row r="455" spans="7:9">
      <c r="G455" s="933"/>
      <c r="H455" s="934"/>
      <c r="I455" s="935"/>
    </row>
    <row r="456" spans="7:9">
      <c r="G456" s="933"/>
      <c r="H456" s="934"/>
      <c r="I456" s="935"/>
    </row>
    <row r="457" spans="7:9">
      <c r="G457" s="933"/>
      <c r="H457" s="934"/>
      <c r="I457" s="935"/>
    </row>
    <row r="458" spans="7:9">
      <c r="G458" s="933"/>
      <c r="H458" s="934"/>
      <c r="I458" s="935"/>
    </row>
    <row r="459" spans="7:9">
      <c r="G459" s="933"/>
      <c r="H459" s="934"/>
      <c r="I459" s="935"/>
    </row>
    <row r="460" spans="7:9">
      <c r="G460" s="933"/>
      <c r="H460" s="934"/>
      <c r="I460" s="935"/>
    </row>
    <row r="461" spans="7:9">
      <c r="G461" s="933"/>
      <c r="H461" s="934"/>
      <c r="I461" s="935"/>
    </row>
    <row r="462" spans="7:9">
      <c r="G462" s="933"/>
      <c r="H462" s="934"/>
      <c r="I462" s="935"/>
    </row>
    <row r="463" spans="7:9">
      <c r="G463" s="933"/>
      <c r="H463" s="934"/>
      <c r="I463" s="935"/>
    </row>
    <row r="464" spans="7:9">
      <c r="G464" s="933"/>
      <c r="H464" s="934"/>
      <c r="I464" s="935"/>
    </row>
    <row r="465" spans="7:9">
      <c r="G465" s="933"/>
      <c r="H465" s="934"/>
      <c r="I465" s="935"/>
    </row>
    <row r="466" spans="7:9">
      <c r="G466" s="933"/>
      <c r="H466" s="934"/>
      <c r="I466" s="935"/>
    </row>
    <row r="467" spans="7:9">
      <c r="G467" s="933"/>
      <c r="H467" s="934"/>
      <c r="I467" s="935"/>
    </row>
    <row r="468" spans="7:9">
      <c r="G468" s="933"/>
      <c r="H468" s="934"/>
      <c r="I468" s="935"/>
    </row>
    <row r="469" spans="7:9">
      <c r="G469" s="933"/>
      <c r="H469" s="934"/>
      <c r="I469" s="935"/>
    </row>
    <row r="470" spans="7:9">
      <c r="G470" s="933"/>
      <c r="H470" s="934"/>
      <c r="I470" s="935"/>
    </row>
    <row r="471" spans="7:9">
      <c r="G471" s="933"/>
      <c r="H471" s="934"/>
      <c r="I471" s="935"/>
    </row>
    <row r="472" spans="7:9">
      <c r="G472" s="933"/>
      <c r="H472" s="934"/>
      <c r="I472" s="935"/>
    </row>
    <row r="473" spans="7:9">
      <c r="G473" s="933"/>
      <c r="H473" s="934"/>
      <c r="I473" s="935"/>
    </row>
    <row r="474" spans="7:9">
      <c r="G474" s="933"/>
      <c r="H474" s="934"/>
      <c r="I474" s="935"/>
    </row>
    <row r="475" spans="7:9">
      <c r="G475" s="933"/>
      <c r="H475" s="934"/>
      <c r="I475" s="935"/>
    </row>
    <row r="476" spans="7:9">
      <c r="G476" s="933"/>
      <c r="H476" s="934"/>
      <c r="I476" s="935"/>
    </row>
    <row r="477" spans="7:9">
      <c r="G477" s="933"/>
      <c r="H477" s="934"/>
      <c r="I477" s="935"/>
    </row>
    <row r="478" spans="7:9">
      <c r="G478" s="933"/>
      <c r="H478" s="934"/>
      <c r="I478" s="935"/>
    </row>
    <row r="479" spans="7:9">
      <c r="G479" s="933"/>
      <c r="H479" s="934"/>
      <c r="I479" s="935"/>
    </row>
    <row r="480" spans="7:9">
      <c r="G480" s="933"/>
      <c r="H480" s="934"/>
      <c r="I480" s="935"/>
    </row>
    <row r="481" spans="7:9">
      <c r="G481" s="933"/>
      <c r="H481" s="934"/>
      <c r="I481" s="935"/>
    </row>
    <row r="482" spans="7:9">
      <c r="G482" s="933"/>
      <c r="H482" s="934"/>
      <c r="I482" s="935"/>
    </row>
    <row r="483" spans="7:9">
      <c r="G483" s="933"/>
      <c r="H483" s="934"/>
      <c r="I483" s="935"/>
    </row>
    <row r="484" spans="7:9">
      <c r="G484" s="933"/>
      <c r="H484" s="934"/>
      <c r="I484" s="935"/>
    </row>
    <row r="485" spans="7:9">
      <c r="G485" s="933"/>
      <c r="H485" s="934"/>
      <c r="I485" s="935"/>
    </row>
    <row r="486" spans="7:9">
      <c r="G486" s="933"/>
      <c r="H486" s="934"/>
      <c r="I486" s="935"/>
    </row>
    <row r="487" spans="7:9">
      <c r="G487" s="933"/>
      <c r="H487" s="934"/>
      <c r="I487" s="935"/>
    </row>
    <row r="488" spans="7:9">
      <c r="G488" s="933"/>
      <c r="H488" s="934"/>
      <c r="I488" s="935"/>
    </row>
    <row r="489" spans="7:9">
      <c r="G489" s="933"/>
      <c r="H489" s="934"/>
      <c r="I489" s="935"/>
    </row>
    <row r="490" spans="7:9">
      <c r="G490" s="933"/>
      <c r="H490" s="934"/>
      <c r="I490" s="935"/>
    </row>
    <row r="491" spans="7:9">
      <c r="G491" s="933"/>
      <c r="H491" s="934"/>
      <c r="I491" s="935"/>
    </row>
    <row r="492" spans="7:9">
      <c r="G492" s="933"/>
      <c r="H492" s="934"/>
      <c r="I492" s="935"/>
    </row>
    <row r="493" spans="7:9">
      <c r="G493" s="933"/>
      <c r="H493" s="934"/>
      <c r="I493" s="935"/>
    </row>
    <row r="494" spans="7:9">
      <c r="G494" s="933"/>
      <c r="H494" s="934"/>
      <c r="I494" s="935"/>
    </row>
    <row r="495" spans="7:9">
      <c r="G495" s="933"/>
      <c r="H495" s="934"/>
      <c r="I495" s="935"/>
    </row>
    <row r="496" spans="7:9">
      <c r="G496" s="933"/>
      <c r="H496" s="934"/>
      <c r="I496" s="935"/>
    </row>
    <row r="497" spans="7:9">
      <c r="G497" s="933"/>
      <c r="H497" s="934"/>
      <c r="I497" s="935"/>
    </row>
    <row r="498" spans="7:9">
      <c r="G498" s="933"/>
      <c r="H498" s="934"/>
      <c r="I498" s="935"/>
    </row>
    <row r="499" spans="7:9">
      <c r="G499" s="933"/>
      <c r="H499" s="934"/>
      <c r="I499" s="935"/>
    </row>
    <row r="500" spans="7:9">
      <c r="G500" s="933"/>
      <c r="H500" s="934"/>
      <c r="I500" s="935"/>
    </row>
    <row r="501" spans="7:9">
      <c r="G501" s="933"/>
      <c r="H501" s="934"/>
      <c r="I501" s="935"/>
    </row>
    <row r="502" spans="7:9">
      <c r="G502" s="933"/>
      <c r="H502" s="934"/>
      <c r="I502" s="935"/>
    </row>
    <row r="503" spans="7:9">
      <c r="G503" s="933"/>
      <c r="H503" s="934"/>
      <c r="I503" s="935"/>
    </row>
    <row r="504" spans="7:9">
      <c r="G504" s="933"/>
      <c r="H504" s="934"/>
      <c r="I504" s="935"/>
    </row>
    <row r="505" spans="7:9">
      <c r="G505" s="933"/>
      <c r="H505" s="934"/>
      <c r="I505" s="935"/>
    </row>
    <row r="506" spans="7:9">
      <c r="G506" s="933"/>
      <c r="H506" s="934"/>
      <c r="I506" s="935"/>
    </row>
    <row r="507" spans="7:9">
      <c r="G507" s="933"/>
      <c r="H507" s="934"/>
      <c r="I507" s="935"/>
    </row>
    <row r="508" spans="7:9">
      <c r="G508" s="933"/>
      <c r="H508" s="934"/>
      <c r="I508" s="935"/>
    </row>
    <row r="509" spans="7:9">
      <c r="G509" s="933"/>
      <c r="H509" s="934"/>
      <c r="I509" s="935"/>
    </row>
    <row r="510" spans="7:9">
      <c r="G510" s="933"/>
      <c r="H510" s="934"/>
      <c r="I510" s="935"/>
    </row>
    <row r="511" spans="7:9">
      <c r="G511" s="933"/>
      <c r="H511" s="934"/>
      <c r="I511" s="935"/>
    </row>
    <row r="512" spans="7:9">
      <c r="G512" s="933"/>
      <c r="H512" s="934"/>
      <c r="I512" s="935"/>
    </row>
    <row r="513" spans="7:9">
      <c r="G513" s="933"/>
      <c r="H513" s="934"/>
      <c r="I513" s="935"/>
    </row>
    <row r="514" spans="7:9">
      <c r="G514" s="933"/>
      <c r="H514" s="934"/>
      <c r="I514" s="935"/>
    </row>
    <row r="515" spans="7:9">
      <c r="G515" s="933"/>
      <c r="H515" s="934"/>
      <c r="I515" s="935"/>
    </row>
    <row r="516" spans="7:9">
      <c r="G516" s="933"/>
      <c r="H516" s="934"/>
      <c r="I516" s="935"/>
    </row>
    <row r="517" spans="7:9">
      <c r="G517" s="933"/>
      <c r="H517" s="934"/>
      <c r="I517" s="935"/>
    </row>
    <row r="518" spans="7:9">
      <c r="G518" s="933"/>
      <c r="H518" s="934"/>
      <c r="I518" s="935"/>
    </row>
    <row r="519" spans="7:9">
      <c r="G519" s="933"/>
      <c r="H519" s="934"/>
      <c r="I519" s="935"/>
    </row>
    <row r="520" spans="7:9">
      <c r="G520" s="933"/>
      <c r="H520" s="934"/>
      <c r="I520" s="935"/>
    </row>
    <row r="521" spans="7:9">
      <c r="G521" s="933"/>
      <c r="H521" s="934"/>
      <c r="I521" s="935"/>
    </row>
    <row r="522" spans="7:9">
      <c r="G522" s="933"/>
      <c r="H522" s="934"/>
      <c r="I522" s="935"/>
    </row>
    <row r="523" spans="7:9">
      <c r="G523" s="933"/>
      <c r="H523" s="934"/>
      <c r="I523" s="935"/>
    </row>
    <row r="524" spans="7:9">
      <c r="G524" s="933"/>
      <c r="H524" s="934"/>
      <c r="I524" s="935"/>
    </row>
    <row r="525" spans="7:9">
      <c r="G525" s="933"/>
      <c r="H525" s="934"/>
      <c r="I525" s="935"/>
    </row>
    <row r="526" spans="7:9">
      <c r="G526" s="933"/>
      <c r="H526" s="934"/>
      <c r="I526" s="935"/>
    </row>
    <row r="527" spans="7:9">
      <c r="G527" s="933"/>
      <c r="H527" s="934"/>
      <c r="I527" s="935"/>
    </row>
    <row r="528" spans="7:9">
      <c r="G528" s="933"/>
      <c r="H528" s="934"/>
      <c r="I528" s="935"/>
    </row>
    <row r="529" spans="7:9">
      <c r="G529" s="933"/>
      <c r="H529" s="934"/>
      <c r="I529" s="935"/>
    </row>
    <row r="530" spans="7:9">
      <c r="G530" s="933"/>
      <c r="H530" s="934"/>
      <c r="I530" s="935"/>
    </row>
    <row r="531" spans="7:9">
      <c r="G531" s="933"/>
      <c r="H531" s="934"/>
      <c r="I531" s="935"/>
    </row>
    <row r="532" spans="7:9">
      <c r="G532" s="933"/>
      <c r="H532" s="934"/>
      <c r="I532" s="935"/>
    </row>
    <row r="533" spans="7:9">
      <c r="G533" s="933"/>
      <c r="H533" s="934"/>
      <c r="I533" s="935"/>
    </row>
    <row r="534" spans="7:9">
      <c r="G534" s="933"/>
      <c r="H534" s="934"/>
      <c r="I534" s="935"/>
    </row>
    <row r="535" spans="7:9">
      <c r="G535" s="933"/>
      <c r="H535" s="934"/>
      <c r="I535" s="935"/>
    </row>
    <row r="536" spans="7:9">
      <c r="G536" s="933"/>
      <c r="H536" s="934"/>
      <c r="I536" s="935"/>
    </row>
    <row r="537" spans="7:9">
      <c r="G537" s="933"/>
      <c r="H537" s="934"/>
      <c r="I537" s="935"/>
    </row>
    <row r="538" spans="7:9">
      <c r="G538" s="933"/>
      <c r="H538" s="934"/>
      <c r="I538" s="935"/>
    </row>
    <row r="539" spans="7:9">
      <c r="G539" s="933"/>
      <c r="H539" s="934"/>
      <c r="I539" s="935"/>
    </row>
    <row r="540" spans="7:9">
      <c r="G540" s="933"/>
      <c r="H540" s="934"/>
      <c r="I540" s="935"/>
    </row>
    <row r="541" spans="7:9">
      <c r="G541" s="933"/>
      <c r="H541" s="934"/>
      <c r="I541" s="935"/>
    </row>
    <row r="542" spans="7:9">
      <c r="G542" s="933"/>
      <c r="H542" s="934"/>
      <c r="I542" s="935"/>
    </row>
    <row r="543" spans="7:9">
      <c r="G543" s="933"/>
      <c r="H543" s="934"/>
      <c r="I543" s="935"/>
    </row>
    <row r="544" spans="7:9">
      <c r="G544" s="933"/>
      <c r="H544" s="934"/>
      <c r="I544" s="935"/>
    </row>
    <row r="545" spans="7:9">
      <c r="G545" s="933"/>
      <c r="H545" s="934"/>
      <c r="I545" s="935"/>
    </row>
    <row r="546" spans="7:9">
      <c r="G546" s="933"/>
      <c r="H546" s="934"/>
      <c r="I546" s="935"/>
    </row>
    <row r="547" spans="7:9">
      <c r="G547" s="933"/>
      <c r="H547" s="934"/>
      <c r="I547" s="935"/>
    </row>
    <row r="548" spans="7:9">
      <c r="G548" s="933"/>
      <c r="H548" s="934"/>
      <c r="I548" s="935"/>
    </row>
    <row r="549" spans="7:9">
      <c r="G549" s="933"/>
      <c r="H549" s="934"/>
      <c r="I549" s="935"/>
    </row>
    <row r="550" spans="7:9">
      <c r="G550" s="933"/>
      <c r="H550" s="934"/>
      <c r="I550" s="935"/>
    </row>
    <row r="551" spans="7:9">
      <c r="G551" s="933"/>
      <c r="H551" s="934"/>
      <c r="I551" s="935"/>
    </row>
    <row r="552" spans="7:9">
      <c r="G552" s="933"/>
      <c r="H552" s="934"/>
      <c r="I552" s="935"/>
    </row>
    <row r="553" spans="7:9">
      <c r="G553" s="933"/>
      <c r="H553" s="934"/>
      <c r="I553" s="935"/>
    </row>
    <row r="554" spans="7:9">
      <c r="G554" s="933"/>
      <c r="H554" s="934"/>
      <c r="I554" s="935"/>
    </row>
    <row r="555" spans="7:9">
      <c r="G555" s="933"/>
      <c r="H555" s="934"/>
      <c r="I555" s="935"/>
    </row>
    <row r="556" spans="7:9">
      <c r="G556" s="933"/>
      <c r="H556" s="934"/>
      <c r="I556" s="935"/>
    </row>
    <row r="557" spans="7:9">
      <c r="G557" s="933"/>
      <c r="H557" s="934"/>
      <c r="I557" s="935"/>
    </row>
    <row r="558" spans="7:9">
      <c r="G558" s="933"/>
      <c r="H558" s="934"/>
      <c r="I558" s="935"/>
    </row>
    <row r="559" spans="7:9">
      <c r="G559" s="933"/>
      <c r="H559" s="934"/>
      <c r="I559" s="935"/>
    </row>
    <row r="560" spans="7:9">
      <c r="G560" s="933"/>
      <c r="H560" s="934"/>
      <c r="I560" s="935"/>
    </row>
    <row r="561" spans="7:9">
      <c r="G561" s="933"/>
      <c r="H561" s="934"/>
      <c r="I561" s="935"/>
    </row>
    <row r="562" spans="7:9">
      <c r="G562" s="933"/>
      <c r="H562" s="934"/>
      <c r="I562" s="935"/>
    </row>
    <row r="563" spans="7:9">
      <c r="G563" s="933"/>
      <c r="H563" s="934"/>
      <c r="I563" s="935"/>
    </row>
    <row r="564" spans="7:9">
      <c r="G564" s="933"/>
      <c r="H564" s="934"/>
      <c r="I564" s="935"/>
    </row>
    <row r="565" spans="7:9">
      <c r="G565" s="933"/>
      <c r="H565" s="934"/>
      <c r="I565" s="935"/>
    </row>
    <row r="566" spans="7:9">
      <c r="G566" s="933"/>
      <c r="H566" s="934"/>
      <c r="I566" s="935"/>
    </row>
    <row r="567" spans="7:9">
      <c r="G567" s="933"/>
      <c r="H567" s="934"/>
      <c r="I567" s="935"/>
    </row>
    <row r="568" spans="7:9">
      <c r="G568" s="933"/>
      <c r="H568" s="934"/>
      <c r="I568" s="935"/>
    </row>
    <row r="569" spans="7:9">
      <c r="G569" s="933"/>
      <c r="H569" s="934"/>
      <c r="I569" s="935"/>
    </row>
    <row r="570" spans="7:9">
      <c r="G570" s="933"/>
      <c r="H570" s="934"/>
      <c r="I570" s="935"/>
    </row>
    <row r="571" spans="7:9">
      <c r="G571" s="933"/>
      <c r="H571" s="934"/>
      <c r="I571" s="935"/>
    </row>
    <row r="572" spans="7:9">
      <c r="G572" s="933"/>
      <c r="H572" s="934"/>
      <c r="I572" s="935"/>
    </row>
    <row r="573" spans="7:9">
      <c r="G573" s="933"/>
      <c r="H573" s="934"/>
      <c r="I573" s="935"/>
    </row>
    <row r="574" spans="7:9">
      <c r="G574" s="933"/>
      <c r="H574" s="934"/>
      <c r="I574" s="935"/>
    </row>
    <row r="575" spans="7:9">
      <c r="G575" s="933"/>
      <c r="H575" s="934"/>
      <c r="I575" s="935"/>
    </row>
    <row r="576" spans="7:9">
      <c r="G576" s="933"/>
      <c r="H576" s="934"/>
      <c r="I576" s="935"/>
    </row>
    <row r="577" spans="7:9">
      <c r="G577" s="933"/>
      <c r="H577" s="934"/>
      <c r="I577" s="935"/>
    </row>
    <row r="578" spans="7:9">
      <c r="G578" s="933"/>
      <c r="H578" s="934"/>
      <c r="I578" s="935"/>
    </row>
    <row r="579" spans="7:9">
      <c r="G579" s="933"/>
      <c r="H579" s="934"/>
      <c r="I579" s="935"/>
    </row>
    <row r="580" spans="7:9">
      <c r="G580" s="933"/>
      <c r="H580" s="934"/>
      <c r="I580" s="935"/>
    </row>
    <row r="581" spans="7:9">
      <c r="G581" s="933"/>
      <c r="H581" s="934"/>
      <c r="I581" s="935"/>
    </row>
    <row r="582" spans="7:9">
      <c r="G582" s="933"/>
      <c r="H582" s="934"/>
      <c r="I582" s="935"/>
    </row>
    <row r="583" spans="7:9">
      <c r="G583" s="933"/>
      <c r="H583" s="934"/>
      <c r="I583" s="935"/>
    </row>
    <row r="584" spans="7:9">
      <c r="G584" s="933"/>
      <c r="H584" s="934"/>
      <c r="I584" s="935"/>
    </row>
    <row r="585" spans="7:9">
      <c r="G585" s="933"/>
      <c r="H585" s="934"/>
      <c r="I585" s="935"/>
    </row>
    <row r="586" spans="7:9">
      <c r="G586" s="933"/>
      <c r="H586" s="934"/>
      <c r="I586" s="935"/>
    </row>
    <row r="587" spans="7:9">
      <c r="G587" s="933"/>
      <c r="H587" s="934"/>
      <c r="I587" s="935"/>
    </row>
    <row r="588" spans="7:9">
      <c r="G588" s="933"/>
      <c r="H588" s="934"/>
      <c r="I588" s="935"/>
    </row>
    <row r="589" spans="7:9">
      <c r="G589" s="933"/>
      <c r="H589" s="934"/>
      <c r="I589" s="935"/>
    </row>
    <row r="590" spans="7:9">
      <c r="G590" s="933"/>
      <c r="H590" s="934"/>
      <c r="I590" s="935"/>
    </row>
    <row r="591" spans="7:9">
      <c r="G591" s="933"/>
      <c r="H591" s="934"/>
      <c r="I591" s="935"/>
    </row>
    <row r="592" spans="7:9">
      <c r="G592" s="933"/>
      <c r="H592" s="934"/>
      <c r="I592" s="935"/>
    </row>
    <row r="593" spans="7:9">
      <c r="G593" s="933"/>
      <c r="H593" s="934"/>
      <c r="I593" s="935"/>
    </row>
    <row r="594" spans="7:9">
      <c r="G594" s="933"/>
      <c r="H594" s="934"/>
      <c r="I594" s="935"/>
    </row>
    <row r="595" spans="7:9">
      <c r="G595" s="933"/>
      <c r="H595" s="934"/>
      <c r="I595" s="935"/>
    </row>
    <row r="596" spans="7:9">
      <c r="G596" s="933"/>
      <c r="H596" s="934"/>
      <c r="I596" s="935"/>
    </row>
    <row r="597" spans="7:9">
      <c r="G597" s="933"/>
      <c r="H597" s="934"/>
      <c r="I597" s="935"/>
    </row>
    <row r="598" spans="7:9">
      <c r="G598" s="933"/>
      <c r="H598" s="934"/>
      <c r="I598" s="935"/>
    </row>
    <row r="599" spans="7:9">
      <c r="G599" s="933"/>
      <c r="H599" s="934"/>
      <c r="I599" s="935"/>
    </row>
    <row r="600" spans="7:9">
      <c r="G600" s="933"/>
      <c r="H600" s="934"/>
      <c r="I600" s="935"/>
    </row>
    <row r="601" spans="7:9">
      <c r="G601" s="933"/>
      <c r="H601" s="934"/>
      <c r="I601" s="935"/>
    </row>
    <row r="602" spans="7:9">
      <c r="G602" s="933"/>
      <c r="H602" s="934"/>
      <c r="I602" s="935"/>
    </row>
    <row r="603" spans="7:9">
      <c r="G603" s="933"/>
      <c r="H603" s="934"/>
      <c r="I603" s="935"/>
    </row>
    <row r="604" spans="7:9">
      <c r="G604" s="933"/>
      <c r="H604" s="934"/>
      <c r="I604" s="935"/>
    </row>
    <row r="605" spans="7:9">
      <c r="G605" s="933"/>
      <c r="H605" s="934"/>
      <c r="I605" s="935"/>
    </row>
    <row r="606" spans="7:9">
      <c r="G606" s="933"/>
      <c r="H606" s="934"/>
      <c r="I606" s="935"/>
    </row>
    <row r="607" spans="7:9">
      <c r="G607" s="933"/>
      <c r="H607" s="934"/>
      <c r="I607" s="935"/>
    </row>
    <row r="608" spans="7:9">
      <c r="G608" s="933"/>
      <c r="H608" s="934"/>
      <c r="I608" s="935"/>
    </row>
    <row r="609" spans="7:9">
      <c r="G609" s="933"/>
      <c r="H609" s="934"/>
      <c r="I609" s="935"/>
    </row>
    <row r="610" spans="7:9">
      <c r="G610" s="933"/>
      <c r="H610" s="934"/>
      <c r="I610" s="935"/>
    </row>
    <row r="611" spans="7:9">
      <c r="G611" s="933"/>
      <c r="H611" s="934"/>
      <c r="I611" s="935"/>
    </row>
    <row r="612" spans="7:9">
      <c r="G612" s="933"/>
      <c r="H612" s="934"/>
      <c r="I612" s="935"/>
    </row>
    <row r="613" spans="7:9">
      <c r="G613" s="933"/>
      <c r="H613" s="934"/>
      <c r="I613" s="935"/>
    </row>
    <row r="614" spans="7:9">
      <c r="G614" s="933"/>
      <c r="H614" s="934"/>
      <c r="I614" s="935"/>
    </row>
    <row r="615" spans="7:9">
      <c r="G615" s="933"/>
      <c r="H615" s="934"/>
      <c r="I615" s="935"/>
    </row>
    <row r="616" spans="7:9">
      <c r="G616" s="933"/>
      <c r="H616" s="934"/>
      <c r="I616" s="935"/>
    </row>
    <row r="617" spans="7:9">
      <c r="G617" s="933"/>
      <c r="H617" s="934"/>
      <c r="I617" s="935"/>
    </row>
    <row r="618" spans="7:9">
      <c r="G618" s="933"/>
      <c r="H618" s="934"/>
      <c r="I618" s="935"/>
    </row>
    <row r="619" spans="7:9">
      <c r="G619" s="933"/>
      <c r="H619" s="934"/>
      <c r="I619" s="935"/>
    </row>
    <row r="620" spans="7:9">
      <c r="G620" s="933"/>
      <c r="H620" s="934"/>
      <c r="I620" s="935"/>
    </row>
    <row r="621" spans="7:9">
      <c r="G621" s="933"/>
      <c r="H621" s="934"/>
      <c r="I621" s="935"/>
    </row>
    <row r="622" spans="7:9">
      <c r="G622" s="933"/>
      <c r="H622" s="934"/>
      <c r="I622" s="935"/>
    </row>
    <row r="623" spans="7:9">
      <c r="G623" s="933"/>
      <c r="H623" s="934"/>
      <c r="I623" s="935"/>
    </row>
    <row r="624" spans="7:9">
      <c r="G624" s="933"/>
      <c r="H624" s="934"/>
      <c r="I624" s="935"/>
    </row>
    <row r="625" spans="7:9">
      <c r="G625" s="933"/>
      <c r="H625" s="934"/>
      <c r="I625" s="935"/>
    </row>
    <row r="626" spans="7:9">
      <c r="G626" s="933"/>
      <c r="H626" s="934"/>
      <c r="I626" s="935"/>
    </row>
    <row r="627" spans="7:9">
      <c r="G627" s="933"/>
      <c r="H627" s="934"/>
      <c r="I627" s="935"/>
    </row>
    <row r="628" spans="7:9">
      <c r="G628" s="933"/>
      <c r="H628" s="934"/>
      <c r="I628" s="935"/>
    </row>
    <row r="629" spans="7:9">
      <c r="G629" s="933"/>
      <c r="H629" s="934"/>
      <c r="I629" s="935"/>
    </row>
    <row r="630" spans="7:9">
      <c r="G630" s="933"/>
      <c r="H630" s="934"/>
      <c r="I630" s="935"/>
    </row>
    <row r="631" spans="7:9">
      <c r="G631" s="933"/>
      <c r="H631" s="934"/>
      <c r="I631" s="935"/>
    </row>
    <row r="632" spans="7:9">
      <c r="G632" s="933"/>
      <c r="H632" s="934"/>
      <c r="I632" s="935"/>
    </row>
    <row r="633" spans="7:9">
      <c r="G633" s="933"/>
      <c r="H633" s="934"/>
      <c r="I633" s="935"/>
    </row>
    <row r="634" spans="7:9">
      <c r="G634" s="933"/>
      <c r="H634" s="934"/>
      <c r="I634" s="935"/>
    </row>
    <row r="635" spans="7:9">
      <c r="G635" s="933"/>
      <c r="H635" s="934"/>
      <c r="I635" s="935"/>
    </row>
    <row r="636" spans="7:9">
      <c r="G636" s="933"/>
      <c r="H636" s="934"/>
      <c r="I636" s="935"/>
    </row>
    <row r="637" spans="7:9">
      <c r="G637" s="933"/>
      <c r="H637" s="934"/>
      <c r="I637" s="935"/>
    </row>
    <row r="638" spans="7:9">
      <c r="G638" s="933"/>
      <c r="H638" s="934"/>
      <c r="I638" s="935"/>
    </row>
    <row r="639" spans="7:9">
      <c r="G639" s="933"/>
      <c r="H639" s="934"/>
      <c r="I639" s="935"/>
    </row>
    <row r="640" spans="7:9">
      <c r="G640" s="933"/>
      <c r="H640" s="934"/>
      <c r="I640" s="935"/>
    </row>
    <row r="641" spans="7:9">
      <c r="G641" s="933"/>
      <c r="H641" s="934"/>
      <c r="I641" s="935"/>
    </row>
    <row r="642" spans="7:9">
      <c r="G642" s="933"/>
      <c r="H642" s="934"/>
      <c r="I642" s="935"/>
    </row>
    <row r="643" spans="7:9">
      <c r="G643" s="933"/>
      <c r="H643" s="934"/>
      <c r="I643" s="935"/>
    </row>
  </sheetData>
  <mergeCells count="14">
    <mergeCell ref="G9:G10"/>
    <mergeCell ref="H9:H10"/>
    <mergeCell ref="I9:I10"/>
    <mergeCell ref="A180:G180"/>
    <mergeCell ref="H1:I1"/>
    <mergeCell ref="B3:H3"/>
    <mergeCell ref="B5:H5"/>
    <mergeCell ref="B7:H7"/>
    <mergeCell ref="A9:A10"/>
    <mergeCell ref="B9:B10"/>
    <mergeCell ref="C9:C10"/>
    <mergeCell ref="D9:D10"/>
    <mergeCell ref="E9:E10"/>
    <mergeCell ref="F9:F10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34"/>
  <sheetViews>
    <sheetView workbookViewId="0">
      <selection sqref="A1:IV65536"/>
    </sheetView>
  </sheetViews>
  <sheetFormatPr defaultRowHeight="12.75"/>
  <cols>
    <col min="1" max="1" width="4.85546875" style="947" customWidth="1"/>
    <col min="2" max="2" width="56" style="962" customWidth="1"/>
    <col min="3" max="3" width="17.5703125" style="962" customWidth="1"/>
    <col min="4" max="4" width="15.42578125" style="962" customWidth="1"/>
    <col min="5" max="5" width="15.28515625" style="962" customWidth="1"/>
    <col min="6" max="6" width="9.140625" style="962"/>
    <col min="7" max="7" width="14.85546875" style="963" customWidth="1"/>
    <col min="8" max="8" width="12.85546875" style="963" customWidth="1"/>
    <col min="9" max="9" width="38.5703125" style="964" customWidth="1"/>
    <col min="10" max="10" width="21.5703125" style="964" customWidth="1"/>
    <col min="11" max="16384" width="9.140625" style="947"/>
  </cols>
  <sheetData>
    <row r="1" spans="1:10" s="936" customFormat="1" ht="15.75">
      <c r="B1" s="937"/>
      <c r="C1" s="937"/>
      <c r="D1" s="937"/>
      <c r="E1" s="937"/>
      <c r="F1" s="937"/>
      <c r="G1" s="938"/>
      <c r="H1" s="938"/>
      <c r="I1" s="939"/>
      <c r="J1" s="940"/>
    </row>
    <row r="2" spans="1:10" s="936" customFormat="1" ht="15.75">
      <c r="B2" s="937"/>
      <c r="C2" s="937"/>
      <c r="D2" s="937"/>
      <c r="E2" s="937"/>
      <c r="F2" s="937"/>
      <c r="G2" s="938"/>
      <c r="H2" s="938"/>
      <c r="I2" s="939"/>
      <c r="J2" s="940"/>
    </row>
    <row r="3" spans="1:10" s="936" customFormat="1" ht="15.75">
      <c r="A3" s="941" t="s">
        <v>535</v>
      </c>
      <c r="B3" s="941"/>
      <c r="C3" s="941"/>
      <c r="D3" s="941"/>
      <c r="E3" s="941"/>
      <c r="F3" s="941"/>
      <c r="G3" s="941"/>
      <c r="H3" s="941"/>
      <c r="I3" s="941"/>
      <c r="J3" s="941"/>
    </row>
    <row r="4" spans="1:10" s="936" customFormat="1" ht="15.75">
      <c r="B4" s="937"/>
      <c r="C4" s="937"/>
      <c r="D4" s="937"/>
      <c r="E4" s="937"/>
      <c r="F4" s="937"/>
      <c r="G4" s="938"/>
      <c r="H4" s="938"/>
      <c r="I4" s="939"/>
      <c r="J4" s="942"/>
    </row>
    <row r="5" spans="1:10" s="936" customFormat="1" ht="15.75">
      <c r="A5" s="941" t="s">
        <v>536</v>
      </c>
      <c r="B5" s="941"/>
      <c r="C5" s="941"/>
      <c r="D5" s="941"/>
      <c r="E5" s="941"/>
      <c r="F5" s="941"/>
      <c r="G5" s="941"/>
      <c r="H5" s="941"/>
      <c r="I5" s="941"/>
      <c r="J5" s="941"/>
    </row>
    <row r="6" spans="1:10" s="936" customFormat="1" ht="15.75">
      <c r="B6" s="937"/>
      <c r="C6" s="937"/>
      <c r="D6" s="937"/>
      <c r="E6" s="937"/>
      <c r="F6" s="937"/>
      <c r="G6" s="938"/>
      <c r="H6" s="938"/>
      <c r="I6" s="939"/>
      <c r="J6" s="942"/>
    </row>
    <row r="7" spans="1:10" s="936" customFormat="1" ht="15.75">
      <c r="A7" s="943" t="s">
        <v>11438</v>
      </c>
      <c r="B7" s="943"/>
      <c r="C7" s="943"/>
      <c r="D7" s="943"/>
      <c r="E7" s="943"/>
      <c r="F7" s="943"/>
      <c r="G7" s="943"/>
      <c r="H7" s="943"/>
      <c r="I7" s="943"/>
      <c r="J7" s="943"/>
    </row>
    <row r="8" spans="1:10" ht="17.25" customHeight="1">
      <c r="A8" s="944"/>
      <c r="B8" s="945"/>
      <c r="C8" s="945"/>
      <c r="D8" s="946"/>
      <c r="E8" s="946"/>
      <c r="F8" s="946"/>
      <c r="G8" s="946"/>
      <c r="H8" s="946"/>
      <c r="I8" s="940"/>
      <c r="J8" s="940"/>
    </row>
    <row r="9" spans="1:10">
      <c r="A9" s="948" t="s">
        <v>1394</v>
      </c>
      <c r="B9" s="949" t="s">
        <v>541</v>
      </c>
      <c r="C9" s="949" t="s">
        <v>230</v>
      </c>
      <c r="D9" s="949" t="s">
        <v>1470</v>
      </c>
      <c r="E9" s="949"/>
      <c r="F9" s="949" t="s">
        <v>11439</v>
      </c>
      <c r="G9" s="950" t="s">
        <v>11440</v>
      </c>
      <c r="H9" s="950" t="s">
        <v>533</v>
      </c>
      <c r="I9" s="949" t="s">
        <v>534</v>
      </c>
      <c r="J9" s="949" t="s">
        <v>884</v>
      </c>
    </row>
    <row r="10" spans="1:10" ht="30" customHeight="1">
      <c r="A10" s="948"/>
      <c r="B10" s="949"/>
      <c r="C10" s="949"/>
      <c r="D10" s="951" t="s">
        <v>11441</v>
      </c>
      <c r="E10" s="951" t="s">
        <v>1411</v>
      </c>
      <c r="F10" s="949"/>
      <c r="G10" s="950"/>
      <c r="H10" s="950"/>
      <c r="I10" s="949"/>
      <c r="J10" s="949"/>
    </row>
    <row r="11" spans="1:10" ht="25.5">
      <c r="A11" s="952">
        <v>1</v>
      </c>
      <c r="B11" s="322" t="s">
        <v>11442</v>
      </c>
      <c r="C11" s="20">
        <v>7380735736</v>
      </c>
      <c r="D11" s="322" t="s">
        <v>11443</v>
      </c>
      <c r="E11" s="322">
        <v>1250</v>
      </c>
      <c r="F11" s="322" t="s">
        <v>11444</v>
      </c>
      <c r="G11" s="953">
        <v>1</v>
      </c>
      <c r="H11" s="953">
        <v>0</v>
      </c>
      <c r="I11" s="954" t="s">
        <v>11445</v>
      </c>
      <c r="J11" s="954" t="s">
        <v>575</v>
      </c>
    </row>
    <row r="12" spans="1:10" ht="25.5">
      <c r="A12" s="952">
        <v>2</v>
      </c>
      <c r="B12" s="322" t="s">
        <v>11446</v>
      </c>
      <c r="C12" s="20">
        <v>7380735737</v>
      </c>
      <c r="D12" s="322" t="s">
        <v>11447</v>
      </c>
      <c r="E12" s="322">
        <v>126</v>
      </c>
      <c r="F12" s="322" t="s">
        <v>11444</v>
      </c>
      <c r="G12" s="953">
        <v>1</v>
      </c>
      <c r="H12" s="953">
        <v>0</v>
      </c>
      <c r="I12" s="954" t="s">
        <v>11445</v>
      </c>
      <c r="J12" s="954" t="s">
        <v>575</v>
      </c>
    </row>
    <row r="13" spans="1:10" ht="25.5">
      <c r="A13" s="952">
        <v>3</v>
      </c>
      <c r="B13" s="322" t="s">
        <v>11448</v>
      </c>
      <c r="C13" s="20">
        <v>7380735738</v>
      </c>
      <c r="D13" s="322" t="s">
        <v>11449</v>
      </c>
      <c r="E13" s="322">
        <v>3050</v>
      </c>
      <c r="F13" s="322" t="s">
        <v>11444</v>
      </c>
      <c r="G13" s="953">
        <v>1</v>
      </c>
      <c r="H13" s="953">
        <v>0</v>
      </c>
      <c r="I13" s="954" t="s">
        <v>11445</v>
      </c>
      <c r="J13" s="954" t="s">
        <v>575</v>
      </c>
    </row>
    <row r="14" spans="1:10" ht="25.5">
      <c r="A14" s="952">
        <v>4</v>
      </c>
      <c r="B14" s="322" t="s">
        <v>11450</v>
      </c>
      <c r="C14" s="20">
        <v>7380735739</v>
      </c>
      <c r="D14" s="322" t="s">
        <v>11451</v>
      </c>
      <c r="E14" s="322">
        <v>2280</v>
      </c>
      <c r="F14" s="322" t="s">
        <v>11444</v>
      </c>
      <c r="G14" s="953">
        <v>1</v>
      </c>
      <c r="H14" s="953">
        <v>0</v>
      </c>
      <c r="I14" s="954" t="s">
        <v>11445</v>
      </c>
      <c r="J14" s="954" t="s">
        <v>575</v>
      </c>
    </row>
    <row r="15" spans="1:10" ht="25.5">
      <c r="A15" s="952">
        <v>5</v>
      </c>
      <c r="B15" s="322" t="s">
        <v>11452</v>
      </c>
      <c r="C15" s="20">
        <v>7380735740</v>
      </c>
      <c r="D15" s="322" t="s">
        <v>11453</v>
      </c>
      <c r="E15" s="322">
        <v>1020</v>
      </c>
      <c r="F15" s="322" t="s">
        <v>11444</v>
      </c>
      <c r="G15" s="953">
        <v>1</v>
      </c>
      <c r="H15" s="953">
        <v>0</v>
      </c>
      <c r="I15" s="954" t="s">
        <v>11445</v>
      </c>
      <c r="J15" s="954" t="s">
        <v>575</v>
      </c>
    </row>
    <row r="16" spans="1:10" ht="25.5">
      <c r="A16" s="952">
        <v>6</v>
      </c>
      <c r="B16" s="322" t="s">
        <v>11454</v>
      </c>
      <c r="C16" s="20">
        <v>7380735741</v>
      </c>
      <c r="D16" s="322" t="s">
        <v>11455</v>
      </c>
      <c r="E16" s="322">
        <v>1600</v>
      </c>
      <c r="F16" s="322" t="s">
        <v>11444</v>
      </c>
      <c r="G16" s="953">
        <v>1</v>
      </c>
      <c r="H16" s="953">
        <v>0</v>
      </c>
      <c r="I16" s="954" t="s">
        <v>11445</v>
      </c>
      <c r="J16" s="954" t="s">
        <v>575</v>
      </c>
    </row>
    <row r="17" spans="1:10" ht="25.5">
      <c r="A17" s="952">
        <v>7</v>
      </c>
      <c r="B17" s="322" t="s">
        <v>11456</v>
      </c>
      <c r="C17" s="20">
        <v>7380735742</v>
      </c>
      <c r="D17" s="322" t="s">
        <v>11457</v>
      </c>
      <c r="E17" s="322">
        <v>2040</v>
      </c>
      <c r="F17" s="322" t="s">
        <v>11444</v>
      </c>
      <c r="G17" s="953">
        <v>1</v>
      </c>
      <c r="H17" s="953">
        <v>0</v>
      </c>
      <c r="I17" s="954" t="s">
        <v>11445</v>
      </c>
      <c r="J17" s="954" t="s">
        <v>575</v>
      </c>
    </row>
    <row r="18" spans="1:10" ht="25.5">
      <c r="A18" s="952">
        <v>8</v>
      </c>
      <c r="B18" s="322" t="s">
        <v>11458</v>
      </c>
      <c r="C18" s="20">
        <v>7380735743</v>
      </c>
      <c r="D18" s="322" t="s">
        <v>11459</v>
      </c>
      <c r="E18" s="322">
        <v>316</v>
      </c>
      <c r="F18" s="322"/>
      <c r="G18" s="953">
        <v>1</v>
      </c>
      <c r="H18" s="953">
        <v>0</v>
      </c>
      <c r="I18" s="954" t="s">
        <v>11445</v>
      </c>
      <c r="J18" s="954" t="s">
        <v>575</v>
      </c>
    </row>
    <row r="19" spans="1:10" ht="25.5">
      <c r="A19" s="952">
        <v>9</v>
      </c>
      <c r="B19" s="322" t="s">
        <v>11460</v>
      </c>
      <c r="C19" s="20">
        <v>7380735744</v>
      </c>
      <c r="D19" s="322" t="s">
        <v>11461</v>
      </c>
      <c r="E19" s="322">
        <v>1156</v>
      </c>
      <c r="F19" s="322"/>
      <c r="G19" s="953">
        <v>1</v>
      </c>
      <c r="H19" s="953">
        <v>0</v>
      </c>
      <c r="I19" s="954" t="s">
        <v>11445</v>
      </c>
      <c r="J19" s="954" t="s">
        <v>575</v>
      </c>
    </row>
    <row r="20" spans="1:10" ht="25.5">
      <c r="A20" s="952">
        <v>10</v>
      </c>
      <c r="B20" s="322" t="s">
        <v>11462</v>
      </c>
      <c r="C20" s="20">
        <v>7380735745</v>
      </c>
      <c r="D20" s="322" t="s">
        <v>11463</v>
      </c>
      <c r="E20" s="955">
        <v>1020</v>
      </c>
      <c r="F20" s="322"/>
      <c r="G20" s="953">
        <v>1</v>
      </c>
      <c r="H20" s="953">
        <v>0</v>
      </c>
      <c r="I20" s="954" t="s">
        <v>11445</v>
      </c>
      <c r="J20" s="954" t="s">
        <v>575</v>
      </c>
    </row>
    <row r="21" spans="1:10" ht="25.5">
      <c r="A21" s="952">
        <v>11</v>
      </c>
      <c r="B21" s="322" t="s">
        <v>11462</v>
      </c>
      <c r="C21" s="20">
        <v>7380735746</v>
      </c>
      <c r="D21" s="322" t="s">
        <v>11463</v>
      </c>
      <c r="E21" s="955">
        <v>1020</v>
      </c>
      <c r="F21" s="322"/>
      <c r="G21" s="953">
        <v>1</v>
      </c>
      <c r="H21" s="953">
        <v>0</v>
      </c>
      <c r="I21" s="954" t="s">
        <v>11445</v>
      </c>
      <c r="J21" s="954" t="s">
        <v>575</v>
      </c>
    </row>
    <row r="22" spans="1:10" ht="25.5">
      <c r="A22" s="952">
        <v>12</v>
      </c>
      <c r="B22" s="322" t="s">
        <v>11462</v>
      </c>
      <c r="C22" s="20">
        <v>7380735747</v>
      </c>
      <c r="D22" s="322" t="s">
        <v>11463</v>
      </c>
      <c r="E22" s="955">
        <v>1020</v>
      </c>
      <c r="F22" s="322"/>
      <c r="G22" s="953">
        <v>1</v>
      </c>
      <c r="H22" s="953">
        <v>0</v>
      </c>
      <c r="I22" s="954" t="s">
        <v>11445</v>
      </c>
      <c r="J22" s="954" t="s">
        <v>575</v>
      </c>
    </row>
    <row r="23" spans="1:10" ht="38.25">
      <c r="A23" s="952">
        <v>13</v>
      </c>
      <c r="B23" s="322" t="s">
        <v>11464</v>
      </c>
      <c r="C23" s="20">
        <v>7380735748</v>
      </c>
      <c r="D23" s="322" t="s">
        <v>11465</v>
      </c>
      <c r="E23" s="322" t="s">
        <v>11466</v>
      </c>
      <c r="F23" s="322"/>
      <c r="G23" s="953">
        <v>1</v>
      </c>
      <c r="H23" s="953">
        <v>0</v>
      </c>
      <c r="I23" s="954" t="s">
        <v>11445</v>
      </c>
      <c r="J23" s="954" t="s">
        <v>575</v>
      </c>
    </row>
    <row r="24" spans="1:10" ht="51">
      <c r="A24" s="952">
        <v>14</v>
      </c>
      <c r="B24" s="322" t="s">
        <v>11467</v>
      </c>
      <c r="C24" s="20">
        <v>7380735749</v>
      </c>
      <c r="D24" s="322" t="s">
        <v>11468</v>
      </c>
      <c r="E24" s="322" t="s">
        <v>11469</v>
      </c>
      <c r="F24" s="322"/>
      <c r="G24" s="953">
        <v>1</v>
      </c>
      <c r="H24" s="953">
        <v>0</v>
      </c>
      <c r="I24" s="954" t="s">
        <v>11445</v>
      </c>
      <c r="J24" s="954" t="s">
        <v>575</v>
      </c>
    </row>
    <row r="25" spans="1:10" ht="25.5">
      <c r="A25" s="952">
        <v>15</v>
      </c>
      <c r="B25" s="322" t="s">
        <v>11470</v>
      </c>
      <c r="C25" s="20">
        <v>7380735750</v>
      </c>
      <c r="D25" s="322" t="s">
        <v>11471</v>
      </c>
      <c r="E25" s="322" t="s">
        <v>11472</v>
      </c>
      <c r="F25" s="322"/>
      <c r="G25" s="953">
        <v>1</v>
      </c>
      <c r="H25" s="953">
        <v>0</v>
      </c>
      <c r="I25" s="954" t="s">
        <v>11445</v>
      </c>
      <c r="J25" s="954" t="s">
        <v>575</v>
      </c>
    </row>
    <row r="26" spans="1:10" ht="38.25">
      <c r="A26" s="952">
        <v>16</v>
      </c>
      <c r="B26" s="322" t="s">
        <v>11473</v>
      </c>
      <c r="C26" s="20">
        <v>7380735751</v>
      </c>
      <c r="D26" s="322" t="s">
        <v>11474</v>
      </c>
      <c r="E26" s="322" t="s">
        <v>11475</v>
      </c>
      <c r="F26" s="322"/>
      <c r="G26" s="953">
        <v>1</v>
      </c>
      <c r="H26" s="953">
        <v>0</v>
      </c>
      <c r="I26" s="954" t="s">
        <v>11445</v>
      </c>
      <c r="J26" s="954" t="s">
        <v>575</v>
      </c>
    </row>
    <row r="27" spans="1:10" ht="38.25">
      <c r="A27" s="952">
        <v>17</v>
      </c>
      <c r="B27" s="322" t="s">
        <v>11476</v>
      </c>
      <c r="C27" s="20">
        <v>7380735752</v>
      </c>
      <c r="D27" s="322" t="s">
        <v>11477</v>
      </c>
      <c r="E27" s="322" t="s">
        <v>11478</v>
      </c>
      <c r="F27" s="322"/>
      <c r="G27" s="953">
        <v>1</v>
      </c>
      <c r="H27" s="953">
        <v>0</v>
      </c>
      <c r="I27" s="954" t="s">
        <v>11445</v>
      </c>
      <c r="J27" s="954" t="s">
        <v>575</v>
      </c>
    </row>
    <row r="28" spans="1:10" ht="38.25">
      <c r="A28" s="952">
        <v>18</v>
      </c>
      <c r="B28" s="322" t="s">
        <v>11479</v>
      </c>
      <c r="C28" s="20">
        <v>7380735753</v>
      </c>
      <c r="D28" s="322" t="s">
        <v>11480</v>
      </c>
      <c r="E28" s="322" t="s">
        <v>11481</v>
      </c>
      <c r="F28" s="322"/>
      <c r="G28" s="953">
        <v>1</v>
      </c>
      <c r="H28" s="953">
        <v>0</v>
      </c>
      <c r="I28" s="954" t="s">
        <v>11445</v>
      </c>
      <c r="J28" s="954" t="s">
        <v>575</v>
      </c>
    </row>
    <row r="29" spans="1:10" ht="38.25">
      <c r="A29" s="952">
        <v>19</v>
      </c>
      <c r="B29" s="322" t="s">
        <v>11482</v>
      </c>
      <c r="C29" s="20">
        <v>7380735754</v>
      </c>
      <c r="D29" s="322" t="s">
        <v>11483</v>
      </c>
      <c r="E29" s="322" t="s">
        <v>11484</v>
      </c>
      <c r="F29" s="322"/>
      <c r="G29" s="953">
        <v>1</v>
      </c>
      <c r="H29" s="953">
        <v>0</v>
      </c>
      <c r="I29" s="954" t="s">
        <v>11445</v>
      </c>
      <c r="J29" s="954" t="s">
        <v>575</v>
      </c>
    </row>
    <row r="30" spans="1:10" ht="38.25">
      <c r="A30" s="952">
        <v>20</v>
      </c>
      <c r="B30" s="322" t="s">
        <v>11485</v>
      </c>
      <c r="C30" s="20">
        <v>7380735755</v>
      </c>
      <c r="D30" s="322" t="s">
        <v>11486</v>
      </c>
      <c r="E30" s="322" t="s">
        <v>11487</v>
      </c>
      <c r="F30" s="322"/>
      <c r="G30" s="953">
        <v>1</v>
      </c>
      <c r="H30" s="953">
        <v>0</v>
      </c>
      <c r="I30" s="954" t="s">
        <v>11445</v>
      </c>
      <c r="J30" s="954" t="s">
        <v>575</v>
      </c>
    </row>
    <row r="31" spans="1:10" ht="25.5">
      <c r="A31" s="952">
        <v>21</v>
      </c>
      <c r="B31" s="322" t="s">
        <v>11488</v>
      </c>
      <c r="C31" s="20">
        <v>7380735756</v>
      </c>
      <c r="D31" s="322" t="s">
        <v>11489</v>
      </c>
      <c r="E31" s="322" t="s">
        <v>11490</v>
      </c>
      <c r="F31" s="322"/>
      <c r="G31" s="953">
        <v>1</v>
      </c>
      <c r="H31" s="953">
        <v>0</v>
      </c>
      <c r="I31" s="954" t="s">
        <v>11445</v>
      </c>
      <c r="J31" s="954" t="s">
        <v>575</v>
      </c>
    </row>
    <row r="32" spans="1:10" ht="25.5">
      <c r="A32" s="952">
        <v>22</v>
      </c>
      <c r="B32" s="322" t="s">
        <v>11491</v>
      </c>
      <c r="C32" s="20">
        <v>7380735757</v>
      </c>
      <c r="D32" s="322" t="s">
        <v>11492</v>
      </c>
      <c r="E32" s="322" t="s">
        <v>11493</v>
      </c>
      <c r="F32" s="322"/>
      <c r="G32" s="953">
        <v>1</v>
      </c>
      <c r="H32" s="953">
        <v>0</v>
      </c>
      <c r="I32" s="954" t="s">
        <v>11445</v>
      </c>
      <c r="J32" s="954" t="s">
        <v>575</v>
      </c>
    </row>
    <row r="33" spans="1:10" ht="25.5">
      <c r="A33" s="952">
        <v>23</v>
      </c>
      <c r="B33" s="322" t="s">
        <v>11494</v>
      </c>
      <c r="C33" s="20">
        <v>7380735758</v>
      </c>
      <c r="D33" s="322" t="s">
        <v>11495</v>
      </c>
      <c r="E33" s="322" t="s">
        <v>11496</v>
      </c>
      <c r="F33" s="322"/>
      <c r="G33" s="953">
        <v>1</v>
      </c>
      <c r="H33" s="953">
        <v>0</v>
      </c>
      <c r="I33" s="954" t="s">
        <v>11445</v>
      </c>
      <c r="J33" s="954" t="s">
        <v>575</v>
      </c>
    </row>
    <row r="34" spans="1:10" ht="38.25">
      <c r="A34" s="952">
        <v>24</v>
      </c>
      <c r="B34" s="322" t="s">
        <v>11497</v>
      </c>
      <c r="C34" s="20">
        <v>7380735759</v>
      </c>
      <c r="D34" s="322" t="s">
        <v>11498</v>
      </c>
      <c r="E34" s="322" t="s">
        <v>11499</v>
      </c>
      <c r="F34" s="322"/>
      <c r="G34" s="953">
        <v>1</v>
      </c>
      <c r="H34" s="953">
        <v>0</v>
      </c>
      <c r="I34" s="954" t="s">
        <v>11445</v>
      </c>
      <c r="J34" s="954" t="s">
        <v>575</v>
      </c>
    </row>
    <row r="35" spans="1:10" ht="38.25">
      <c r="A35" s="952">
        <v>25</v>
      </c>
      <c r="B35" s="322" t="s">
        <v>11500</v>
      </c>
      <c r="C35" s="20">
        <v>7380735760</v>
      </c>
      <c r="D35" s="322" t="s">
        <v>11501</v>
      </c>
      <c r="E35" s="322" t="s">
        <v>11502</v>
      </c>
      <c r="F35" s="322"/>
      <c r="G35" s="953">
        <v>1</v>
      </c>
      <c r="H35" s="953">
        <v>0</v>
      </c>
      <c r="I35" s="954" t="s">
        <v>11445</v>
      </c>
      <c r="J35" s="954" t="s">
        <v>575</v>
      </c>
    </row>
    <row r="36" spans="1:10" ht="25.5">
      <c r="A36" s="952">
        <v>26</v>
      </c>
      <c r="B36" s="322" t="s">
        <v>11503</v>
      </c>
      <c r="C36" s="20">
        <v>7380735761</v>
      </c>
      <c r="D36" s="322" t="s">
        <v>11504</v>
      </c>
      <c r="E36" s="322" t="s">
        <v>11505</v>
      </c>
      <c r="F36" s="322"/>
      <c r="G36" s="953">
        <v>1</v>
      </c>
      <c r="H36" s="953">
        <v>0</v>
      </c>
      <c r="I36" s="954" t="s">
        <v>11445</v>
      </c>
      <c r="J36" s="954" t="s">
        <v>575</v>
      </c>
    </row>
    <row r="37" spans="1:10" ht="46.9" customHeight="1">
      <c r="A37" s="952">
        <v>27</v>
      </c>
      <c r="B37" s="322" t="s">
        <v>11506</v>
      </c>
      <c r="C37" s="20">
        <v>7380735762</v>
      </c>
      <c r="D37" s="322" t="s">
        <v>11507</v>
      </c>
      <c r="E37" s="322" t="s">
        <v>11508</v>
      </c>
      <c r="F37" s="322"/>
      <c r="G37" s="953">
        <v>1</v>
      </c>
      <c r="H37" s="953">
        <v>0</v>
      </c>
      <c r="I37" s="954" t="s">
        <v>11445</v>
      </c>
      <c r="J37" s="954" t="s">
        <v>575</v>
      </c>
    </row>
    <row r="38" spans="1:10" ht="25.5">
      <c r="A38" s="952">
        <v>28</v>
      </c>
      <c r="B38" s="322" t="s">
        <v>11509</v>
      </c>
      <c r="C38" s="20">
        <v>7380735763</v>
      </c>
      <c r="D38" s="322" t="s">
        <v>11510</v>
      </c>
      <c r="E38" s="322" t="s">
        <v>11511</v>
      </c>
      <c r="F38" s="322"/>
      <c r="G38" s="953">
        <v>1</v>
      </c>
      <c r="H38" s="953">
        <v>0</v>
      </c>
      <c r="I38" s="954" t="s">
        <v>11445</v>
      </c>
      <c r="J38" s="954" t="s">
        <v>575</v>
      </c>
    </row>
    <row r="39" spans="1:10" ht="25.5">
      <c r="A39" s="952">
        <v>29</v>
      </c>
      <c r="B39" s="322" t="s">
        <v>11512</v>
      </c>
      <c r="C39" s="20">
        <v>7380735764</v>
      </c>
      <c r="D39" s="322" t="s">
        <v>11513</v>
      </c>
      <c r="E39" s="322" t="s">
        <v>11514</v>
      </c>
      <c r="F39" s="322"/>
      <c r="G39" s="953">
        <v>1</v>
      </c>
      <c r="H39" s="953">
        <v>0</v>
      </c>
      <c r="I39" s="954" t="s">
        <v>11445</v>
      </c>
      <c r="J39" s="954" t="s">
        <v>575</v>
      </c>
    </row>
    <row r="40" spans="1:10" ht="30.6" customHeight="1">
      <c r="A40" s="952">
        <v>30</v>
      </c>
      <c r="B40" s="322" t="s">
        <v>11515</v>
      </c>
      <c r="C40" s="20">
        <v>7380735789</v>
      </c>
      <c r="D40" s="322" t="s">
        <v>11516</v>
      </c>
      <c r="E40" s="955">
        <v>4178</v>
      </c>
      <c r="F40" s="322" t="s">
        <v>11517</v>
      </c>
      <c r="G40" s="953">
        <v>1</v>
      </c>
      <c r="H40" s="953">
        <v>0</v>
      </c>
      <c r="I40" s="954" t="s">
        <v>11445</v>
      </c>
      <c r="J40" s="954" t="s">
        <v>575</v>
      </c>
    </row>
    <row r="41" spans="1:10" s="961" customFormat="1">
      <c r="A41" s="956" t="s">
        <v>514</v>
      </c>
      <c r="B41" s="957"/>
      <c r="C41" s="957"/>
      <c r="D41" s="957"/>
      <c r="E41" s="957"/>
      <c r="F41" s="958"/>
      <c r="G41" s="959">
        <v>30</v>
      </c>
      <c r="H41" s="959">
        <v>0</v>
      </c>
      <c r="I41" s="960"/>
      <c r="J41" s="960"/>
    </row>
    <row r="48" spans="1:10" s="944" customFormat="1" ht="15.75">
      <c r="B48" s="945"/>
      <c r="C48" s="945"/>
      <c r="D48" s="945"/>
      <c r="E48" s="945"/>
      <c r="F48" s="945"/>
      <c r="G48" s="965"/>
      <c r="H48" s="965"/>
      <c r="I48" s="966"/>
      <c r="J48" s="966"/>
    </row>
    <row r="234" spans="14:14" ht="18.75">
      <c r="N234" s="967"/>
    </row>
  </sheetData>
  <mergeCells count="15">
    <mergeCell ref="H9:H10"/>
    <mergeCell ref="I9:I10"/>
    <mergeCell ref="J9:J10"/>
    <mergeCell ref="A41:F41"/>
    <mergeCell ref="I48:J48"/>
    <mergeCell ref="A3:J3"/>
    <mergeCell ref="A5:J5"/>
    <mergeCell ref="A7:J7"/>
    <mergeCell ref="D8:H8"/>
    <mergeCell ref="A9:A10"/>
    <mergeCell ref="B9:B10"/>
    <mergeCell ref="C9:C10"/>
    <mergeCell ref="D9:E9"/>
    <mergeCell ref="F9:F10"/>
    <mergeCell ref="G9:G10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807"/>
  <sheetViews>
    <sheetView workbookViewId="0">
      <selection sqref="A1:IV65536"/>
    </sheetView>
  </sheetViews>
  <sheetFormatPr defaultRowHeight="12.75"/>
  <cols>
    <col min="1" max="1" width="4.85546875" style="591" customWidth="1"/>
    <col min="2" max="2" width="56" style="580" customWidth="1"/>
    <col min="3" max="3" width="17.5703125" style="580" customWidth="1"/>
    <col min="4" max="4" width="15.42578125" style="580" customWidth="1"/>
    <col min="5" max="5" width="15.28515625" style="580" customWidth="1"/>
    <col min="6" max="6" width="9.140625" style="580"/>
    <col min="7" max="7" width="14.85546875" style="751" customWidth="1"/>
    <col min="8" max="8" width="12.85546875" style="751" customWidth="1"/>
    <col min="9" max="9" width="38.5703125" style="749" customWidth="1"/>
    <col min="10" max="10" width="30.85546875" style="749" customWidth="1"/>
    <col min="11" max="16384" width="9.140625" style="591"/>
  </cols>
  <sheetData>
    <row r="1" spans="1:10" s="565" customFormat="1" ht="15.75">
      <c r="B1" s="566"/>
      <c r="C1" s="566"/>
      <c r="D1" s="566"/>
      <c r="E1" s="566"/>
      <c r="F1" s="566"/>
      <c r="G1" s="968"/>
      <c r="H1" s="968"/>
      <c r="I1" s="969"/>
      <c r="J1" s="970"/>
    </row>
    <row r="2" spans="1:10" s="565" customFormat="1" ht="15.75">
      <c r="B2" s="566"/>
      <c r="C2" s="566"/>
      <c r="D2" s="566"/>
      <c r="E2" s="566"/>
      <c r="F2" s="566"/>
      <c r="G2" s="968"/>
      <c r="H2" s="968"/>
      <c r="I2" s="969"/>
      <c r="J2" s="970"/>
    </row>
    <row r="3" spans="1:10" s="565" customFormat="1" ht="15.75">
      <c r="A3" s="971" t="s">
        <v>535</v>
      </c>
      <c r="B3" s="971"/>
      <c r="C3" s="971"/>
      <c r="D3" s="971"/>
      <c r="E3" s="971"/>
      <c r="F3" s="971"/>
      <c r="G3" s="971"/>
      <c r="H3" s="971"/>
      <c r="I3" s="971"/>
      <c r="J3" s="971"/>
    </row>
    <row r="4" spans="1:10" s="565" customFormat="1" ht="6" customHeight="1">
      <c r="B4" s="566"/>
      <c r="C4" s="566"/>
      <c r="D4" s="566"/>
      <c r="E4" s="566"/>
      <c r="F4" s="566"/>
      <c r="G4" s="968"/>
      <c r="H4" s="968"/>
      <c r="I4" s="969"/>
      <c r="J4" s="561"/>
    </row>
    <row r="5" spans="1:10" s="565" customFormat="1" ht="19.899999999999999" customHeight="1">
      <c r="A5" s="971" t="s">
        <v>880</v>
      </c>
      <c r="B5" s="971"/>
      <c r="C5" s="971"/>
      <c r="D5" s="971"/>
      <c r="E5" s="971"/>
      <c r="F5" s="971"/>
      <c r="G5" s="971"/>
      <c r="H5" s="971"/>
      <c r="I5" s="971"/>
      <c r="J5" s="971"/>
    </row>
    <row r="6" spans="1:10" s="565" customFormat="1" ht="15.75">
      <c r="A6" s="971" t="s">
        <v>11438</v>
      </c>
      <c r="B6" s="971"/>
      <c r="C6" s="971"/>
      <c r="D6" s="971"/>
      <c r="E6" s="971"/>
      <c r="F6" s="971"/>
      <c r="G6" s="971"/>
      <c r="H6" s="971"/>
      <c r="I6" s="971"/>
      <c r="J6" s="971"/>
    </row>
    <row r="7" spans="1:10" ht="17.25" customHeight="1">
      <c r="A7" s="972"/>
      <c r="B7" s="973"/>
      <c r="C7" s="973"/>
      <c r="D7" s="974"/>
      <c r="E7" s="974"/>
      <c r="F7" s="974"/>
      <c r="G7" s="974"/>
      <c r="H7" s="974"/>
      <c r="I7" s="970"/>
      <c r="J7" s="970"/>
    </row>
    <row r="8" spans="1:10">
      <c r="A8" s="713" t="s">
        <v>1394</v>
      </c>
      <c r="B8" s="585" t="s">
        <v>559</v>
      </c>
      <c r="C8" s="585" t="s">
        <v>230</v>
      </c>
      <c r="D8" s="585" t="s">
        <v>1470</v>
      </c>
      <c r="E8" s="585"/>
      <c r="F8" s="585" t="s">
        <v>11439</v>
      </c>
      <c r="G8" s="588" t="s">
        <v>11440</v>
      </c>
      <c r="H8" s="588" t="s">
        <v>886</v>
      </c>
      <c r="I8" s="585" t="s">
        <v>534</v>
      </c>
      <c r="J8" s="585" t="s">
        <v>884</v>
      </c>
    </row>
    <row r="9" spans="1:10" ht="18" customHeight="1">
      <c r="A9" s="713"/>
      <c r="B9" s="585"/>
      <c r="C9" s="585"/>
      <c r="D9" s="592" t="s">
        <v>11441</v>
      </c>
      <c r="E9" s="592" t="s">
        <v>1411</v>
      </c>
      <c r="F9" s="585"/>
      <c r="G9" s="588"/>
      <c r="H9" s="588"/>
      <c r="I9" s="585"/>
      <c r="J9" s="585"/>
    </row>
    <row r="10" spans="1:10" ht="25.5">
      <c r="A10" s="975">
        <v>1</v>
      </c>
      <c r="B10" s="43" t="s">
        <v>11518</v>
      </c>
      <c r="C10" s="18">
        <v>7380735746</v>
      </c>
      <c r="D10" s="18" t="s">
        <v>11519</v>
      </c>
      <c r="E10" s="18">
        <v>43250</v>
      </c>
      <c r="F10" s="18" t="s">
        <v>11520</v>
      </c>
      <c r="G10" s="17">
        <v>0.01</v>
      </c>
      <c r="H10" s="17">
        <v>0.01</v>
      </c>
      <c r="I10" s="976" t="s">
        <v>11521</v>
      </c>
      <c r="J10" s="976" t="s">
        <v>890</v>
      </c>
    </row>
    <row r="11" spans="1:10" ht="25.5">
      <c r="A11" s="975">
        <v>2</v>
      </c>
      <c r="B11" s="43" t="s">
        <v>11522</v>
      </c>
      <c r="C11" s="18">
        <v>7380735747</v>
      </c>
      <c r="D11" s="18" t="s">
        <v>11523</v>
      </c>
      <c r="E11" s="18">
        <v>8020</v>
      </c>
      <c r="F11" s="18" t="s">
        <v>11520</v>
      </c>
      <c r="G11" s="17">
        <v>0.01</v>
      </c>
      <c r="H11" s="17">
        <v>0.01</v>
      </c>
      <c r="I11" s="976" t="s">
        <v>11521</v>
      </c>
      <c r="J11" s="976" t="s">
        <v>890</v>
      </c>
    </row>
    <row r="12" spans="1:10" ht="25.5">
      <c r="A12" s="975">
        <v>3</v>
      </c>
      <c r="B12" s="43" t="s">
        <v>11524</v>
      </c>
      <c r="C12" s="18">
        <v>7380735748</v>
      </c>
      <c r="D12" s="18" t="s">
        <v>11525</v>
      </c>
      <c r="E12" s="18">
        <v>10770</v>
      </c>
      <c r="F12" s="18" t="s">
        <v>11520</v>
      </c>
      <c r="G12" s="17">
        <v>0.01</v>
      </c>
      <c r="H12" s="17">
        <v>0.01</v>
      </c>
      <c r="I12" s="976" t="s">
        <v>11521</v>
      </c>
      <c r="J12" s="976" t="s">
        <v>890</v>
      </c>
    </row>
    <row r="13" spans="1:10" ht="25.5">
      <c r="A13" s="975">
        <v>4</v>
      </c>
      <c r="B13" s="43" t="s">
        <v>11526</v>
      </c>
      <c r="C13" s="18">
        <v>7380735749</v>
      </c>
      <c r="D13" s="18" t="s">
        <v>11527</v>
      </c>
      <c r="E13" s="18">
        <v>5510</v>
      </c>
      <c r="F13" s="18" t="s">
        <v>11520</v>
      </c>
      <c r="G13" s="17">
        <v>0.01</v>
      </c>
      <c r="H13" s="17">
        <v>0.01</v>
      </c>
      <c r="I13" s="976" t="s">
        <v>11521</v>
      </c>
      <c r="J13" s="976" t="s">
        <v>890</v>
      </c>
    </row>
    <row r="14" spans="1:10" ht="25.5">
      <c r="A14" s="975">
        <v>5</v>
      </c>
      <c r="B14" s="43" t="s">
        <v>11528</v>
      </c>
      <c r="C14" s="18">
        <v>7380735750</v>
      </c>
      <c r="D14" s="18" t="s">
        <v>11529</v>
      </c>
      <c r="E14" s="18">
        <v>24660</v>
      </c>
      <c r="F14" s="18" t="s">
        <v>11520</v>
      </c>
      <c r="G14" s="17">
        <v>0.01</v>
      </c>
      <c r="H14" s="17">
        <v>0.01</v>
      </c>
      <c r="I14" s="976" t="s">
        <v>11521</v>
      </c>
      <c r="J14" s="976" t="s">
        <v>890</v>
      </c>
    </row>
    <row r="15" spans="1:10" ht="25.5">
      <c r="A15" s="975">
        <v>6</v>
      </c>
      <c r="B15" s="43" t="s">
        <v>11530</v>
      </c>
      <c r="C15" s="18">
        <v>7380735751</v>
      </c>
      <c r="D15" s="18" t="s">
        <v>11531</v>
      </c>
      <c r="E15" s="18">
        <v>15150</v>
      </c>
      <c r="F15" s="18" t="s">
        <v>11520</v>
      </c>
      <c r="G15" s="17">
        <v>1</v>
      </c>
      <c r="H15" s="17">
        <v>0</v>
      </c>
      <c r="I15" s="976" t="s">
        <v>11521</v>
      </c>
      <c r="J15" s="976" t="s">
        <v>890</v>
      </c>
    </row>
    <row r="16" spans="1:10" ht="25.5">
      <c r="A16" s="975">
        <v>7</v>
      </c>
      <c r="B16" s="43" t="s">
        <v>11532</v>
      </c>
      <c r="C16" s="18">
        <v>7380735752</v>
      </c>
      <c r="D16" s="18" t="s">
        <v>11533</v>
      </c>
      <c r="E16" s="18">
        <v>27550</v>
      </c>
      <c r="F16" s="18" t="s">
        <v>11520</v>
      </c>
      <c r="G16" s="17">
        <v>0.01</v>
      </c>
      <c r="H16" s="17">
        <v>0.01</v>
      </c>
      <c r="I16" s="976" t="s">
        <v>11521</v>
      </c>
      <c r="J16" s="976" t="s">
        <v>890</v>
      </c>
    </row>
    <row r="17" spans="1:10" ht="25.5">
      <c r="A17" s="975">
        <v>8</v>
      </c>
      <c r="B17" s="43" t="s">
        <v>11534</v>
      </c>
      <c r="C17" s="18">
        <v>7380735753</v>
      </c>
      <c r="D17" s="18" t="s">
        <v>11535</v>
      </c>
      <c r="E17" s="18">
        <v>3390</v>
      </c>
      <c r="F17" s="18" t="s">
        <v>11520</v>
      </c>
      <c r="G17" s="17">
        <v>0.01</v>
      </c>
      <c r="H17" s="17">
        <v>0.01</v>
      </c>
      <c r="I17" s="976" t="s">
        <v>11521</v>
      </c>
      <c r="J17" s="976" t="s">
        <v>890</v>
      </c>
    </row>
    <row r="18" spans="1:10" ht="25.5">
      <c r="A18" s="975">
        <v>9</v>
      </c>
      <c r="B18" s="43" t="s">
        <v>11536</v>
      </c>
      <c r="C18" s="18">
        <v>7380735754</v>
      </c>
      <c r="D18" s="18" t="s">
        <v>11537</v>
      </c>
      <c r="E18" s="18">
        <v>16730</v>
      </c>
      <c r="F18" s="18" t="s">
        <v>11520</v>
      </c>
      <c r="G18" s="17">
        <v>0.01</v>
      </c>
      <c r="H18" s="17">
        <v>0.01</v>
      </c>
      <c r="I18" s="976" t="s">
        <v>11521</v>
      </c>
      <c r="J18" s="976" t="s">
        <v>890</v>
      </c>
    </row>
    <row r="19" spans="1:10" ht="25.5">
      <c r="A19" s="975">
        <v>10</v>
      </c>
      <c r="B19" s="43" t="s">
        <v>11538</v>
      </c>
      <c r="C19" s="18">
        <v>7380735755</v>
      </c>
      <c r="D19" s="18" t="s">
        <v>11539</v>
      </c>
      <c r="E19" s="18">
        <v>3800</v>
      </c>
      <c r="F19" s="18" t="s">
        <v>11444</v>
      </c>
      <c r="G19" s="17">
        <v>0.01</v>
      </c>
      <c r="H19" s="17">
        <v>0.01</v>
      </c>
      <c r="I19" s="976" t="s">
        <v>11521</v>
      </c>
      <c r="J19" s="976" t="s">
        <v>890</v>
      </c>
    </row>
    <row r="20" spans="1:10" ht="70.150000000000006" customHeight="1">
      <c r="A20" s="975">
        <v>11</v>
      </c>
      <c r="B20" s="43" t="s">
        <v>11540</v>
      </c>
      <c r="C20" s="18">
        <v>7380735756</v>
      </c>
      <c r="D20" s="43" t="s">
        <v>11541</v>
      </c>
      <c r="E20" s="43" t="s">
        <v>11542</v>
      </c>
      <c r="F20" s="18" t="s">
        <v>11520</v>
      </c>
      <c r="G20" s="17">
        <v>0.01</v>
      </c>
      <c r="H20" s="17">
        <v>0.01</v>
      </c>
      <c r="I20" s="976" t="s">
        <v>11521</v>
      </c>
      <c r="J20" s="976" t="s">
        <v>890</v>
      </c>
    </row>
    <row r="21" spans="1:10" ht="25.5">
      <c r="A21" s="975">
        <v>12</v>
      </c>
      <c r="B21" s="43" t="s">
        <v>11543</v>
      </c>
      <c r="C21" s="18">
        <v>7380735757</v>
      </c>
      <c r="D21" s="18" t="s">
        <v>11544</v>
      </c>
      <c r="E21" s="18">
        <v>13860</v>
      </c>
      <c r="F21" s="18" t="s">
        <v>11520</v>
      </c>
      <c r="G21" s="17">
        <v>0.01</v>
      </c>
      <c r="H21" s="17">
        <v>0.01</v>
      </c>
      <c r="I21" s="976" t="s">
        <v>11521</v>
      </c>
      <c r="J21" s="976" t="s">
        <v>890</v>
      </c>
    </row>
    <row r="22" spans="1:10" ht="25.5">
      <c r="A22" s="975">
        <v>13</v>
      </c>
      <c r="B22" s="43" t="s">
        <v>11545</v>
      </c>
      <c r="C22" s="18">
        <v>7380735758</v>
      </c>
      <c r="D22" s="18" t="s">
        <v>11546</v>
      </c>
      <c r="E22" s="18">
        <v>17500</v>
      </c>
      <c r="F22" s="18" t="s">
        <v>11520</v>
      </c>
      <c r="G22" s="17">
        <v>0.01</v>
      </c>
      <c r="H22" s="17">
        <v>0.01</v>
      </c>
      <c r="I22" s="976" t="s">
        <v>11521</v>
      </c>
      <c r="J22" s="976" t="s">
        <v>890</v>
      </c>
    </row>
    <row r="23" spans="1:10" ht="25.5">
      <c r="A23" s="975">
        <v>14</v>
      </c>
      <c r="B23" s="43" t="s">
        <v>11547</v>
      </c>
      <c r="C23" s="18">
        <v>7380735759</v>
      </c>
      <c r="D23" s="18" t="s">
        <v>11548</v>
      </c>
      <c r="E23" s="18">
        <v>11880</v>
      </c>
      <c r="F23" s="18" t="s">
        <v>11520</v>
      </c>
      <c r="G23" s="17">
        <v>0.01</v>
      </c>
      <c r="H23" s="17">
        <v>0.01</v>
      </c>
      <c r="I23" s="976" t="s">
        <v>11521</v>
      </c>
      <c r="J23" s="976" t="s">
        <v>890</v>
      </c>
    </row>
    <row r="24" spans="1:10" ht="25.5">
      <c r="A24" s="975">
        <v>15</v>
      </c>
      <c r="B24" s="43" t="s">
        <v>11549</v>
      </c>
      <c r="C24" s="18">
        <v>7380735760</v>
      </c>
      <c r="D24" s="18" t="s">
        <v>11550</v>
      </c>
      <c r="E24" s="18">
        <v>18620</v>
      </c>
      <c r="F24" s="18" t="s">
        <v>11520</v>
      </c>
      <c r="G24" s="17">
        <v>0.01</v>
      </c>
      <c r="H24" s="17">
        <v>0.01</v>
      </c>
      <c r="I24" s="976" t="s">
        <v>11521</v>
      </c>
      <c r="J24" s="976" t="s">
        <v>890</v>
      </c>
    </row>
    <row r="25" spans="1:10" ht="25.5">
      <c r="A25" s="975">
        <v>16</v>
      </c>
      <c r="B25" s="43" t="s">
        <v>11551</v>
      </c>
      <c r="C25" s="18">
        <v>7380735761</v>
      </c>
      <c r="D25" s="18" t="s">
        <v>11552</v>
      </c>
      <c r="E25" s="18">
        <v>3720</v>
      </c>
      <c r="F25" s="18" t="s">
        <v>11444</v>
      </c>
      <c r="G25" s="17">
        <v>0.01</v>
      </c>
      <c r="H25" s="17">
        <v>0.01</v>
      </c>
      <c r="I25" s="976" t="s">
        <v>11521</v>
      </c>
      <c r="J25" s="976" t="s">
        <v>890</v>
      </c>
    </row>
    <row r="26" spans="1:10" ht="25.5">
      <c r="A26" s="975">
        <v>17</v>
      </c>
      <c r="B26" s="43" t="s">
        <v>11553</v>
      </c>
      <c r="C26" s="43" t="s">
        <v>11554</v>
      </c>
      <c r="D26" s="597" t="s">
        <v>11555</v>
      </c>
      <c r="E26" s="43">
        <v>3830</v>
      </c>
      <c r="F26" s="43" t="s">
        <v>11520</v>
      </c>
      <c r="G26" s="17">
        <v>0.01</v>
      </c>
      <c r="H26" s="17">
        <v>0.01</v>
      </c>
      <c r="I26" s="976" t="s">
        <v>11521</v>
      </c>
      <c r="J26" s="976" t="s">
        <v>890</v>
      </c>
    </row>
    <row r="27" spans="1:10" ht="25.5">
      <c r="A27" s="975">
        <v>18</v>
      </c>
      <c r="B27" s="43" t="s">
        <v>11556</v>
      </c>
      <c r="C27" s="18">
        <v>7380735762</v>
      </c>
      <c r="D27" s="18" t="s">
        <v>11557</v>
      </c>
      <c r="E27" s="18">
        <v>6750</v>
      </c>
      <c r="F27" s="18" t="s">
        <v>11520</v>
      </c>
      <c r="G27" s="17">
        <v>0.01</v>
      </c>
      <c r="H27" s="17">
        <v>0.01</v>
      </c>
      <c r="I27" s="976" t="s">
        <v>11521</v>
      </c>
      <c r="J27" s="976" t="s">
        <v>890</v>
      </c>
    </row>
    <row r="28" spans="1:10" ht="25.5">
      <c r="A28" s="975">
        <v>19</v>
      </c>
      <c r="B28" s="43" t="s">
        <v>11558</v>
      </c>
      <c r="C28" s="18">
        <v>7380735763</v>
      </c>
      <c r="D28" s="18" t="s">
        <v>11559</v>
      </c>
      <c r="E28" s="18">
        <v>4970</v>
      </c>
      <c r="F28" s="18" t="s">
        <v>11520</v>
      </c>
      <c r="G28" s="17">
        <v>0.01</v>
      </c>
      <c r="H28" s="17">
        <v>0.01</v>
      </c>
      <c r="I28" s="976" t="s">
        <v>11521</v>
      </c>
      <c r="J28" s="976" t="s">
        <v>890</v>
      </c>
    </row>
    <row r="29" spans="1:10" ht="25.5">
      <c r="A29" s="975">
        <v>20</v>
      </c>
      <c r="B29" s="43" t="s">
        <v>11560</v>
      </c>
      <c r="C29" s="18">
        <v>7380735764</v>
      </c>
      <c r="D29" s="18" t="s">
        <v>11561</v>
      </c>
      <c r="E29" s="18">
        <v>1440</v>
      </c>
      <c r="F29" s="18" t="s">
        <v>11562</v>
      </c>
      <c r="G29" s="17">
        <v>0.01</v>
      </c>
      <c r="H29" s="17">
        <v>0.01</v>
      </c>
      <c r="I29" s="976" t="s">
        <v>11521</v>
      </c>
      <c r="J29" s="976" t="s">
        <v>890</v>
      </c>
    </row>
    <row r="30" spans="1:10" ht="25.5">
      <c r="A30" s="975">
        <v>21</v>
      </c>
      <c r="B30" s="43" t="s">
        <v>11563</v>
      </c>
      <c r="C30" s="18">
        <v>7380735765</v>
      </c>
      <c r="D30" s="18" t="s">
        <v>11564</v>
      </c>
      <c r="E30" s="18">
        <v>23370</v>
      </c>
      <c r="F30" s="18" t="s">
        <v>11520</v>
      </c>
      <c r="G30" s="17">
        <v>0.01</v>
      </c>
      <c r="H30" s="17">
        <v>0.01</v>
      </c>
      <c r="I30" s="976" t="s">
        <v>11521</v>
      </c>
      <c r="J30" s="976" t="s">
        <v>890</v>
      </c>
    </row>
    <row r="31" spans="1:10" ht="25.5">
      <c r="A31" s="975">
        <v>22</v>
      </c>
      <c r="B31" s="43" t="s">
        <v>11565</v>
      </c>
      <c r="C31" s="18">
        <v>7380735766</v>
      </c>
      <c r="D31" s="18" t="s">
        <v>11566</v>
      </c>
      <c r="E31" s="18">
        <v>9550</v>
      </c>
      <c r="F31" s="18" t="s">
        <v>11444</v>
      </c>
      <c r="G31" s="17">
        <v>0.01</v>
      </c>
      <c r="H31" s="17">
        <v>0.01</v>
      </c>
      <c r="I31" s="976" t="s">
        <v>11521</v>
      </c>
      <c r="J31" s="976" t="s">
        <v>890</v>
      </c>
    </row>
    <row r="32" spans="1:10" ht="25.5">
      <c r="A32" s="975">
        <v>23</v>
      </c>
      <c r="B32" s="43" t="s">
        <v>11567</v>
      </c>
      <c r="C32" s="18">
        <v>7380735767</v>
      </c>
      <c r="D32" s="18" t="s">
        <v>11568</v>
      </c>
      <c r="E32" s="18">
        <v>5400</v>
      </c>
      <c r="F32" s="18" t="s">
        <v>11444</v>
      </c>
      <c r="G32" s="17">
        <v>0.01</v>
      </c>
      <c r="H32" s="17">
        <v>0.01</v>
      </c>
      <c r="I32" s="976" t="s">
        <v>11521</v>
      </c>
      <c r="J32" s="976" t="s">
        <v>890</v>
      </c>
    </row>
    <row r="33" spans="1:10" ht="25.5">
      <c r="A33" s="975">
        <v>24</v>
      </c>
      <c r="B33" s="43" t="s">
        <v>11569</v>
      </c>
      <c r="C33" s="18">
        <v>7380735768</v>
      </c>
      <c r="D33" s="18" t="s">
        <v>11570</v>
      </c>
      <c r="E33" s="18">
        <v>7890</v>
      </c>
      <c r="F33" s="18" t="s">
        <v>11444</v>
      </c>
      <c r="G33" s="17">
        <v>0.01</v>
      </c>
      <c r="H33" s="17">
        <v>0.01</v>
      </c>
      <c r="I33" s="976" t="s">
        <v>11521</v>
      </c>
      <c r="J33" s="976" t="s">
        <v>890</v>
      </c>
    </row>
    <row r="34" spans="1:10" ht="25.5">
      <c r="A34" s="975">
        <v>25</v>
      </c>
      <c r="B34" s="43" t="s">
        <v>11571</v>
      </c>
      <c r="C34" s="18">
        <v>7380735769</v>
      </c>
      <c r="D34" s="18" t="s">
        <v>11572</v>
      </c>
      <c r="E34" s="18">
        <v>10270</v>
      </c>
      <c r="F34" s="18" t="s">
        <v>11444</v>
      </c>
      <c r="G34" s="17">
        <v>0.01</v>
      </c>
      <c r="H34" s="17">
        <v>0.01</v>
      </c>
      <c r="I34" s="976" t="s">
        <v>11521</v>
      </c>
      <c r="J34" s="976" t="s">
        <v>890</v>
      </c>
    </row>
    <row r="35" spans="1:10" ht="25.5">
      <c r="A35" s="975">
        <v>26</v>
      </c>
      <c r="B35" s="43" t="s">
        <v>11573</v>
      </c>
      <c r="C35" s="18">
        <v>7380735770</v>
      </c>
      <c r="D35" s="18" t="s">
        <v>11574</v>
      </c>
      <c r="E35" s="18">
        <v>4260</v>
      </c>
      <c r="F35" s="18" t="s">
        <v>11444</v>
      </c>
      <c r="G35" s="17">
        <v>0.01</v>
      </c>
      <c r="H35" s="17">
        <v>0.01</v>
      </c>
      <c r="I35" s="976" t="s">
        <v>11521</v>
      </c>
      <c r="J35" s="976" t="s">
        <v>890</v>
      </c>
    </row>
    <row r="36" spans="1:10" ht="38.25">
      <c r="A36" s="975">
        <v>27</v>
      </c>
      <c r="B36" s="43" t="s">
        <v>11575</v>
      </c>
      <c r="C36" s="18">
        <v>7380735771</v>
      </c>
      <c r="D36" s="18" t="s">
        <v>11576</v>
      </c>
      <c r="E36" s="18">
        <v>2262</v>
      </c>
      <c r="F36" s="18" t="s">
        <v>11520</v>
      </c>
      <c r="G36" s="17">
        <v>0.01</v>
      </c>
      <c r="H36" s="17">
        <v>0.01</v>
      </c>
      <c r="I36" s="976" t="s">
        <v>11577</v>
      </c>
      <c r="J36" s="976" t="s">
        <v>890</v>
      </c>
    </row>
    <row r="37" spans="1:10" ht="25.5">
      <c r="A37" s="975">
        <v>28</v>
      </c>
      <c r="B37" s="43" t="s">
        <v>11578</v>
      </c>
      <c r="C37" s="18">
        <v>7380735772</v>
      </c>
      <c r="D37" s="18" t="s">
        <v>11579</v>
      </c>
      <c r="E37" s="18">
        <v>4410</v>
      </c>
      <c r="F37" s="18" t="s">
        <v>11444</v>
      </c>
      <c r="G37" s="17">
        <v>0.01</v>
      </c>
      <c r="H37" s="17">
        <v>0.01</v>
      </c>
      <c r="I37" s="976" t="s">
        <v>11521</v>
      </c>
      <c r="J37" s="976" t="s">
        <v>890</v>
      </c>
    </row>
    <row r="38" spans="1:10" ht="25.5">
      <c r="A38" s="975">
        <v>29</v>
      </c>
      <c r="B38" s="43" t="s">
        <v>11580</v>
      </c>
      <c r="C38" s="18">
        <v>7380735773</v>
      </c>
      <c r="D38" s="18" t="s">
        <v>11581</v>
      </c>
      <c r="E38" s="18">
        <v>7910</v>
      </c>
      <c r="F38" s="18" t="s">
        <v>11562</v>
      </c>
      <c r="G38" s="17">
        <v>0.01</v>
      </c>
      <c r="H38" s="17">
        <v>0.01</v>
      </c>
      <c r="I38" s="976" t="s">
        <v>11521</v>
      </c>
      <c r="J38" s="976" t="s">
        <v>890</v>
      </c>
    </row>
    <row r="39" spans="1:10" ht="25.5">
      <c r="A39" s="975">
        <v>30</v>
      </c>
      <c r="B39" s="43" t="s">
        <v>11582</v>
      </c>
      <c r="C39" s="18">
        <v>7380735774</v>
      </c>
      <c r="D39" s="18" t="s">
        <v>11583</v>
      </c>
      <c r="E39" s="18">
        <v>9330</v>
      </c>
      <c r="F39" s="18" t="s">
        <v>11562</v>
      </c>
      <c r="G39" s="17">
        <v>0.01</v>
      </c>
      <c r="H39" s="17">
        <v>0.01</v>
      </c>
      <c r="I39" s="976" t="s">
        <v>11521</v>
      </c>
      <c r="J39" s="976" t="s">
        <v>890</v>
      </c>
    </row>
    <row r="40" spans="1:10" ht="25.5">
      <c r="A40" s="975">
        <v>31</v>
      </c>
      <c r="B40" s="43" t="s">
        <v>11584</v>
      </c>
      <c r="C40" s="18">
        <v>7380735775</v>
      </c>
      <c r="D40" s="18" t="s">
        <v>11585</v>
      </c>
      <c r="E40" s="18">
        <v>4130</v>
      </c>
      <c r="F40" s="18" t="s">
        <v>11520</v>
      </c>
      <c r="G40" s="17">
        <v>0.01</v>
      </c>
      <c r="H40" s="17">
        <v>0.01</v>
      </c>
      <c r="I40" s="976" t="s">
        <v>11521</v>
      </c>
      <c r="J40" s="976" t="s">
        <v>890</v>
      </c>
    </row>
    <row r="41" spans="1:10" ht="25.5">
      <c r="A41" s="975">
        <v>32</v>
      </c>
      <c r="B41" s="43" t="s">
        <v>11586</v>
      </c>
      <c r="C41" s="18">
        <v>7380735776</v>
      </c>
      <c r="D41" s="18" t="s">
        <v>11587</v>
      </c>
      <c r="E41" s="18">
        <v>10500</v>
      </c>
      <c r="F41" s="18" t="s">
        <v>11562</v>
      </c>
      <c r="G41" s="17">
        <v>0.01</v>
      </c>
      <c r="H41" s="17">
        <v>0.01</v>
      </c>
      <c r="I41" s="976" t="s">
        <v>11521</v>
      </c>
      <c r="J41" s="976" t="s">
        <v>890</v>
      </c>
    </row>
    <row r="42" spans="1:10" ht="25.5">
      <c r="A42" s="975">
        <v>33</v>
      </c>
      <c r="B42" s="43" t="s">
        <v>11588</v>
      </c>
      <c r="C42" s="18">
        <v>7380735777</v>
      </c>
      <c r="D42" s="18" t="s">
        <v>11589</v>
      </c>
      <c r="E42" s="18">
        <v>890</v>
      </c>
      <c r="F42" s="18" t="s">
        <v>11562</v>
      </c>
      <c r="G42" s="17">
        <v>0.01</v>
      </c>
      <c r="H42" s="17">
        <v>0.01</v>
      </c>
      <c r="I42" s="976" t="s">
        <v>11521</v>
      </c>
      <c r="J42" s="976" t="s">
        <v>890</v>
      </c>
    </row>
    <row r="43" spans="1:10" ht="25.5">
      <c r="A43" s="975">
        <v>34</v>
      </c>
      <c r="B43" s="43" t="s">
        <v>11590</v>
      </c>
      <c r="C43" s="18">
        <v>7380735778</v>
      </c>
      <c r="D43" s="18" t="s">
        <v>11591</v>
      </c>
      <c r="E43" s="18">
        <v>5480</v>
      </c>
      <c r="F43" s="18" t="s">
        <v>11562</v>
      </c>
      <c r="G43" s="17">
        <v>0.01</v>
      </c>
      <c r="H43" s="17">
        <v>0.01</v>
      </c>
      <c r="I43" s="976" t="s">
        <v>11521</v>
      </c>
      <c r="J43" s="976" t="s">
        <v>890</v>
      </c>
    </row>
    <row r="44" spans="1:10" ht="25.5">
      <c r="A44" s="975">
        <v>35</v>
      </c>
      <c r="B44" s="43" t="s">
        <v>11592</v>
      </c>
      <c r="C44" s="18">
        <v>7380735779</v>
      </c>
      <c r="D44" s="18" t="s">
        <v>11593</v>
      </c>
      <c r="E44" s="18">
        <v>3000</v>
      </c>
      <c r="F44" s="18" t="s">
        <v>11562</v>
      </c>
      <c r="G44" s="17">
        <v>0.01</v>
      </c>
      <c r="H44" s="17">
        <v>0.01</v>
      </c>
      <c r="I44" s="976" t="s">
        <v>11521</v>
      </c>
      <c r="J44" s="976" t="s">
        <v>890</v>
      </c>
    </row>
    <row r="45" spans="1:10" ht="25.5">
      <c r="A45" s="975">
        <v>36</v>
      </c>
      <c r="B45" s="43" t="s">
        <v>11594</v>
      </c>
      <c r="C45" s="18">
        <v>7380735780</v>
      </c>
      <c r="D45" s="18" t="s">
        <v>11595</v>
      </c>
      <c r="E45" s="18">
        <v>1890</v>
      </c>
      <c r="F45" s="18" t="s">
        <v>11562</v>
      </c>
      <c r="G45" s="17">
        <v>0.01</v>
      </c>
      <c r="H45" s="17">
        <v>0.01</v>
      </c>
      <c r="I45" s="976" t="s">
        <v>11521</v>
      </c>
      <c r="J45" s="976" t="s">
        <v>890</v>
      </c>
    </row>
    <row r="46" spans="1:10" ht="25.5">
      <c r="A46" s="975">
        <v>37</v>
      </c>
      <c r="B46" s="43" t="s">
        <v>11596</v>
      </c>
      <c r="C46" s="18">
        <v>7380735781</v>
      </c>
      <c r="D46" s="18" t="s">
        <v>11597</v>
      </c>
      <c r="E46" s="18">
        <v>2850</v>
      </c>
      <c r="F46" s="18" t="s">
        <v>11562</v>
      </c>
      <c r="G46" s="17">
        <v>0.01</v>
      </c>
      <c r="H46" s="17">
        <v>0.01</v>
      </c>
      <c r="I46" s="976" t="s">
        <v>11521</v>
      </c>
      <c r="J46" s="976" t="s">
        <v>890</v>
      </c>
    </row>
    <row r="47" spans="1:10" ht="25.5">
      <c r="A47" s="975">
        <v>38</v>
      </c>
      <c r="B47" s="43" t="s">
        <v>11598</v>
      </c>
      <c r="C47" s="18">
        <v>7380735782</v>
      </c>
      <c r="D47" s="18" t="s">
        <v>11599</v>
      </c>
      <c r="E47" s="18">
        <v>4420</v>
      </c>
      <c r="F47" s="18" t="s">
        <v>11562</v>
      </c>
      <c r="G47" s="17">
        <v>0.01</v>
      </c>
      <c r="H47" s="17">
        <v>0.01</v>
      </c>
      <c r="I47" s="976" t="s">
        <v>11521</v>
      </c>
      <c r="J47" s="976" t="s">
        <v>890</v>
      </c>
    </row>
    <row r="48" spans="1:10" ht="25.5">
      <c r="A48" s="975">
        <v>39</v>
      </c>
      <c r="B48" s="43" t="s">
        <v>11600</v>
      </c>
      <c r="C48" s="18">
        <v>7380735783</v>
      </c>
      <c r="D48" s="18" t="s">
        <v>11601</v>
      </c>
      <c r="E48" s="18">
        <v>12910</v>
      </c>
      <c r="F48" s="18" t="s">
        <v>11562</v>
      </c>
      <c r="G48" s="17">
        <v>0.01</v>
      </c>
      <c r="H48" s="17">
        <v>0.01</v>
      </c>
      <c r="I48" s="976" t="s">
        <v>11521</v>
      </c>
      <c r="J48" s="976" t="s">
        <v>890</v>
      </c>
    </row>
    <row r="49" spans="1:10" ht="25.5">
      <c r="A49" s="975">
        <v>40</v>
      </c>
      <c r="B49" s="43" t="s">
        <v>11602</v>
      </c>
      <c r="C49" s="18">
        <v>7380735784</v>
      </c>
      <c r="D49" s="18" t="s">
        <v>11603</v>
      </c>
      <c r="E49" s="18">
        <v>820</v>
      </c>
      <c r="F49" s="18" t="s">
        <v>11562</v>
      </c>
      <c r="G49" s="17">
        <v>0.01</v>
      </c>
      <c r="H49" s="17">
        <v>0.01</v>
      </c>
      <c r="I49" s="976" t="s">
        <v>11521</v>
      </c>
      <c r="J49" s="976" t="s">
        <v>890</v>
      </c>
    </row>
    <row r="50" spans="1:10" ht="25.5">
      <c r="A50" s="975">
        <v>41</v>
      </c>
      <c r="B50" s="43" t="s">
        <v>11604</v>
      </c>
      <c r="C50" s="18">
        <v>7380735785</v>
      </c>
      <c r="D50" s="18" t="s">
        <v>11605</v>
      </c>
      <c r="E50" s="18">
        <v>670</v>
      </c>
      <c r="F50" s="18" t="s">
        <v>11562</v>
      </c>
      <c r="G50" s="17">
        <v>0.01</v>
      </c>
      <c r="H50" s="17">
        <v>0.01</v>
      </c>
      <c r="I50" s="976" t="s">
        <v>11521</v>
      </c>
      <c r="J50" s="976" t="s">
        <v>890</v>
      </c>
    </row>
    <row r="51" spans="1:10" ht="25.5">
      <c r="A51" s="975">
        <v>42</v>
      </c>
      <c r="B51" s="43" t="s">
        <v>11606</v>
      </c>
      <c r="C51" s="18">
        <v>7380735786</v>
      </c>
      <c r="D51" s="18" t="s">
        <v>11607</v>
      </c>
      <c r="E51" s="18">
        <v>12100</v>
      </c>
      <c r="F51" s="18" t="s">
        <v>11562</v>
      </c>
      <c r="G51" s="17">
        <v>0.01</v>
      </c>
      <c r="H51" s="17">
        <v>0.01</v>
      </c>
      <c r="I51" s="976" t="s">
        <v>11521</v>
      </c>
      <c r="J51" s="976" t="s">
        <v>890</v>
      </c>
    </row>
    <row r="52" spans="1:10" ht="25.5">
      <c r="A52" s="975">
        <v>43</v>
      </c>
      <c r="B52" s="43" t="s">
        <v>11608</v>
      </c>
      <c r="C52" s="18">
        <v>7380735787</v>
      </c>
      <c r="D52" s="18" t="s">
        <v>11609</v>
      </c>
      <c r="E52" s="18">
        <v>2300</v>
      </c>
      <c r="F52" s="18" t="s">
        <v>11562</v>
      </c>
      <c r="G52" s="17">
        <v>0.01</v>
      </c>
      <c r="H52" s="17">
        <v>0.01</v>
      </c>
      <c r="I52" s="976" t="s">
        <v>11521</v>
      </c>
      <c r="J52" s="976" t="s">
        <v>890</v>
      </c>
    </row>
    <row r="53" spans="1:10" ht="25.5">
      <c r="A53" s="975">
        <v>44</v>
      </c>
      <c r="B53" s="43" t="s">
        <v>11610</v>
      </c>
      <c r="C53" s="18">
        <v>7380735788</v>
      </c>
      <c r="D53" s="18" t="s">
        <v>11611</v>
      </c>
      <c r="E53" s="18">
        <v>790</v>
      </c>
      <c r="F53" s="18" t="s">
        <v>11562</v>
      </c>
      <c r="G53" s="17">
        <v>0.01</v>
      </c>
      <c r="H53" s="17">
        <v>0.01</v>
      </c>
      <c r="I53" s="976" t="s">
        <v>11521</v>
      </c>
      <c r="J53" s="976" t="s">
        <v>890</v>
      </c>
    </row>
    <row r="54" spans="1:10" ht="25.5">
      <c r="A54" s="975">
        <v>45</v>
      </c>
      <c r="B54" s="43" t="s">
        <v>11612</v>
      </c>
      <c r="C54" s="18">
        <v>7380735789</v>
      </c>
      <c r="D54" s="18" t="s">
        <v>11613</v>
      </c>
      <c r="E54" s="18">
        <v>4300</v>
      </c>
      <c r="F54" s="18" t="s">
        <v>11562</v>
      </c>
      <c r="G54" s="17">
        <v>0.01</v>
      </c>
      <c r="H54" s="17">
        <v>0.01</v>
      </c>
      <c r="I54" s="976" t="s">
        <v>11521</v>
      </c>
      <c r="J54" s="976" t="s">
        <v>890</v>
      </c>
    </row>
    <row r="55" spans="1:10" ht="25.5">
      <c r="A55" s="975">
        <v>46</v>
      </c>
      <c r="B55" s="43" t="s">
        <v>11614</v>
      </c>
      <c r="C55" s="18">
        <v>7380735790</v>
      </c>
      <c r="D55" s="18" t="s">
        <v>11615</v>
      </c>
      <c r="E55" s="18">
        <v>1030</v>
      </c>
      <c r="F55" s="18" t="s">
        <v>11562</v>
      </c>
      <c r="G55" s="17">
        <v>0.01</v>
      </c>
      <c r="H55" s="17">
        <v>0.01</v>
      </c>
      <c r="I55" s="976" t="s">
        <v>11521</v>
      </c>
      <c r="J55" s="976" t="s">
        <v>890</v>
      </c>
    </row>
    <row r="56" spans="1:10" ht="25.5">
      <c r="A56" s="975">
        <v>47</v>
      </c>
      <c r="B56" s="43" t="s">
        <v>11616</v>
      </c>
      <c r="C56" s="18">
        <v>7380735791</v>
      </c>
      <c r="D56" s="18" t="s">
        <v>11617</v>
      </c>
      <c r="E56" s="18">
        <v>1700</v>
      </c>
      <c r="F56" s="18" t="s">
        <v>11562</v>
      </c>
      <c r="G56" s="17">
        <v>0.01</v>
      </c>
      <c r="H56" s="17">
        <v>0.01</v>
      </c>
      <c r="I56" s="976" t="s">
        <v>11521</v>
      </c>
      <c r="J56" s="976" t="s">
        <v>890</v>
      </c>
    </row>
    <row r="57" spans="1:10" ht="25.5">
      <c r="A57" s="975">
        <v>48</v>
      </c>
      <c r="B57" s="43" t="s">
        <v>11618</v>
      </c>
      <c r="C57" s="18">
        <v>7380735792</v>
      </c>
      <c r="D57" s="18" t="s">
        <v>11619</v>
      </c>
      <c r="E57" s="18">
        <v>3160</v>
      </c>
      <c r="F57" s="18" t="s">
        <v>11444</v>
      </c>
      <c r="G57" s="17">
        <v>0.01</v>
      </c>
      <c r="H57" s="17">
        <v>0.01</v>
      </c>
      <c r="I57" s="976" t="s">
        <v>11620</v>
      </c>
      <c r="J57" s="976" t="s">
        <v>890</v>
      </c>
    </row>
    <row r="58" spans="1:10" ht="38.25">
      <c r="A58" s="975">
        <v>49</v>
      </c>
      <c r="B58" s="43" t="s">
        <v>11621</v>
      </c>
      <c r="C58" s="18">
        <v>7380735793</v>
      </c>
      <c r="D58" s="18" t="s">
        <v>11622</v>
      </c>
      <c r="E58" s="18">
        <v>1750</v>
      </c>
      <c r="F58" s="18" t="s">
        <v>11562</v>
      </c>
      <c r="G58" s="17">
        <v>0.01</v>
      </c>
      <c r="H58" s="17">
        <v>0.01</v>
      </c>
      <c r="I58" s="976" t="s">
        <v>11623</v>
      </c>
      <c r="J58" s="976" t="s">
        <v>890</v>
      </c>
    </row>
    <row r="59" spans="1:10" ht="25.5">
      <c r="A59" s="975">
        <v>50</v>
      </c>
      <c r="B59" s="43" t="s">
        <v>11624</v>
      </c>
      <c r="C59" s="18">
        <v>7380735794</v>
      </c>
      <c r="D59" s="18" t="s">
        <v>11625</v>
      </c>
      <c r="E59" s="18">
        <v>10770</v>
      </c>
      <c r="F59" s="18" t="s">
        <v>11562</v>
      </c>
      <c r="G59" s="17">
        <v>0.01</v>
      </c>
      <c r="H59" s="17">
        <v>0.01</v>
      </c>
      <c r="I59" s="976" t="s">
        <v>11521</v>
      </c>
      <c r="J59" s="976" t="s">
        <v>890</v>
      </c>
    </row>
    <row r="60" spans="1:10" ht="25.5">
      <c r="A60" s="975">
        <v>51</v>
      </c>
      <c r="B60" s="43" t="s">
        <v>11626</v>
      </c>
      <c r="C60" s="18">
        <v>7380735795</v>
      </c>
      <c r="D60" s="18" t="s">
        <v>11627</v>
      </c>
      <c r="E60" s="18">
        <v>6300</v>
      </c>
      <c r="F60" s="18" t="s">
        <v>11562</v>
      </c>
      <c r="G60" s="17">
        <v>0.01</v>
      </c>
      <c r="H60" s="17">
        <v>0.01</v>
      </c>
      <c r="I60" s="976" t="s">
        <v>11521</v>
      </c>
      <c r="J60" s="976" t="s">
        <v>890</v>
      </c>
    </row>
    <row r="61" spans="1:10" ht="25.5">
      <c r="A61" s="975">
        <v>52</v>
      </c>
      <c r="B61" s="43" t="s">
        <v>11628</v>
      </c>
      <c r="C61" s="18">
        <v>7380735796</v>
      </c>
      <c r="D61" s="18" t="s">
        <v>11629</v>
      </c>
      <c r="E61" s="18">
        <v>1010</v>
      </c>
      <c r="F61" s="18" t="s">
        <v>11562</v>
      </c>
      <c r="G61" s="17">
        <v>0.01</v>
      </c>
      <c r="H61" s="17">
        <v>0.01</v>
      </c>
      <c r="I61" s="976" t="s">
        <v>11521</v>
      </c>
      <c r="J61" s="976" t="s">
        <v>890</v>
      </c>
    </row>
    <row r="62" spans="1:10" ht="25.5">
      <c r="A62" s="975">
        <v>53</v>
      </c>
      <c r="B62" s="43" t="s">
        <v>11630</v>
      </c>
      <c r="C62" s="18">
        <v>7380735797</v>
      </c>
      <c r="D62" s="18" t="s">
        <v>11631</v>
      </c>
      <c r="E62" s="18">
        <v>10380</v>
      </c>
      <c r="F62" s="18" t="s">
        <v>11562</v>
      </c>
      <c r="G62" s="17">
        <v>0.01</v>
      </c>
      <c r="H62" s="17">
        <v>0.01</v>
      </c>
      <c r="I62" s="976" t="s">
        <v>11521</v>
      </c>
      <c r="J62" s="976" t="s">
        <v>890</v>
      </c>
    </row>
    <row r="63" spans="1:10" ht="25.5">
      <c r="A63" s="975">
        <v>54</v>
      </c>
      <c r="B63" s="43" t="s">
        <v>11632</v>
      </c>
      <c r="C63" s="18">
        <v>7380735798</v>
      </c>
      <c r="D63" s="18" t="s">
        <v>11633</v>
      </c>
      <c r="E63" s="18">
        <v>6800</v>
      </c>
      <c r="F63" s="18" t="s">
        <v>11562</v>
      </c>
      <c r="G63" s="17">
        <v>0.01</v>
      </c>
      <c r="H63" s="17">
        <v>0.01</v>
      </c>
      <c r="I63" s="976" t="s">
        <v>11521</v>
      </c>
      <c r="J63" s="976" t="s">
        <v>890</v>
      </c>
    </row>
    <row r="64" spans="1:10" ht="25.5">
      <c r="A64" s="975">
        <v>55</v>
      </c>
      <c r="B64" s="43" t="s">
        <v>11634</v>
      </c>
      <c r="C64" s="18">
        <v>7380735799</v>
      </c>
      <c r="D64" s="18" t="s">
        <v>11635</v>
      </c>
      <c r="E64" s="18">
        <v>1100</v>
      </c>
      <c r="F64" s="18" t="s">
        <v>11562</v>
      </c>
      <c r="G64" s="17">
        <v>0.01</v>
      </c>
      <c r="H64" s="17">
        <v>0.01</v>
      </c>
      <c r="I64" s="976" t="s">
        <v>11521</v>
      </c>
      <c r="J64" s="976" t="s">
        <v>890</v>
      </c>
    </row>
    <row r="65" spans="1:10" ht="25.5">
      <c r="A65" s="975">
        <v>56</v>
      </c>
      <c r="B65" s="43" t="s">
        <v>11636</v>
      </c>
      <c r="C65" s="18">
        <v>7380735800</v>
      </c>
      <c r="D65" s="18" t="s">
        <v>11637</v>
      </c>
      <c r="E65" s="18">
        <v>1200</v>
      </c>
      <c r="F65" s="18" t="s">
        <v>11562</v>
      </c>
      <c r="G65" s="17">
        <v>0.01</v>
      </c>
      <c r="H65" s="17">
        <v>0.01</v>
      </c>
      <c r="I65" s="976" t="s">
        <v>11521</v>
      </c>
      <c r="J65" s="976" t="s">
        <v>890</v>
      </c>
    </row>
    <row r="66" spans="1:10" ht="25.5">
      <c r="A66" s="975">
        <v>57</v>
      </c>
      <c r="B66" s="43" t="s">
        <v>11638</v>
      </c>
      <c r="C66" s="18">
        <v>7380735801</v>
      </c>
      <c r="D66" s="18" t="s">
        <v>11639</v>
      </c>
      <c r="E66" s="18">
        <v>2110</v>
      </c>
      <c r="F66" s="18" t="s">
        <v>11640</v>
      </c>
      <c r="G66" s="17">
        <v>1</v>
      </c>
      <c r="H66" s="17">
        <v>1</v>
      </c>
      <c r="I66" s="593" t="s">
        <v>11521</v>
      </c>
      <c r="J66" s="976" t="s">
        <v>890</v>
      </c>
    </row>
    <row r="67" spans="1:10" ht="25.5">
      <c r="A67" s="975">
        <v>58</v>
      </c>
      <c r="B67" s="43" t="s">
        <v>11641</v>
      </c>
      <c r="C67" s="18">
        <v>7380735802</v>
      </c>
      <c r="D67" s="18" t="s">
        <v>11642</v>
      </c>
      <c r="E67" s="18">
        <v>2109.1999999999998</v>
      </c>
      <c r="F67" s="18"/>
      <c r="G67" s="17">
        <v>1</v>
      </c>
      <c r="H67" s="17">
        <v>1</v>
      </c>
      <c r="I67" s="593" t="s">
        <v>11643</v>
      </c>
      <c r="J67" s="976" t="s">
        <v>890</v>
      </c>
    </row>
    <row r="68" spans="1:10" ht="25.5">
      <c r="A68" s="975">
        <v>59</v>
      </c>
      <c r="B68" s="43" t="s">
        <v>11644</v>
      </c>
      <c r="C68" s="18">
        <v>7380735805</v>
      </c>
      <c r="D68" s="18" t="s">
        <v>11645</v>
      </c>
      <c r="E68" s="18">
        <v>1760</v>
      </c>
      <c r="F68" s="18" t="s">
        <v>11640</v>
      </c>
      <c r="G68" s="17">
        <v>1</v>
      </c>
      <c r="H68" s="17">
        <v>1</v>
      </c>
      <c r="I68" s="593" t="s">
        <v>11521</v>
      </c>
      <c r="J68" s="976" t="s">
        <v>890</v>
      </c>
    </row>
    <row r="69" spans="1:10" ht="25.5">
      <c r="A69" s="975">
        <v>60</v>
      </c>
      <c r="B69" s="43" t="s">
        <v>11646</v>
      </c>
      <c r="C69" s="18">
        <v>7380735806</v>
      </c>
      <c r="D69" s="18" t="s">
        <v>11647</v>
      </c>
      <c r="E69" s="18">
        <v>3255</v>
      </c>
      <c r="F69" s="18"/>
      <c r="G69" s="17">
        <v>1</v>
      </c>
      <c r="H69" s="17">
        <v>1</v>
      </c>
      <c r="I69" s="593" t="s">
        <v>11643</v>
      </c>
      <c r="J69" s="976" t="s">
        <v>890</v>
      </c>
    </row>
    <row r="70" spans="1:10" ht="25.5">
      <c r="A70" s="975">
        <v>61</v>
      </c>
      <c r="B70" s="43" t="s">
        <v>11648</v>
      </c>
      <c r="C70" s="18">
        <v>7380735807</v>
      </c>
      <c r="D70" s="18" t="s">
        <v>11649</v>
      </c>
      <c r="E70" s="18">
        <v>3345</v>
      </c>
      <c r="F70" s="18"/>
      <c r="G70" s="17">
        <v>1</v>
      </c>
      <c r="H70" s="17">
        <v>1</v>
      </c>
      <c r="I70" s="593" t="s">
        <v>11643</v>
      </c>
      <c r="J70" s="976" t="s">
        <v>890</v>
      </c>
    </row>
    <row r="71" spans="1:10" ht="25.5">
      <c r="A71" s="975">
        <v>62</v>
      </c>
      <c r="B71" s="43" t="s">
        <v>11650</v>
      </c>
      <c r="C71" s="18">
        <v>7380735808</v>
      </c>
      <c r="D71" s="18" t="s">
        <v>11651</v>
      </c>
      <c r="E71" s="18">
        <v>4414.3999999999996</v>
      </c>
      <c r="F71" s="18"/>
      <c r="G71" s="17">
        <v>1</v>
      </c>
      <c r="H71" s="17">
        <v>1</v>
      </c>
      <c r="I71" s="593" t="s">
        <v>11643</v>
      </c>
      <c r="J71" s="976" t="s">
        <v>890</v>
      </c>
    </row>
    <row r="72" spans="1:10" ht="25.5">
      <c r="A72" s="975">
        <v>63</v>
      </c>
      <c r="B72" s="43" t="s">
        <v>11652</v>
      </c>
      <c r="C72" s="18">
        <v>7380735809</v>
      </c>
      <c r="D72" s="597" t="s">
        <v>11653</v>
      </c>
      <c r="E72" s="43">
        <v>3345</v>
      </c>
      <c r="F72" s="43"/>
      <c r="G72" s="17">
        <v>1</v>
      </c>
      <c r="H72" s="17">
        <v>1</v>
      </c>
      <c r="I72" s="593" t="s">
        <v>11643</v>
      </c>
      <c r="J72" s="976" t="s">
        <v>890</v>
      </c>
    </row>
    <row r="73" spans="1:10" ht="25.5">
      <c r="A73" s="975">
        <v>64</v>
      </c>
      <c r="B73" s="43" t="s">
        <v>11654</v>
      </c>
      <c r="C73" s="18">
        <v>7380735812</v>
      </c>
      <c r="D73" s="18" t="s">
        <v>11655</v>
      </c>
      <c r="E73" s="18">
        <v>3130</v>
      </c>
      <c r="F73" s="18" t="s">
        <v>11640</v>
      </c>
      <c r="G73" s="17">
        <v>1</v>
      </c>
      <c r="H73" s="17">
        <v>0</v>
      </c>
      <c r="I73" s="593" t="s">
        <v>11521</v>
      </c>
      <c r="J73" s="976" t="s">
        <v>890</v>
      </c>
    </row>
    <row r="74" spans="1:10" ht="25.5">
      <c r="A74" s="975">
        <v>65</v>
      </c>
      <c r="B74" s="43" t="s">
        <v>11656</v>
      </c>
      <c r="C74" s="18">
        <v>7380735813</v>
      </c>
      <c r="D74" s="18" t="s">
        <v>11657</v>
      </c>
      <c r="E74" s="18">
        <v>1370</v>
      </c>
      <c r="F74" s="18" t="s">
        <v>11640</v>
      </c>
      <c r="G74" s="17">
        <v>1</v>
      </c>
      <c r="H74" s="17">
        <v>1</v>
      </c>
      <c r="I74" s="593" t="s">
        <v>11521</v>
      </c>
      <c r="J74" s="976" t="s">
        <v>890</v>
      </c>
    </row>
    <row r="75" spans="1:10" ht="25.5">
      <c r="A75" s="975">
        <v>66</v>
      </c>
      <c r="B75" s="43" t="s">
        <v>11658</v>
      </c>
      <c r="C75" s="18">
        <v>7380735814</v>
      </c>
      <c r="D75" s="18" t="s">
        <v>11659</v>
      </c>
      <c r="E75" s="18">
        <v>380</v>
      </c>
      <c r="F75" s="18" t="s">
        <v>11562</v>
      </c>
      <c r="G75" s="17">
        <v>450000</v>
      </c>
      <c r="H75" s="17">
        <v>450000</v>
      </c>
      <c r="I75" s="593" t="s">
        <v>11521</v>
      </c>
      <c r="J75" s="976" t="s">
        <v>890</v>
      </c>
    </row>
    <row r="76" spans="1:10" ht="25.5">
      <c r="A76" s="975">
        <v>67</v>
      </c>
      <c r="B76" s="43" t="s">
        <v>11660</v>
      </c>
      <c r="C76" s="18">
        <v>7380735815</v>
      </c>
      <c r="D76" s="18" t="s">
        <v>11661</v>
      </c>
      <c r="E76" s="18">
        <v>13070</v>
      </c>
      <c r="F76" s="18" t="s">
        <v>11562</v>
      </c>
      <c r="G76" s="17">
        <v>0.01</v>
      </c>
      <c r="H76" s="17">
        <v>0.01</v>
      </c>
      <c r="I76" s="976" t="s">
        <v>11521</v>
      </c>
      <c r="J76" s="976" t="s">
        <v>890</v>
      </c>
    </row>
    <row r="77" spans="1:10" ht="25.5">
      <c r="A77" s="975">
        <v>68</v>
      </c>
      <c r="B77" s="43" t="s">
        <v>11662</v>
      </c>
      <c r="C77" s="18">
        <v>7380735816</v>
      </c>
      <c r="D77" s="18" t="s">
        <v>11663</v>
      </c>
      <c r="E77" s="18">
        <v>6450</v>
      </c>
      <c r="F77" s="18" t="s">
        <v>11520</v>
      </c>
      <c r="G77" s="17">
        <v>0.01</v>
      </c>
      <c r="H77" s="17">
        <v>0.01</v>
      </c>
      <c r="I77" s="976" t="s">
        <v>11521</v>
      </c>
      <c r="J77" s="976" t="s">
        <v>890</v>
      </c>
    </row>
    <row r="78" spans="1:10" ht="25.5">
      <c r="A78" s="975">
        <v>69</v>
      </c>
      <c r="B78" s="43" t="s">
        <v>11664</v>
      </c>
      <c r="C78" s="18">
        <v>7380735817</v>
      </c>
      <c r="D78" s="18" t="s">
        <v>11665</v>
      </c>
      <c r="E78" s="18">
        <v>1920</v>
      </c>
      <c r="F78" s="18" t="s">
        <v>11562</v>
      </c>
      <c r="G78" s="17">
        <v>0.01</v>
      </c>
      <c r="H78" s="17">
        <v>0.01</v>
      </c>
      <c r="I78" s="976" t="s">
        <v>11521</v>
      </c>
      <c r="J78" s="976" t="s">
        <v>890</v>
      </c>
    </row>
    <row r="79" spans="1:10" ht="25.5">
      <c r="A79" s="975">
        <v>70</v>
      </c>
      <c r="B79" s="43" t="s">
        <v>11666</v>
      </c>
      <c r="C79" s="18">
        <v>7380735818</v>
      </c>
      <c r="D79" s="18" t="s">
        <v>11667</v>
      </c>
      <c r="E79" s="18">
        <v>10940</v>
      </c>
      <c r="F79" s="18" t="s">
        <v>11562</v>
      </c>
      <c r="G79" s="17">
        <v>0.01</v>
      </c>
      <c r="H79" s="17">
        <v>0.01</v>
      </c>
      <c r="I79" s="976" t="s">
        <v>11521</v>
      </c>
      <c r="J79" s="976" t="s">
        <v>890</v>
      </c>
    </row>
    <row r="80" spans="1:10" ht="25.5">
      <c r="A80" s="975">
        <v>71</v>
      </c>
      <c r="B80" s="43" t="s">
        <v>11668</v>
      </c>
      <c r="C80" s="18">
        <v>7380735819</v>
      </c>
      <c r="D80" s="18" t="s">
        <v>11669</v>
      </c>
      <c r="E80" s="18">
        <v>2100</v>
      </c>
      <c r="F80" s="18" t="s">
        <v>11562</v>
      </c>
      <c r="G80" s="17">
        <v>0.01</v>
      </c>
      <c r="H80" s="17">
        <v>0.01</v>
      </c>
      <c r="I80" s="976" t="s">
        <v>11521</v>
      </c>
      <c r="J80" s="976" t="s">
        <v>890</v>
      </c>
    </row>
    <row r="81" spans="1:10" ht="25.5">
      <c r="A81" s="975">
        <v>72</v>
      </c>
      <c r="B81" s="43" t="s">
        <v>11670</v>
      </c>
      <c r="C81" s="18">
        <v>7380735820</v>
      </c>
      <c r="D81" s="18" t="s">
        <v>11671</v>
      </c>
      <c r="E81" s="18">
        <v>8290</v>
      </c>
      <c r="F81" s="18" t="s">
        <v>11562</v>
      </c>
      <c r="G81" s="17">
        <v>0.01</v>
      </c>
      <c r="H81" s="17">
        <v>0.01</v>
      </c>
      <c r="I81" s="976" t="s">
        <v>11521</v>
      </c>
      <c r="J81" s="976" t="s">
        <v>890</v>
      </c>
    </row>
    <row r="82" spans="1:10" ht="25.5">
      <c r="A82" s="975">
        <v>73</v>
      </c>
      <c r="B82" s="43" t="s">
        <v>11672</v>
      </c>
      <c r="C82" s="18">
        <v>7380735821</v>
      </c>
      <c r="D82" s="18" t="s">
        <v>11673</v>
      </c>
      <c r="E82" s="18">
        <v>900</v>
      </c>
      <c r="F82" s="18" t="s">
        <v>11562</v>
      </c>
      <c r="G82" s="17">
        <v>0.01</v>
      </c>
      <c r="H82" s="17">
        <v>0.01</v>
      </c>
      <c r="I82" s="976" t="s">
        <v>11521</v>
      </c>
      <c r="J82" s="976" t="s">
        <v>890</v>
      </c>
    </row>
    <row r="83" spans="1:10" ht="25.5">
      <c r="A83" s="975">
        <v>74</v>
      </c>
      <c r="B83" s="43" t="s">
        <v>11674</v>
      </c>
      <c r="C83" s="18">
        <v>7380735822</v>
      </c>
      <c r="D83" s="18" t="s">
        <v>11675</v>
      </c>
      <c r="E83" s="18">
        <v>2970</v>
      </c>
      <c r="F83" s="18" t="s">
        <v>11562</v>
      </c>
      <c r="G83" s="17">
        <v>0.01</v>
      </c>
      <c r="H83" s="17">
        <v>0.01</v>
      </c>
      <c r="I83" s="976" t="s">
        <v>11521</v>
      </c>
      <c r="J83" s="976" t="s">
        <v>890</v>
      </c>
    </row>
    <row r="84" spans="1:10" ht="25.5">
      <c r="A84" s="975">
        <v>75</v>
      </c>
      <c r="B84" s="43" t="s">
        <v>11676</v>
      </c>
      <c r="C84" s="18">
        <v>7380735823</v>
      </c>
      <c r="D84" s="18" t="s">
        <v>11677</v>
      </c>
      <c r="E84" s="18">
        <v>2200</v>
      </c>
      <c r="F84" s="18" t="s">
        <v>11562</v>
      </c>
      <c r="G84" s="17">
        <v>0.01</v>
      </c>
      <c r="H84" s="17">
        <v>0.01</v>
      </c>
      <c r="I84" s="976" t="s">
        <v>11521</v>
      </c>
      <c r="J84" s="976" t="s">
        <v>890</v>
      </c>
    </row>
    <row r="85" spans="1:10" ht="25.5">
      <c r="A85" s="975">
        <v>76</v>
      </c>
      <c r="B85" s="43" t="s">
        <v>11678</v>
      </c>
      <c r="C85" s="18">
        <v>7380735824</v>
      </c>
      <c r="D85" s="18" t="s">
        <v>11679</v>
      </c>
      <c r="E85" s="18">
        <v>4540</v>
      </c>
      <c r="F85" s="18" t="s">
        <v>11562</v>
      </c>
      <c r="G85" s="17">
        <v>0.01</v>
      </c>
      <c r="H85" s="17">
        <v>0.01</v>
      </c>
      <c r="I85" s="976" t="s">
        <v>11521</v>
      </c>
      <c r="J85" s="976" t="s">
        <v>890</v>
      </c>
    </row>
    <row r="86" spans="1:10" ht="25.5">
      <c r="A86" s="975">
        <v>77</v>
      </c>
      <c r="B86" s="43" t="s">
        <v>11680</v>
      </c>
      <c r="C86" s="18">
        <v>7380735825</v>
      </c>
      <c r="D86" s="18" t="s">
        <v>11681</v>
      </c>
      <c r="E86" s="18">
        <v>400</v>
      </c>
      <c r="F86" s="18" t="s">
        <v>11640</v>
      </c>
      <c r="G86" s="17">
        <v>0.01</v>
      </c>
      <c r="H86" s="17">
        <v>0.01</v>
      </c>
      <c r="I86" s="976" t="s">
        <v>11521</v>
      </c>
      <c r="J86" s="976" t="s">
        <v>890</v>
      </c>
    </row>
    <row r="87" spans="1:10" ht="25.5">
      <c r="A87" s="975">
        <v>78</v>
      </c>
      <c r="B87" s="43" t="s">
        <v>11682</v>
      </c>
      <c r="C87" s="18">
        <v>7380735826</v>
      </c>
      <c r="D87" s="18" t="s">
        <v>11683</v>
      </c>
      <c r="E87" s="18">
        <v>4610</v>
      </c>
      <c r="F87" s="18" t="s">
        <v>11640</v>
      </c>
      <c r="G87" s="17">
        <v>0.01</v>
      </c>
      <c r="H87" s="17">
        <v>0.01</v>
      </c>
      <c r="I87" s="976" t="s">
        <v>11521</v>
      </c>
      <c r="J87" s="976" t="s">
        <v>890</v>
      </c>
    </row>
    <row r="88" spans="1:10" ht="25.5">
      <c r="A88" s="975">
        <v>79</v>
      </c>
      <c r="B88" s="43" t="s">
        <v>11684</v>
      </c>
      <c r="C88" s="18">
        <v>7380735827</v>
      </c>
      <c r="D88" s="18" t="s">
        <v>11685</v>
      </c>
      <c r="E88" s="18">
        <v>1410</v>
      </c>
      <c r="F88" s="18" t="s">
        <v>11640</v>
      </c>
      <c r="G88" s="17">
        <v>0.01</v>
      </c>
      <c r="H88" s="17">
        <v>0.01</v>
      </c>
      <c r="I88" s="976" t="s">
        <v>11521</v>
      </c>
      <c r="J88" s="976" t="s">
        <v>890</v>
      </c>
    </row>
    <row r="89" spans="1:10" ht="25.5">
      <c r="A89" s="975">
        <v>80</v>
      </c>
      <c r="B89" s="43" t="s">
        <v>11686</v>
      </c>
      <c r="C89" s="18">
        <v>7380735828</v>
      </c>
      <c r="D89" s="18" t="s">
        <v>11687</v>
      </c>
      <c r="E89" s="18">
        <v>680</v>
      </c>
      <c r="F89" s="18" t="s">
        <v>11640</v>
      </c>
      <c r="G89" s="17">
        <v>0.01</v>
      </c>
      <c r="H89" s="17">
        <v>0.01</v>
      </c>
      <c r="I89" s="976" t="s">
        <v>11521</v>
      </c>
      <c r="J89" s="976" t="s">
        <v>890</v>
      </c>
    </row>
    <row r="90" spans="1:10" ht="25.5">
      <c r="A90" s="975">
        <v>81</v>
      </c>
      <c r="B90" s="43" t="s">
        <v>11688</v>
      </c>
      <c r="C90" s="18">
        <v>7380735829</v>
      </c>
      <c r="D90" s="18" t="s">
        <v>11689</v>
      </c>
      <c r="E90" s="18">
        <v>1800</v>
      </c>
      <c r="F90" s="18" t="s">
        <v>11640</v>
      </c>
      <c r="G90" s="17">
        <v>0.01</v>
      </c>
      <c r="H90" s="17">
        <v>0.01</v>
      </c>
      <c r="I90" s="976" t="s">
        <v>11521</v>
      </c>
      <c r="J90" s="976" t="s">
        <v>890</v>
      </c>
    </row>
    <row r="91" spans="1:10" ht="25.5">
      <c r="A91" s="975">
        <v>82</v>
      </c>
      <c r="B91" s="43" t="s">
        <v>11690</v>
      </c>
      <c r="C91" s="18">
        <v>7380735830</v>
      </c>
      <c r="D91" s="18" t="s">
        <v>11691</v>
      </c>
      <c r="E91" s="18">
        <v>2380</v>
      </c>
      <c r="F91" s="18" t="s">
        <v>11640</v>
      </c>
      <c r="G91" s="17">
        <v>0.01</v>
      </c>
      <c r="H91" s="17">
        <v>0.01</v>
      </c>
      <c r="I91" s="976" t="s">
        <v>11521</v>
      </c>
      <c r="J91" s="976" t="s">
        <v>890</v>
      </c>
    </row>
    <row r="92" spans="1:10" ht="25.5">
      <c r="A92" s="975">
        <v>83</v>
      </c>
      <c r="B92" s="43" t="s">
        <v>11692</v>
      </c>
      <c r="C92" s="18">
        <v>7380735831</v>
      </c>
      <c r="D92" s="18" t="s">
        <v>11693</v>
      </c>
      <c r="E92" s="18">
        <v>1700</v>
      </c>
      <c r="F92" s="18" t="s">
        <v>11640</v>
      </c>
      <c r="G92" s="17">
        <v>0.01</v>
      </c>
      <c r="H92" s="17">
        <v>0.01</v>
      </c>
      <c r="I92" s="976" t="s">
        <v>11521</v>
      </c>
      <c r="J92" s="976" t="s">
        <v>890</v>
      </c>
    </row>
    <row r="93" spans="1:10" ht="25.5">
      <c r="A93" s="975">
        <v>84</v>
      </c>
      <c r="B93" s="43" t="s">
        <v>11694</v>
      </c>
      <c r="C93" s="18">
        <v>7380735832</v>
      </c>
      <c r="D93" s="18" t="s">
        <v>11695</v>
      </c>
      <c r="E93" s="18">
        <v>1310</v>
      </c>
      <c r="F93" s="18" t="s">
        <v>11640</v>
      </c>
      <c r="G93" s="17">
        <v>0.01</v>
      </c>
      <c r="H93" s="17">
        <v>0.01</v>
      </c>
      <c r="I93" s="976" t="s">
        <v>11521</v>
      </c>
      <c r="J93" s="976" t="s">
        <v>890</v>
      </c>
    </row>
    <row r="94" spans="1:10" ht="25.5">
      <c r="A94" s="975">
        <v>85</v>
      </c>
      <c r="B94" s="43" t="s">
        <v>11696</v>
      </c>
      <c r="C94" s="18">
        <v>7380735833</v>
      </c>
      <c r="D94" s="18" t="s">
        <v>11697</v>
      </c>
      <c r="E94" s="18">
        <v>900</v>
      </c>
      <c r="F94" s="18" t="s">
        <v>11640</v>
      </c>
      <c r="G94" s="17">
        <v>0.01</v>
      </c>
      <c r="H94" s="17">
        <v>0.01</v>
      </c>
      <c r="I94" s="976" t="s">
        <v>11521</v>
      </c>
      <c r="J94" s="976" t="s">
        <v>890</v>
      </c>
    </row>
    <row r="95" spans="1:10" ht="25.5">
      <c r="A95" s="975">
        <v>86</v>
      </c>
      <c r="B95" s="43" t="s">
        <v>11698</v>
      </c>
      <c r="C95" s="18">
        <v>7380735834</v>
      </c>
      <c r="D95" s="18" t="s">
        <v>11699</v>
      </c>
      <c r="E95" s="18">
        <v>890</v>
      </c>
      <c r="F95" s="18" t="s">
        <v>11640</v>
      </c>
      <c r="G95" s="17">
        <v>0.01</v>
      </c>
      <c r="H95" s="17">
        <v>0.01</v>
      </c>
      <c r="I95" s="976" t="s">
        <v>11521</v>
      </c>
      <c r="J95" s="976" t="s">
        <v>890</v>
      </c>
    </row>
    <row r="96" spans="1:10" ht="25.5">
      <c r="A96" s="975">
        <v>87</v>
      </c>
      <c r="B96" s="43" t="s">
        <v>11700</v>
      </c>
      <c r="C96" s="18">
        <v>7380735835</v>
      </c>
      <c r="D96" s="18" t="s">
        <v>11701</v>
      </c>
      <c r="E96" s="18">
        <v>2800</v>
      </c>
      <c r="F96" s="18" t="s">
        <v>11640</v>
      </c>
      <c r="G96" s="17">
        <v>0.01</v>
      </c>
      <c r="H96" s="17">
        <v>0.01</v>
      </c>
      <c r="I96" s="976" t="s">
        <v>11521</v>
      </c>
      <c r="J96" s="976" t="s">
        <v>890</v>
      </c>
    </row>
    <row r="97" spans="1:10" ht="25.5">
      <c r="A97" s="975">
        <v>88</v>
      </c>
      <c r="B97" s="43" t="s">
        <v>11702</v>
      </c>
      <c r="C97" s="18">
        <v>7380735836</v>
      </c>
      <c r="D97" s="18" t="s">
        <v>11703</v>
      </c>
      <c r="E97" s="18">
        <v>2040</v>
      </c>
      <c r="F97" s="18" t="s">
        <v>11640</v>
      </c>
      <c r="G97" s="17">
        <v>0.01</v>
      </c>
      <c r="H97" s="17">
        <v>0.01</v>
      </c>
      <c r="I97" s="976" t="s">
        <v>11521</v>
      </c>
      <c r="J97" s="976" t="s">
        <v>890</v>
      </c>
    </row>
    <row r="98" spans="1:10" ht="25.5">
      <c r="A98" s="975">
        <v>89</v>
      </c>
      <c r="B98" s="43" t="s">
        <v>11704</v>
      </c>
      <c r="C98" s="18">
        <v>7380735837</v>
      </c>
      <c r="D98" s="18" t="s">
        <v>11705</v>
      </c>
      <c r="E98" s="18">
        <v>3190</v>
      </c>
      <c r="F98" s="18" t="s">
        <v>11640</v>
      </c>
      <c r="G98" s="17">
        <v>0.01</v>
      </c>
      <c r="H98" s="17">
        <v>0.01</v>
      </c>
      <c r="I98" s="976" t="s">
        <v>11521</v>
      </c>
      <c r="J98" s="976" t="s">
        <v>890</v>
      </c>
    </row>
    <row r="99" spans="1:10" ht="25.5">
      <c r="A99" s="975">
        <v>90</v>
      </c>
      <c r="B99" s="43" t="s">
        <v>11706</v>
      </c>
      <c r="C99" s="18">
        <v>7380735838</v>
      </c>
      <c r="D99" s="18" t="s">
        <v>11707</v>
      </c>
      <c r="E99" s="18">
        <v>1500</v>
      </c>
      <c r="F99" s="18" t="s">
        <v>11640</v>
      </c>
      <c r="G99" s="17">
        <v>0.01</v>
      </c>
      <c r="H99" s="17">
        <v>0.01</v>
      </c>
      <c r="I99" s="976" t="s">
        <v>11521</v>
      </c>
      <c r="J99" s="976" t="s">
        <v>890</v>
      </c>
    </row>
    <row r="100" spans="1:10" ht="25.5">
      <c r="A100" s="975">
        <v>91</v>
      </c>
      <c r="B100" s="43" t="s">
        <v>11708</v>
      </c>
      <c r="C100" s="18">
        <v>7380735839</v>
      </c>
      <c r="D100" s="18" t="s">
        <v>11673</v>
      </c>
      <c r="E100" s="18">
        <v>900</v>
      </c>
      <c r="F100" s="18" t="s">
        <v>11640</v>
      </c>
      <c r="G100" s="17">
        <v>0.01</v>
      </c>
      <c r="H100" s="17">
        <v>0.01</v>
      </c>
      <c r="I100" s="976" t="s">
        <v>11521</v>
      </c>
      <c r="J100" s="976" t="s">
        <v>890</v>
      </c>
    </row>
    <row r="101" spans="1:10" ht="25.5">
      <c r="A101" s="975">
        <v>92</v>
      </c>
      <c r="B101" s="43" t="s">
        <v>11709</v>
      </c>
      <c r="C101" s="18">
        <v>7380735840</v>
      </c>
      <c r="D101" s="18" t="s">
        <v>11710</v>
      </c>
      <c r="E101" s="18">
        <v>1300</v>
      </c>
      <c r="F101" s="18" t="s">
        <v>11640</v>
      </c>
      <c r="G101" s="17">
        <v>0.01</v>
      </c>
      <c r="H101" s="17">
        <v>0.01</v>
      </c>
      <c r="I101" s="976" t="s">
        <v>11521</v>
      </c>
      <c r="J101" s="976" t="s">
        <v>890</v>
      </c>
    </row>
    <row r="102" spans="1:10" ht="25.5">
      <c r="A102" s="975">
        <v>93</v>
      </c>
      <c r="B102" s="43" t="s">
        <v>11711</v>
      </c>
      <c r="C102" s="18">
        <v>7380735841</v>
      </c>
      <c r="D102" s="18" t="s">
        <v>11712</v>
      </c>
      <c r="E102" s="18">
        <v>4300</v>
      </c>
      <c r="F102" s="18" t="s">
        <v>11640</v>
      </c>
      <c r="G102" s="17">
        <v>0.01</v>
      </c>
      <c r="H102" s="17">
        <v>0.01</v>
      </c>
      <c r="I102" s="976" t="s">
        <v>11521</v>
      </c>
      <c r="J102" s="976" t="s">
        <v>890</v>
      </c>
    </row>
    <row r="103" spans="1:10" ht="25.5">
      <c r="A103" s="975">
        <v>94</v>
      </c>
      <c r="B103" s="43" t="s">
        <v>11713</v>
      </c>
      <c r="C103" s="18">
        <v>7380735842</v>
      </c>
      <c r="D103" s="18" t="s">
        <v>11714</v>
      </c>
      <c r="E103" s="18">
        <v>1090</v>
      </c>
      <c r="F103" s="18" t="s">
        <v>11640</v>
      </c>
      <c r="G103" s="17">
        <v>0.01</v>
      </c>
      <c r="H103" s="17">
        <v>0.01</v>
      </c>
      <c r="I103" s="976" t="s">
        <v>11521</v>
      </c>
      <c r="J103" s="976" t="s">
        <v>890</v>
      </c>
    </row>
    <row r="104" spans="1:10" ht="25.5">
      <c r="A104" s="975">
        <v>95</v>
      </c>
      <c r="B104" s="43" t="s">
        <v>11715</v>
      </c>
      <c r="C104" s="18">
        <v>7380735843</v>
      </c>
      <c r="D104" s="18" t="s">
        <v>11716</v>
      </c>
      <c r="E104" s="18">
        <v>900</v>
      </c>
      <c r="F104" s="18" t="s">
        <v>11640</v>
      </c>
      <c r="G104" s="17">
        <v>0.01</v>
      </c>
      <c r="H104" s="17">
        <v>0.01</v>
      </c>
      <c r="I104" s="976" t="s">
        <v>11521</v>
      </c>
      <c r="J104" s="976" t="s">
        <v>890</v>
      </c>
    </row>
    <row r="105" spans="1:10" ht="25.5">
      <c r="A105" s="975">
        <v>96</v>
      </c>
      <c r="B105" s="43" t="s">
        <v>11717</v>
      </c>
      <c r="C105" s="18">
        <v>7380735844</v>
      </c>
      <c r="D105" s="18" t="s">
        <v>11718</v>
      </c>
      <c r="E105" s="18">
        <v>1300</v>
      </c>
      <c r="F105" s="18" t="s">
        <v>11640</v>
      </c>
      <c r="G105" s="17">
        <v>0.01</v>
      </c>
      <c r="H105" s="17">
        <v>0.01</v>
      </c>
      <c r="I105" s="976" t="s">
        <v>11521</v>
      </c>
      <c r="J105" s="976" t="s">
        <v>890</v>
      </c>
    </row>
    <row r="106" spans="1:10" ht="25.5">
      <c r="A106" s="975">
        <v>97</v>
      </c>
      <c r="B106" s="43" t="s">
        <v>11719</v>
      </c>
      <c r="C106" s="18">
        <v>7380735845</v>
      </c>
      <c r="D106" s="18" t="s">
        <v>11720</v>
      </c>
      <c r="E106" s="18">
        <v>1500</v>
      </c>
      <c r="F106" s="18" t="s">
        <v>11640</v>
      </c>
      <c r="G106" s="17">
        <v>0.01</v>
      </c>
      <c r="H106" s="17">
        <v>0.01</v>
      </c>
      <c r="I106" s="976" t="s">
        <v>11521</v>
      </c>
      <c r="J106" s="976" t="s">
        <v>890</v>
      </c>
    </row>
    <row r="107" spans="1:10" ht="25.5">
      <c r="A107" s="975">
        <v>98</v>
      </c>
      <c r="B107" s="43" t="s">
        <v>11721</v>
      </c>
      <c r="C107" s="18">
        <v>7380735846</v>
      </c>
      <c r="D107" s="18" t="s">
        <v>11722</v>
      </c>
      <c r="E107" s="18">
        <v>1200</v>
      </c>
      <c r="F107" s="18" t="s">
        <v>11640</v>
      </c>
      <c r="G107" s="17">
        <v>0.01</v>
      </c>
      <c r="H107" s="17">
        <v>0.01</v>
      </c>
      <c r="I107" s="976" t="s">
        <v>11521</v>
      </c>
      <c r="J107" s="976" t="s">
        <v>890</v>
      </c>
    </row>
    <row r="108" spans="1:10" ht="25.5">
      <c r="A108" s="975">
        <v>99</v>
      </c>
      <c r="B108" s="43" t="s">
        <v>11723</v>
      </c>
      <c r="C108" s="18">
        <v>7380735847</v>
      </c>
      <c r="D108" s="18" t="s">
        <v>11724</v>
      </c>
      <c r="E108" s="18">
        <v>3750</v>
      </c>
      <c r="F108" s="18" t="s">
        <v>11640</v>
      </c>
      <c r="G108" s="17">
        <v>0.01</v>
      </c>
      <c r="H108" s="17">
        <v>0.01</v>
      </c>
      <c r="I108" s="976" t="s">
        <v>11521</v>
      </c>
      <c r="J108" s="976" t="s">
        <v>890</v>
      </c>
    </row>
    <row r="109" spans="1:10" ht="25.5">
      <c r="A109" s="975">
        <v>100</v>
      </c>
      <c r="B109" s="43" t="s">
        <v>11725</v>
      </c>
      <c r="C109" s="18">
        <v>7380735848</v>
      </c>
      <c r="D109" s="18" t="s">
        <v>11726</v>
      </c>
      <c r="E109" s="18">
        <v>400</v>
      </c>
      <c r="F109" s="18" t="s">
        <v>11640</v>
      </c>
      <c r="G109" s="17">
        <v>0.01</v>
      </c>
      <c r="H109" s="17">
        <v>0.01</v>
      </c>
      <c r="I109" s="976" t="s">
        <v>11521</v>
      </c>
      <c r="J109" s="976" t="s">
        <v>890</v>
      </c>
    </row>
    <row r="110" spans="1:10" ht="25.5">
      <c r="A110" s="975">
        <v>101</v>
      </c>
      <c r="B110" s="43" t="s">
        <v>11727</v>
      </c>
      <c r="C110" s="18">
        <v>7380735849</v>
      </c>
      <c r="D110" s="18" t="s">
        <v>11728</v>
      </c>
      <c r="E110" s="18">
        <v>6200</v>
      </c>
      <c r="F110" s="18" t="s">
        <v>11640</v>
      </c>
      <c r="G110" s="17">
        <v>0.01</v>
      </c>
      <c r="H110" s="17">
        <v>0.01</v>
      </c>
      <c r="I110" s="976" t="s">
        <v>11521</v>
      </c>
      <c r="J110" s="976" t="s">
        <v>890</v>
      </c>
    </row>
    <row r="111" spans="1:10" ht="25.5">
      <c r="A111" s="975">
        <v>102</v>
      </c>
      <c r="B111" s="43" t="s">
        <v>11729</v>
      </c>
      <c r="C111" s="18">
        <v>7380735850</v>
      </c>
      <c r="D111" s="18" t="s">
        <v>11730</v>
      </c>
      <c r="E111" s="18">
        <v>4440</v>
      </c>
      <c r="F111" s="18" t="s">
        <v>11640</v>
      </c>
      <c r="G111" s="17">
        <v>0.01</v>
      </c>
      <c r="H111" s="17">
        <v>0.01</v>
      </c>
      <c r="I111" s="976" t="s">
        <v>11521</v>
      </c>
      <c r="J111" s="976" t="s">
        <v>890</v>
      </c>
    </row>
    <row r="112" spans="1:10" ht="25.5">
      <c r="A112" s="975">
        <v>103</v>
      </c>
      <c r="B112" s="43" t="s">
        <v>11731</v>
      </c>
      <c r="C112" s="18">
        <v>7380735851</v>
      </c>
      <c r="D112" s="18" t="s">
        <v>11732</v>
      </c>
      <c r="E112" s="18">
        <v>400</v>
      </c>
      <c r="F112" s="18" t="s">
        <v>11640</v>
      </c>
      <c r="G112" s="17">
        <v>0.01</v>
      </c>
      <c r="H112" s="17">
        <v>0.01</v>
      </c>
      <c r="I112" s="976" t="s">
        <v>11521</v>
      </c>
      <c r="J112" s="976" t="s">
        <v>890</v>
      </c>
    </row>
    <row r="113" spans="1:10" ht="25.5">
      <c r="A113" s="975">
        <v>104</v>
      </c>
      <c r="B113" s="43" t="s">
        <v>11733</v>
      </c>
      <c r="C113" s="18">
        <v>7380735852</v>
      </c>
      <c r="D113" s="18" t="s">
        <v>11734</v>
      </c>
      <c r="E113" s="18">
        <v>3500</v>
      </c>
      <c r="F113" s="18" t="s">
        <v>11640</v>
      </c>
      <c r="G113" s="17">
        <v>0.01</v>
      </c>
      <c r="H113" s="17">
        <v>0.01</v>
      </c>
      <c r="I113" s="976" t="s">
        <v>11521</v>
      </c>
      <c r="J113" s="976" t="s">
        <v>890</v>
      </c>
    </row>
    <row r="114" spans="1:10" ht="25.5">
      <c r="A114" s="975">
        <v>105</v>
      </c>
      <c r="B114" s="43" t="s">
        <v>11735</v>
      </c>
      <c r="C114" s="18">
        <v>7380735853</v>
      </c>
      <c r="D114" s="18" t="s">
        <v>11736</v>
      </c>
      <c r="E114" s="18">
        <v>2400</v>
      </c>
      <c r="F114" s="18" t="s">
        <v>11640</v>
      </c>
      <c r="G114" s="17">
        <v>0.01</v>
      </c>
      <c r="H114" s="17">
        <v>0.01</v>
      </c>
      <c r="I114" s="976" t="s">
        <v>11521</v>
      </c>
      <c r="J114" s="976" t="s">
        <v>890</v>
      </c>
    </row>
    <row r="115" spans="1:10" ht="25.5">
      <c r="A115" s="975">
        <v>106</v>
      </c>
      <c r="B115" s="43" t="s">
        <v>11737</v>
      </c>
      <c r="C115" s="18">
        <v>7380735854</v>
      </c>
      <c r="D115" s="18" t="s">
        <v>11738</v>
      </c>
      <c r="E115" s="18">
        <v>2300</v>
      </c>
      <c r="F115" s="18" t="s">
        <v>11640</v>
      </c>
      <c r="G115" s="17">
        <v>0.01</v>
      </c>
      <c r="H115" s="17">
        <v>0.01</v>
      </c>
      <c r="I115" s="976" t="s">
        <v>11521</v>
      </c>
      <c r="J115" s="976" t="s">
        <v>890</v>
      </c>
    </row>
    <row r="116" spans="1:10" ht="25.5">
      <c r="A116" s="975">
        <v>107</v>
      </c>
      <c r="B116" s="43" t="s">
        <v>11739</v>
      </c>
      <c r="C116" s="18">
        <v>7380735855</v>
      </c>
      <c r="D116" s="18" t="s">
        <v>11740</v>
      </c>
      <c r="E116" s="18">
        <v>500</v>
      </c>
      <c r="F116" s="18" t="s">
        <v>11640</v>
      </c>
      <c r="G116" s="17">
        <v>0.01</v>
      </c>
      <c r="H116" s="17">
        <v>0.01</v>
      </c>
      <c r="I116" s="976" t="s">
        <v>11521</v>
      </c>
      <c r="J116" s="976" t="s">
        <v>890</v>
      </c>
    </row>
    <row r="117" spans="1:10" ht="25.5">
      <c r="A117" s="975">
        <v>108</v>
      </c>
      <c r="B117" s="43" t="s">
        <v>11741</v>
      </c>
      <c r="C117" s="18">
        <v>7380735856</v>
      </c>
      <c r="D117" s="18" t="s">
        <v>11742</v>
      </c>
      <c r="E117" s="18">
        <v>2600</v>
      </c>
      <c r="F117" s="18" t="s">
        <v>11640</v>
      </c>
      <c r="G117" s="17">
        <v>0.01</v>
      </c>
      <c r="H117" s="17">
        <v>0.01</v>
      </c>
      <c r="I117" s="976" t="s">
        <v>11521</v>
      </c>
      <c r="J117" s="976" t="s">
        <v>890</v>
      </c>
    </row>
    <row r="118" spans="1:10" ht="25.5">
      <c r="A118" s="975">
        <v>109</v>
      </c>
      <c r="B118" s="43" t="s">
        <v>11743</v>
      </c>
      <c r="C118" s="18">
        <v>7380735857</v>
      </c>
      <c r="D118" s="18" t="s">
        <v>11744</v>
      </c>
      <c r="E118" s="18">
        <v>2200</v>
      </c>
      <c r="F118" s="18" t="s">
        <v>11640</v>
      </c>
      <c r="G118" s="17">
        <v>0.01</v>
      </c>
      <c r="H118" s="17">
        <v>0.01</v>
      </c>
      <c r="I118" s="976" t="s">
        <v>11521</v>
      </c>
      <c r="J118" s="976" t="s">
        <v>890</v>
      </c>
    </row>
    <row r="119" spans="1:10" ht="25.5">
      <c r="A119" s="975">
        <v>110</v>
      </c>
      <c r="B119" s="43" t="s">
        <v>11745</v>
      </c>
      <c r="C119" s="18">
        <v>7380735858</v>
      </c>
      <c r="D119" s="18" t="s">
        <v>11746</v>
      </c>
      <c r="E119" s="18">
        <v>3100</v>
      </c>
      <c r="F119" s="18" t="s">
        <v>11640</v>
      </c>
      <c r="G119" s="17">
        <v>0.01</v>
      </c>
      <c r="H119" s="17">
        <v>0.01</v>
      </c>
      <c r="I119" s="976" t="s">
        <v>11521</v>
      </c>
      <c r="J119" s="976" t="s">
        <v>890</v>
      </c>
    </row>
    <row r="120" spans="1:10" ht="25.5">
      <c r="A120" s="975">
        <v>111</v>
      </c>
      <c r="B120" s="43" t="s">
        <v>11747</v>
      </c>
      <c r="C120" s="18">
        <v>7380735859</v>
      </c>
      <c r="D120" s="18" t="s">
        <v>11748</v>
      </c>
      <c r="E120" s="18">
        <v>1000</v>
      </c>
      <c r="F120" s="18" t="s">
        <v>11640</v>
      </c>
      <c r="G120" s="17">
        <v>0.01</v>
      </c>
      <c r="H120" s="17">
        <v>0.01</v>
      </c>
      <c r="I120" s="976" t="s">
        <v>11521</v>
      </c>
      <c r="J120" s="976" t="s">
        <v>890</v>
      </c>
    </row>
    <row r="121" spans="1:10" ht="25.5">
      <c r="A121" s="975">
        <v>112</v>
      </c>
      <c r="B121" s="43" t="s">
        <v>11749</v>
      </c>
      <c r="C121" s="18">
        <v>7380735860</v>
      </c>
      <c r="D121" s="18" t="s">
        <v>11750</v>
      </c>
      <c r="E121" s="18">
        <v>990</v>
      </c>
      <c r="F121" s="18" t="s">
        <v>11640</v>
      </c>
      <c r="G121" s="17">
        <v>0.01</v>
      </c>
      <c r="H121" s="17">
        <v>0.01</v>
      </c>
      <c r="I121" s="976" t="s">
        <v>11521</v>
      </c>
      <c r="J121" s="976" t="s">
        <v>890</v>
      </c>
    </row>
    <row r="122" spans="1:10" ht="25.5">
      <c r="A122" s="975">
        <v>113</v>
      </c>
      <c r="B122" s="43" t="s">
        <v>11751</v>
      </c>
      <c r="C122" s="18">
        <v>7380735861</v>
      </c>
      <c r="D122" s="18" t="s">
        <v>11752</v>
      </c>
      <c r="E122" s="18">
        <v>2400</v>
      </c>
      <c r="F122" s="18" t="s">
        <v>11640</v>
      </c>
      <c r="G122" s="17">
        <v>0.01</v>
      </c>
      <c r="H122" s="17">
        <v>0.01</v>
      </c>
      <c r="I122" s="976" t="s">
        <v>11521</v>
      </c>
      <c r="J122" s="976" t="s">
        <v>890</v>
      </c>
    </row>
    <row r="123" spans="1:10" ht="25.5">
      <c r="A123" s="975">
        <v>114</v>
      </c>
      <c r="B123" s="43" t="s">
        <v>11753</v>
      </c>
      <c r="C123" s="18">
        <v>7380735862</v>
      </c>
      <c r="D123" s="18" t="s">
        <v>11754</v>
      </c>
      <c r="E123" s="18">
        <v>2000</v>
      </c>
      <c r="F123" s="18" t="s">
        <v>11640</v>
      </c>
      <c r="G123" s="17">
        <v>0.01</v>
      </c>
      <c r="H123" s="17">
        <v>0.01</v>
      </c>
      <c r="I123" s="976" t="s">
        <v>11521</v>
      </c>
      <c r="J123" s="976" t="s">
        <v>890</v>
      </c>
    </row>
    <row r="124" spans="1:10" ht="25.5">
      <c r="A124" s="975">
        <v>115</v>
      </c>
      <c r="B124" s="43" t="s">
        <v>11755</v>
      </c>
      <c r="C124" s="18">
        <v>7380735863</v>
      </c>
      <c r="D124" s="18" t="s">
        <v>11756</v>
      </c>
      <c r="E124" s="18">
        <v>510</v>
      </c>
      <c r="F124" s="18" t="s">
        <v>11640</v>
      </c>
      <c r="G124" s="17">
        <v>0.01</v>
      </c>
      <c r="H124" s="17">
        <v>0.01</v>
      </c>
      <c r="I124" s="976" t="s">
        <v>11521</v>
      </c>
      <c r="J124" s="976" t="s">
        <v>890</v>
      </c>
    </row>
    <row r="125" spans="1:10" ht="25.5">
      <c r="A125" s="975">
        <v>116</v>
      </c>
      <c r="B125" s="43" t="s">
        <v>11757</v>
      </c>
      <c r="C125" s="18">
        <v>7380735864</v>
      </c>
      <c r="D125" s="18" t="s">
        <v>11758</v>
      </c>
      <c r="E125" s="18">
        <v>590</v>
      </c>
      <c r="F125" s="18" t="s">
        <v>11640</v>
      </c>
      <c r="G125" s="17">
        <v>0.01</v>
      </c>
      <c r="H125" s="17">
        <v>0.01</v>
      </c>
      <c r="I125" s="976" t="s">
        <v>11521</v>
      </c>
      <c r="J125" s="976" t="s">
        <v>890</v>
      </c>
    </row>
    <row r="126" spans="1:10" ht="25.5">
      <c r="A126" s="975">
        <v>117</v>
      </c>
      <c r="B126" s="43" t="s">
        <v>11759</v>
      </c>
      <c r="C126" s="18">
        <v>7380735865</v>
      </c>
      <c r="D126" s="18" t="s">
        <v>11760</v>
      </c>
      <c r="E126" s="18">
        <v>620</v>
      </c>
      <c r="F126" s="18" t="s">
        <v>11640</v>
      </c>
      <c r="G126" s="17">
        <v>0.01</v>
      </c>
      <c r="H126" s="17">
        <v>0.01</v>
      </c>
      <c r="I126" s="976" t="s">
        <v>11521</v>
      </c>
      <c r="J126" s="976" t="s">
        <v>890</v>
      </c>
    </row>
    <row r="127" spans="1:10" ht="25.5">
      <c r="A127" s="975">
        <v>118</v>
      </c>
      <c r="B127" s="43" t="s">
        <v>11761</v>
      </c>
      <c r="C127" s="18">
        <v>7380735866</v>
      </c>
      <c r="D127" s="18" t="s">
        <v>11762</v>
      </c>
      <c r="E127" s="18">
        <v>900</v>
      </c>
      <c r="F127" s="18" t="s">
        <v>11640</v>
      </c>
      <c r="G127" s="17">
        <v>0.01</v>
      </c>
      <c r="H127" s="17">
        <v>0.01</v>
      </c>
      <c r="I127" s="976" t="s">
        <v>11521</v>
      </c>
      <c r="J127" s="976" t="s">
        <v>890</v>
      </c>
    </row>
    <row r="128" spans="1:10" ht="25.5">
      <c r="A128" s="975">
        <v>119</v>
      </c>
      <c r="B128" s="43" t="s">
        <v>11763</v>
      </c>
      <c r="C128" s="18">
        <v>7380735867</v>
      </c>
      <c r="D128" s="18" t="s">
        <v>11764</v>
      </c>
      <c r="E128" s="18">
        <v>700</v>
      </c>
      <c r="F128" s="18" t="s">
        <v>11640</v>
      </c>
      <c r="G128" s="17">
        <v>0.01</v>
      </c>
      <c r="H128" s="17">
        <v>0.01</v>
      </c>
      <c r="I128" s="976" t="s">
        <v>11521</v>
      </c>
      <c r="J128" s="976" t="s">
        <v>890</v>
      </c>
    </row>
    <row r="129" spans="1:10" ht="25.5">
      <c r="A129" s="975">
        <v>120</v>
      </c>
      <c r="B129" s="43" t="s">
        <v>11765</v>
      </c>
      <c r="C129" s="18">
        <v>7380735868</v>
      </c>
      <c r="D129" s="18" t="s">
        <v>11766</v>
      </c>
      <c r="E129" s="18">
        <v>1300</v>
      </c>
      <c r="F129" s="18" t="s">
        <v>11640</v>
      </c>
      <c r="G129" s="17">
        <v>0.01</v>
      </c>
      <c r="H129" s="17">
        <v>0.01</v>
      </c>
      <c r="I129" s="976" t="s">
        <v>11521</v>
      </c>
      <c r="J129" s="976" t="s">
        <v>890</v>
      </c>
    </row>
    <row r="130" spans="1:10" ht="25.5">
      <c r="A130" s="975">
        <v>121</v>
      </c>
      <c r="B130" s="43" t="s">
        <v>11767</v>
      </c>
      <c r="C130" s="18">
        <v>7380735869</v>
      </c>
      <c r="D130" s="18" t="s">
        <v>11768</v>
      </c>
      <c r="E130" s="18">
        <v>750</v>
      </c>
      <c r="F130" s="18" t="s">
        <v>11640</v>
      </c>
      <c r="G130" s="17">
        <v>0.01</v>
      </c>
      <c r="H130" s="17">
        <v>0.01</v>
      </c>
      <c r="I130" s="976" t="s">
        <v>11521</v>
      </c>
      <c r="J130" s="976" t="s">
        <v>890</v>
      </c>
    </row>
    <row r="131" spans="1:10" ht="25.5">
      <c r="A131" s="975">
        <v>122</v>
      </c>
      <c r="B131" s="43" t="s">
        <v>11769</v>
      </c>
      <c r="C131" s="18">
        <v>7380735870</v>
      </c>
      <c r="D131" s="18" t="s">
        <v>11770</v>
      </c>
      <c r="E131" s="18">
        <v>1890</v>
      </c>
      <c r="F131" s="18" t="s">
        <v>11640</v>
      </c>
      <c r="G131" s="17">
        <v>0.01</v>
      </c>
      <c r="H131" s="17">
        <v>0.01</v>
      </c>
      <c r="I131" s="976" t="s">
        <v>11521</v>
      </c>
      <c r="J131" s="976" t="s">
        <v>890</v>
      </c>
    </row>
    <row r="132" spans="1:10" ht="25.5">
      <c r="A132" s="975">
        <v>123</v>
      </c>
      <c r="B132" s="43" t="s">
        <v>11771</v>
      </c>
      <c r="C132" s="18">
        <v>7380735871</v>
      </c>
      <c r="D132" s="18" t="s">
        <v>11772</v>
      </c>
      <c r="E132" s="18">
        <v>3770</v>
      </c>
      <c r="F132" s="18" t="s">
        <v>11640</v>
      </c>
      <c r="G132" s="17">
        <v>0.01</v>
      </c>
      <c r="H132" s="17">
        <v>0.01</v>
      </c>
      <c r="I132" s="976" t="s">
        <v>11521</v>
      </c>
      <c r="J132" s="976" t="s">
        <v>890</v>
      </c>
    </row>
    <row r="133" spans="1:10" ht="25.5">
      <c r="A133" s="975">
        <v>124</v>
      </c>
      <c r="B133" s="43" t="s">
        <v>11773</v>
      </c>
      <c r="C133" s="18">
        <v>7380735872</v>
      </c>
      <c r="D133" s="18" t="s">
        <v>11774</v>
      </c>
      <c r="E133" s="18">
        <v>1400</v>
      </c>
      <c r="F133" s="18" t="s">
        <v>11640</v>
      </c>
      <c r="G133" s="17">
        <v>0.01</v>
      </c>
      <c r="H133" s="17">
        <v>0.01</v>
      </c>
      <c r="I133" s="976" t="s">
        <v>11521</v>
      </c>
      <c r="J133" s="976" t="s">
        <v>890</v>
      </c>
    </row>
    <row r="134" spans="1:10" ht="25.5">
      <c r="A134" s="975">
        <v>125</v>
      </c>
      <c r="B134" s="43" t="s">
        <v>11775</v>
      </c>
      <c r="C134" s="18">
        <v>7380735873</v>
      </c>
      <c r="D134" s="18" t="s">
        <v>11776</v>
      </c>
      <c r="E134" s="18">
        <v>4150</v>
      </c>
      <c r="F134" s="18" t="s">
        <v>11520</v>
      </c>
      <c r="G134" s="17">
        <v>0.01</v>
      </c>
      <c r="H134" s="17">
        <v>0.01</v>
      </c>
      <c r="I134" s="976" t="s">
        <v>11521</v>
      </c>
      <c r="J134" s="976" t="s">
        <v>890</v>
      </c>
    </row>
    <row r="135" spans="1:10" ht="25.5">
      <c r="A135" s="975">
        <v>126</v>
      </c>
      <c r="B135" s="43" t="s">
        <v>11777</v>
      </c>
      <c r="C135" s="18">
        <v>7380735874</v>
      </c>
      <c r="D135" s="18" t="s">
        <v>11778</v>
      </c>
      <c r="E135" s="18">
        <v>1290</v>
      </c>
      <c r="F135" s="18" t="s">
        <v>11640</v>
      </c>
      <c r="G135" s="17">
        <v>103995.47</v>
      </c>
      <c r="H135" s="17">
        <v>37636.81</v>
      </c>
      <c r="I135" s="976" t="s">
        <v>11521</v>
      </c>
      <c r="J135" s="976" t="s">
        <v>890</v>
      </c>
    </row>
    <row r="136" spans="1:10" ht="25.5">
      <c r="A136" s="975">
        <v>127</v>
      </c>
      <c r="B136" s="43" t="s">
        <v>11779</v>
      </c>
      <c r="C136" s="18">
        <v>7380735875</v>
      </c>
      <c r="D136" s="18" t="s">
        <v>11780</v>
      </c>
      <c r="E136" s="18">
        <v>17140</v>
      </c>
      <c r="F136" s="18" t="s">
        <v>11520</v>
      </c>
      <c r="G136" s="17">
        <v>0.01</v>
      </c>
      <c r="H136" s="17">
        <v>0.01</v>
      </c>
      <c r="I136" s="976" t="s">
        <v>11521</v>
      </c>
      <c r="J136" s="976" t="s">
        <v>890</v>
      </c>
    </row>
    <row r="137" spans="1:10" ht="25.5">
      <c r="A137" s="975">
        <v>128</v>
      </c>
      <c r="B137" s="43" t="s">
        <v>11781</v>
      </c>
      <c r="C137" s="18">
        <v>7380735876</v>
      </c>
      <c r="D137" s="18" t="s">
        <v>11782</v>
      </c>
      <c r="E137" s="18">
        <v>28950</v>
      </c>
      <c r="F137" s="18" t="s">
        <v>11520</v>
      </c>
      <c r="G137" s="17">
        <v>0.01</v>
      </c>
      <c r="H137" s="17">
        <v>0.01</v>
      </c>
      <c r="I137" s="976" t="s">
        <v>11521</v>
      </c>
      <c r="J137" s="976" t="s">
        <v>890</v>
      </c>
    </row>
    <row r="138" spans="1:10" ht="25.5">
      <c r="A138" s="975">
        <v>129</v>
      </c>
      <c r="B138" s="43" t="s">
        <v>11783</v>
      </c>
      <c r="C138" s="18">
        <v>7380735877</v>
      </c>
      <c r="D138" s="18" t="s">
        <v>11784</v>
      </c>
      <c r="E138" s="18">
        <v>5900</v>
      </c>
      <c r="F138" s="18" t="s">
        <v>11520</v>
      </c>
      <c r="G138" s="17">
        <v>0.01</v>
      </c>
      <c r="H138" s="17">
        <v>0.01</v>
      </c>
      <c r="I138" s="976" t="s">
        <v>11521</v>
      </c>
      <c r="J138" s="976" t="s">
        <v>890</v>
      </c>
    </row>
    <row r="139" spans="1:10" ht="38.25">
      <c r="A139" s="975">
        <v>130</v>
      </c>
      <c r="B139" s="43" t="s">
        <v>11785</v>
      </c>
      <c r="C139" s="18">
        <v>7380735878</v>
      </c>
      <c r="D139" s="18" t="s">
        <v>11786</v>
      </c>
      <c r="E139" s="18">
        <v>4840</v>
      </c>
      <c r="F139" s="18" t="s">
        <v>11520</v>
      </c>
      <c r="G139" s="17">
        <v>0.01</v>
      </c>
      <c r="H139" s="17">
        <v>0.01</v>
      </c>
      <c r="I139" s="976" t="s">
        <v>11787</v>
      </c>
      <c r="J139" s="976" t="s">
        <v>890</v>
      </c>
    </row>
    <row r="140" spans="1:10" ht="25.5">
      <c r="A140" s="975">
        <v>131</v>
      </c>
      <c r="B140" s="43" t="s">
        <v>11788</v>
      </c>
      <c r="C140" s="18">
        <v>7380735879</v>
      </c>
      <c r="D140" s="18" t="s">
        <v>11789</v>
      </c>
      <c r="E140" s="18">
        <v>23850</v>
      </c>
      <c r="F140" s="18" t="s">
        <v>11520</v>
      </c>
      <c r="G140" s="17">
        <v>0.01</v>
      </c>
      <c r="H140" s="17">
        <v>0.01</v>
      </c>
      <c r="I140" s="976" t="s">
        <v>11521</v>
      </c>
      <c r="J140" s="976" t="s">
        <v>890</v>
      </c>
    </row>
    <row r="141" spans="1:10" ht="25.5">
      <c r="A141" s="975">
        <v>132</v>
      </c>
      <c r="B141" s="43" t="s">
        <v>11790</v>
      </c>
      <c r="C141" s="18">
        <v>7380735880</v>
      </c>
      <c r="D141" s="18" t="s">
        <v>11791</v>
      </c>
      <c r="E141" s="18">
        <v>5640</v>
      </c>
      <c r="F141" s="18" t="s">
        <v>11520</v>
      </c>
      <c r="G141" s="17">
        <v>1</v>
      </c>
      <c r="H141" s="17">
        <v>1</v>
      </c>
      <c r="I141" s="976" t="s">
        <v>11521</v>
      </c>
      <c r="J141" s="976" t="s">
        <v>890</v>
      </c>
    </row>
    <row r="142" spans="1:10" ht="25.5">
      <c r="A142" s="975">
        <v>133</v>
      </c>
      <c r="B142" s="43" t="s">
        <v>11792</v>
      </c>
      <c r="C142" s="18">
        <v>7380735881</v>
      </c>
      <c r="D142" s="18" t="s">
        <v>11793</v>
      </c>
      <c r="E142" s="18">
        <v>108900</v>
      </c>
      <c r="F142" s="18" t="s">
        <v>11520</v>
      </c>
      <c r="G142" s="17">
        <v>0.01</v>
      </c>
      <c r="H142" s="17">
        <v>0.01</v>
      </c>
      <c r="I142" s="976" t="s">
        <v>11521</v>
      </c>
      <c r="J142" s="976" t="s">
        <v>890</v>
      </c>
    </row>
    <row r="143" spans="1:10" ht="63.75">
      <c r="A143" s="975">
        <v>134</v>
      </c>
      <c r="B143" s="43" t="s">
        <v>11794</v>
      </c>
      <c r="C143" s="18">
        <v>7380735882</v>
      </c>
      <c r="D143" s="18"/>
      <c r="E143" s="18">
        <v>104037</v>
      </c>
      <c r="F143" s="18" t="s">
        <v>11520</v>
      </c>
      <c r="G143" s="17">
        <v>1</v>
      </c>
      <c r="H143" s="17">
        <v>0</v>
      </c>
      <c r="I143" s="976" t="s">
        <v>11795</v>
      </c>
      <c r="J143" s="977" t="s">
        <v>11796</v>
      </c>
    </row>
    <row r="144" spans="1:10" ht="25.5">
      <c r="A144" s="975">
        <v>135</v>
      </c>
      <c r="B144" s="43" t="s">
        <v>11797</v>
      </c>
      <c r="C144" s="18">
        <v>7380735883</v>
      </c>
      <c r="D144" s="18" t="s">
        <v>11798</v>
      </c>
      <c r="E144" s="18">
        <v>6720</v>
      </c>
      <c r="F144" s="18" t="s">
        <v>11520</v>
      </c>
      <c r="G144" s="17">
        <v>0.01</v>
      </c>
      <c r="H144" s="17">
        <v>0.01</v>
      </c>
      <c r="I144" s="976" t="s">
        <v>11521</v>
      </c>
      <c r="J144" s="976" t="s">
        <v>890</v>
      </c>
    </row>
    <row r="145" spans="1:10" ht="25.5">
      <c r="A145" s="975">
        <v>136</v>
      </c>
      <c r="B145" s="43" t="s">
        <v>11799</v>
      </c>
      <c r="C145" s="18">
        <v>7380735884</v>
      </c>
      <c r="D145" s="18" t="s">
        <v>11800</v>
      </c>
      <c r="E145" s="18">
        <v>99330</v>
      </c>
      <c r="F145" s="18" t="s">
        <v>11520</v>
      </c>
      <c r="G145" s="17">
        <v>0.01</v>
      </c>
      <c r="H145" s="17">
        <v>0.01</v>
      </c>
      <c r="I145" s="976" t="s">
        <v>11521</v>
      </c>
      <c r="J145" s="976" t="s">
        <v>890</v>
      </c>
    </row>
    <row r="146" spans="1:10" ht="25.5">
      <c r="A146" s="975">
        <v>137</v>
      </c>
      <c r="B146" s="43" t="s">
        <v>11801</v>
      </c>
      <c r="C146" s="18">
        <v>7380735886</v>
      </c>
      <c r="D146" s="18" t="s">
        <v>11802</v>
      </c>
      <c r="E146" s="18">
        <v>39840</v>
      </c>
      <c r="F146" s="18" t="s">
        <v>11520</v>
      </c>
      <c r="G146" s="17">
        <v>0.01</v>
      </c>
      <c r="H146" s="17">
        <v>0.01</v>
      </c>
      <c r="I146" s="976" t="s">
        <v>11521</v>
      </c>
      <c r="J146" s="976" t="s">
        <v>890</v>
      </c>
    </row>
    <row r="147" spans="1:10" ht="51.6" customHeight="1">
      <c r="A147" s="975">
        <v>138</v>
      </c>
      <c r="B147" s="43" t="s">
        <v>11803</v>
      </c>
      <c r="C147" s="18">
        <v>7380735887</v>
      </c>
      <c r="D147" s="43" t="s">
        <v>11804</v>
      </c>
      <c r="E147" s="43" t="s">
        <v>11805</v>
      </c>
      <c r="F147" s="18" t="s">
        <v>11520</v>
      </c>
      <c r="G147" s="17">
        <v>0.01</v>
      </c>
      <c r="H147" s="17">
        <v>0.01</v>
      </c>
      <c r="I147" s="976" t="s">
        <v>11521</v>
      </c>
      <c r="J147" s="976" t="s">
        <v>890</v>
      </c>
    </row>
    <row r="148" spans="1:10" ht="25.5">
      <c r="A148" s="975">
        <v>139</v>
      </c>
      <c r="B148" s="43" t="s">
        <v>11806</v>
      </c>
      <c r="C148" s="18">
        <v>7380735888</v>
      </c>
      <c r="D148" s="18" t="s">
        <v>11807</v>
      </c>
      <c r="E148" s="18">
        <v>8560</v>
      </c>
      <c r="F148" s="18" t="s">
        <v>11520</v>
      </c>
      <c r="G148" s="17">
        <v>0.01</v>
      </c>
      <c r="H148" s="17">
        <v>0.01</v>
      </c>
      <c r="I148" s="976" t="s">
        <v>11521</v>
      </c>
      <c r="J148" s="976" t="s">
        <v>890</v>
      </c>
    </row>
    <row r="149" spans="1:10" ht="25.5">
      <c r="A149" s="975">
        <v>140</v>
      </c>
      <c r="B149" s="43" t="s">
        <v>11808</v>
      </c>
      <c r="C149" s="18">
        <v>7380735889</v>
      </c>
      <c r="D149" s="18" t="s">
        <v>11809</v>
      </c>
      <c r="E149" s="18">
        <v>5700</v>
      </c>
      <c r="F149" s="18" t="s">
        <v>11444</v>
      </c>
      <c r="G149" s="17">
        <v>0.01</v>
      </c>
      <c r="H149" s="17">
        <v>0.01</v>
      </c>
      <c r="I149" s="976" t="s">
        <v>11521</v>
      </c>
      <c r="J149" s="976" t="s">
        <v>890</v>
      </c>
    </row>
    <row r="150" spans="1:10" ht="25.5">
      <c r="A150" s="975">
        <v>141</v>
      </c>
      <c r="B150" s="43" t="s">
        <v>11810</v>
      </c>
      <c r="C150" s="18">
        <v>7380735890</v>
      </c>
      <c r="D150" s="18" t="s">
        <v>11811</v>
      </c>
      <c r="E150" s="18">
        <v>17430</v>
      </c>
      <c r="F150" s="18" t="s">
        <v>11520</v>
      </c>
      <c r="G150" s="17">
        <v>0.01</v>
      </c>
      <c r="H150" s="17">
        <v>0.01</v>
      </c>
      <c r="I150" s="976" t="s">
        <v>11521</v>
      </c>
      <c r="J150" s="976" t="s">
        <v>890</v>
      </c>
    </row>
    <row r="151" spans="1:10" ht="38.25">
      <c r="A151" s="975">
        <v>142</v>
      </c>
      <c r="B151" s="43" t="s">
        <v>11812</v>
      </c>
      <c r="C151" s="18">
        <v>7380735891</v>
      </c>
      <c r="D151" s="18" t="s">
        <v>11813</v>
      </c>
      <c r="E151" s="18">
        <v>15193</v>
      </c>
      <c r="F151" s="18" t="s">
        <v>11520</v>
      </c>
      <c r="G151" s="17">
        <v>0.01</v>
      </c>
      <c r="H151" s="17">
        <v>0.01</v>
      </c>
      <c r="I151" s="976" t="s">
        <v>11577</v>
      </c>
      <c r="J151" s="976" t="s">
        <v>890</v>
      </c>
    </row>
    <row r="152" spans="1:10" ht="25.5">
      <c r="A152" s="975">
        <v>143</v>
      </c>
      <c r="B152" s="43" t="s">
        <v>11814</v>
      </c>
      <c r="C152" s="18">
        <v>7380735892</v>
      </c>
      <c r="D152" s="18" t="s">
        <v>11815</v>
      </c>
      <c r="E152" s="18">
        <v>10980</v>
      </c>
      <c r="F152" s="18" t="s">
        <v>11520</v>
      </c>
      <c r="G152" s="17">
        <v>0.01</v>
      </c>
      <c r="H152" s="17">
        <v>0.01</v>
      </c>
      <c r="I152" s="976" t="s">
        <v>11521</v>
      </c>
      <c r="J152" s="976" t="s">
        <v>890</v>
      </c>
    </row>
    <row r="153" spans="1:10" ht="25.5">
      <c r="A153" s="975">
        <v>144</v>
      </c>
      <c r="B153" s="43" t="s">
        <v>11816</v>
      </c>
      <c r="C153" s="18">
        <v>7380735893</v>
      </c>
      <c r="D153" s="18" t="s">
        <v>11817</v>
      </c>
      <c r="E153" s="18">
        <v>13800</v>
      </c>
      <c r="F153" s="18" t="s">
        <v>11517</v>
      </c>
      <c r="G153" s="17">
        <v>0.01</v>
      </c>
      <c r="H153" s="17">
        <v>0.01</v>
      </c>
      <c r="I153" s="976" t="s">
        <v>11521</v>
      </c>
      <c r="J153" s="976" t="s">
        <v>890</v>
      </c>
    </row>
    <row r="154" spans="1:10" ht="25.5">
      <c r="A154" s="975">
        <v>145</v>
      </c>
      <c r="B154" s="43" t="s">
        <v>11818</v>
      </c>
      <c r="C154" s="18">
        <v>7380735894</v>
      </c>
      <c r="D154" s="18" t="s">
        <v>11819</v>
      </c>
      <c r="E154" s="18">
        <v>29780</v>
      </c>
      <c r="F154" s="18" t="s">
        <v>11520</v>
      </c>
      <c r="G154" s="17">
        <v>0.01</v>
      </c>
      <c r="H154" s="17">
        <v>0.01</v>
      </c>
      <c r="I154" s="976" t="s">
        <v>11521</v>
      </c>
      <c r="J154" s="976" t="s">
        <v>890</v>
      </c>
    </row>
    <row r="155" spans="1:10" ht="25.5">
      <c r="A155" s="975">
        <v>146</v>
      </c>
      <c r="B155" s="43" t="s">
        <v>11820</v>
      </c>
      <c r="C155" s="18">
        <v>7380735895</v>
      </c>
      <c r="D155" s="18" t="s">
        <v>11821</v>
      </c>
      <c r="E155" s="18">
        <v>6810</v>
      </c>
      <c r="F155" s="18" t="s">
        <v>11520</v>
      </c>
      <c r="G155" s="17">
        <v>0.01</v>
      </c>
      <c r="H155" s="17">
        <v>0.01</v>
      </c>
      <c r="I155" s="976" t="s">
        <v>11521</v>
      </c>
      <c r="J155" s="976" t="s">
        <v>890</v>
      </c>
    </row>
    <row r="156" spans="1:10" ht="25.5">
      <c r="A156" s="975">
        <v>147</v>
      </c>
      <c r="B156" s="43" t="s">
        <v>11822</v>
      </c>
      <c r="C156" s="18">
        <v>7380735896</v>
      </c>
      <c r="D156" s="18" t="s">
        <v>11823</v>
      </c>
      <c r="E156" s="18">
        <v>18900</v>
      </c>
      <c r="F156" s="18" t="s">
        <v>11520</v>
      </c>
      <c r="G156" s="17">
        <v>0.01</v>
      </c>
      <c r="H156" s="17">
        <v>0.01</v>
      </c>
      <c r="I156" s="976" t="s">
        <v>11521</v>
      </c>
      <c r="J156" s="976" t="s">
        <v>890</v>
      </c>
    </row>
    <row r="157" spans="1:10" ht="25.5">
      <c r="A157" s="975">
        <v>148</v>
      </c>
      <c r="B157" s="43" t="s">
        <v>11824</v>
      </c>
      <c r="C157" s="18">
        <v>7380735897</v>
      </c>
      <c r="D157" s="18" t="s">
        <v>11825</v>
      </c>
      <c r="E157" s="18">
        <v>51010</v>
      </c>
      <c r="F157" s="18" t="s">
        <v>11520</v>
      </c>
      <c r="G157" s="17">
        <v>0.01</v>
      </c>
      <c r="H157" s="17">
        <v>0.01</v>
      </c>
      <c r="I157" s="976" t="s">
        <v>11521</v>
      </c>
      <c r="J157" s="976" t="s">
        <v>890</v>
      </c>
    </row>
    <row r="158" spans="1:10" ht="25.5">
      <c r="A158" s="975">
        <v>149</v>
      </c>
      <c r="B158" s="43" t="s">
        <v>11826</v>
      </c>
      <c r="C158" s="18">
        <v>7380735898</v>
      </c>
      <c r="D158" s="18" t="s">
        <v>11827</v>
      </c>
      <c r="E158" s="18">
        <v>12900</v>
      </c>
      <c r="F158" s="18" t="s">
        <v>11562</v>
      </c>
      <c r="G158" s="17">
        <v>0.01</v>
      </c>
      <c r="H158" s="17">
        <v>0.01</v>
      </c>
      <c r="I158" s="976" t="s">
        <v>11521</v>
      </c>
      <c r="J158" s="976" t="s">
        <v>890</v>
      </c>
    </row>
    <row r="159" spans="1:10" ht="25.5">
      <c r="A159" s="975">
        <v>150</v>
      </c>
      <c r="B159" s="43" t="s">
        <v>11828</v>
      </c>
      <c r="C159" s="18">
        <v>7380735899</v>
      </c>
      <c r="D159" s="18" t="s">
        <v>11829</v>
      </c>
      <c r="E159" s="18">
        <v>2050</v>
      </c>
      <c r="F159" s="18" t="s">
        <v>11562</v>
      </c>
      <c r="G159" s="17">
        <v>0.01</v>
      </c>
      <c r="H159" s="17">
        <v>0.01</v>
      </c>
      <c r="I159" s="976" t="s">
        <v>11521</v>
      </c>
      <c r="J159" s="976" t="s">
        <v>890</v>
      </c>
    </row>
    <row r="160" spans="1:10" ht="25.5">
      <c r="A160" s="975">
        <v>151</v>
      </c>
      <c r="B160" s="43" t="s">
        <v>11830</v>
      </c>
      <c r="C160" s="18">
        <v>7380735900</v>
      </c>
      <c r="D160" s="18" t="s">
        <v>11831</v>
      </c>
      <c r="E160" s="18">
        <v>4900</v>
      </c>
      <c r="F160" s="18" t="s">
        <v>11562</v>
      </c>
      <c r="G160" s="17">
        <v>0.01</v>
      </c>
      <c r="H160" s="17">
        <v>0.01</v>
      </c>
      <c r="I160" s="976" t="s">
        <v>11521</v>
      </c>
      <c r="J160" s="976" t="s">
        <v>890</v>
      </c>
    </row>
    <row r="161" spans="1:10" ht="25.5">
      <c r="A161" s="975">
        <v>152</v>
      </c>
      <c r="B161" s="43" t="s">
        <v>11832</v>
      </c>
      <c r="C161" s="18">
        <v>7380735901</v>
      </c>
      <c r="D161" s="18" t="s">
        <v>11833</v>
      </c>
      <c r="E161" s="18">
        <v>4900</v>
      </c>
      <c r="F161" s="18" t="s">
        <v>11562</v>
      </c>
      <c r="G161" s="17">
        <v>0.01</v>
      </c>
      <c r="H161" s="17">
        <v>0.01</v>
      </c>
      <c r="I161" s="976" t="s">
        <v>11521</v>
      </c>
      <c r="J161" s="976" t="s">
        <v>890</v>
      </c>
    </row>
    <row r="162" spans="1:10" ht="25.5">
      <c r="A162" s="975">
        <v>153</v>
      </c>
      <c r="B162" s="43" t="s">
        <v>11834</v>
      </c>
      <c r="C162" s="18">
        <v>7380735902</v>
      </c>
      <c r="D162" s="18" t="s">
        <v>11835</v>
      </c>
      <c r="E162" s="18">
        <v>13990</v>
      </c>
      <c r="F162" s="18" t="s">
        <v>11562</v>
      </c>
      <c r="G162" s="17">
        <v>0.01</v>
      </c>
      <c r="H162" s="17">
        <v>0.01</v>
      </c>
      <c r="I162" s="976" t="s">
        <v>11521</v>
      </c>
      <c r="J162" s="976" t="s">
        <v>890</v>
      </c>
    </row>
    <row r="163" spans="1:10" ht="25.5">
      <c r="A163" s="975">
        <v>154</v>
      </c>
      <c r="B163" s="43" t="s">
        <v>11836</v>
      </c>
      <c r="C163" s="18">
        <v>7380735903</v>
      </c>
      <c r="D163" s="18" t="s">
        <v>11837</v>
      </c>
      <c r="E163" s="18">
        <v>1330</v>
      </c>
      <c r="F163" s="18" t="s">
        <v>11562</v>
      </c>
      <c r="G163" s="17">
        <v>0.01</v>
      </c>
      <c r="H163" s="17">
        <v>0.01</v>
      </c>
      <c r="I163" s="976" t="s">
        <v>11521</v>
      </c>
      <c r="J163" s="976" t="s">
        <v>890</v>
      </c>
    </row>
    <row r="164" spans="1:10" ht="25.5">
      <c r="A164" s="975">
        <v>155</v>
      </c>
      <c r="B164" s="43" t="s">
        <v>11838</v>
      </c>
      <c r="C164" s="18">
        <v>7380735904</v>
      </c>
      <c r="D164" s="18" t="s">
        <v>11839</v>
      </c>
      <c r="E164" s="18">
        <v>14190</v>
      </c>
      <c r="F164" s="18" t="s">
        <v>11562</v>
      </c>
      <c r="G164" s="17">
        <v>0.01</v>
      </c>
      <c r="H164" s="17">
        <v>0.01</v>
      </c>
      <c r="I164" s="976" t="s">
        <v>11521</v>
      </c>
      <c r="J164" s="976" t="s">
        <v>890</v>
      </c>
    </row>
    <row r="165" spans="1:10" ht="25.5">
      <c r="A165" s="975">
        <v>156</v>
      </c>
      <c r="B165" s="43" t="s">
        <v>11840</v>
      </c>
      <c r="C165" s="18">
        <v>7380735905</v>
      </c>
      <c r="D165" s="18" t="s">
        <v>11841</v>
      </c>
      <c r="E165" s="18">
        <v>830</v>
      </c>
      <c r="F165" s="18" t="s">
        <v>11562</v>
      </c>
      <c r="G165" s="17">
        <v>0.01</v>
      </c>
      <c r="H165" s="17">
        <v>0.01</v>
      </c>
      <c r="I165" s="976" t="s">
        <v>11521</v>
      </c>
      <c r="J165" s="976" t="s">
        <v>890</v>
      </c>
    </row>
    <row r="166" spans="1:10" ht="25.5">
      <c r="A166" s="975">
        <v>157</v>
      </c>
      <c r="B166" s="43" t="s">
        <v>11842</v>
      </c>
      <c r="C166" s="18">
        <v>7380735906</v>
      </c>
      <c r="D166" s="18" t="s">
        <v>11843</v>
      </c>
      <c r="E166" s="18">
        <v>360</v>
      </c>
      <c r="F166" s="18" t="s">
        <v>11562</v>
      </c>
      <c r="G166" s="17">
        <v>0.01</v>
      </c>
      <c r="H166" s="17">
        <v>0.01</v>
      </c>
      <c r="I166" s="976" t="s">
        <v>11521</v>
      </c>
      <c r="J166" s="976" t="s">
        <v>890</v>
      </c>
    </row>
    <row r="167" spans="1:10" ht="25.5">
      <c r="A167" s="975">
        <v>158</v>
      </c>
      <c r="B167" s="43" t="s">
        <v>11844</v>
      </c>
      <c r="C167" s="18">
        <v>7380735907</v>
      </c>
      <c r="D167" s="18" t="s">
        <v>11845</v>
      </c>
      <c r="E167" s="18">
        <v>1650</v>
      </c>
      <c r="F167" s="18" t="s">
        <v>11562</v>
      </c>
      <c r="G167" s="17">
        <v>0.01</v>
      </c>
      <c r="H167" s="17">
        <v>0.01</v>
      </c>
      <c r="I167" s="976" t="s">
        <v>11521</v>
      </c>
      <c r="J167" s="976" t="s">
        <v>890</v>
      </c>
    </row>
    <row r="168" spans="1:10" ht="25.5">
      <c r="A168" s="975">
        <v>159</v>
      </c>
      <c r="B168" s="43" t="s">
        <v>11846</v>
      </c>
      <c r="C168" s="18">
        <v>7380735908</v>
      </c>
      <c r="D168" s="18" t="s">
        <v>11847</v>
      </c>
      <c r="E168" s="18">
        <v>7010</v>
      </c>
      <c r="F168" s="18" t="s">
        <v>11562</v>
      </c>
      <c r="G168" s="17">
        <v>0.01</v>
      </c>
      <c r="H168" s="17">
        <v>0.01</v>
      </c>
      <c r="I168" s="976" t="s">
        <v>11521</v>
      </c>
      <c r="J168" s="976" t="s">
        <v>890</v>
      </c>
    </row>
    <row r="169" spans="1:10" ht="25.5">
      <c r="A169" s="975">
        <v>160</v>
      </c>
      <c r="B169" s="43" t="s">
        <v>11848</v>
      </c>
      <c r="C169" s="18">
        <v>7380735909</v>
      </c>
      <c r="D169" s="18" t="s">
        <v>11849</v>
      </c>
      <c r="E169" s="18">
        <v>1090</v>
      </c>
      <c r="F169" s="18" t="s">
        <v>11562</v>
      </c>
      <c r="G169" s="17">
        <v>0.01</v>
      </c>
      <c r="H169" s="17">
        <v>0.01</v>
      </c>
      <c r="I169" s="976" t="s">
        <v>11521</v>
      </c>
      <c r="J169" s="976" t="s">
        <v>890</v>
      </c>
    </row>
    <row r="170" spans="1:10" ht="25.5">
      <c r="A170" s="975">
        <v>161</v>
      </c>
      <c r="B170" s="43" t="s">
        <v>11850</v>
      </c>
      <c r="C170" s="18">
        <v>7380735910</v>
      </c>
      <c r="D170" s="18" t="s">
        <v>11851</v>
      </c>
      <c r="E170" s="18">
        <v>5020</v>
      </c>
      <c r="F170" s="18" t="s">
        <v>11562</v>
      </c>
      <c r="G170" s="17">
        <v>0.01</v>
      </c>
      <c r="H170" s="17">
        <v>0.01</v>
      </c>
      <c r="I170" s="976" t="s">
        <v>11521</v>
      </c>
      <c r="J170" s="976" t="s">
        <v>890</v>
      </c>
    </row>
    <row r="171" spans="1:10" ht="25.5">
      <c r="A171" s="975">
        <v>162</v>
      </c>
      <c r="B171" s="43" t="s">
        <v>11852</v>
      </c>
      <c r="C171" s="18">
        <v>7380735911</v>
      </c>
      <c r="D171" s="18" t="s">
        <v>11853</v>
      </c>
      <c r="E171" s="18">
        <v>7890</v>
      </c>
      <c r="F171" s="18" t="s">
        <v>11562</v>
      </c>
      <c r="G171" s="17">
        <v>0.01</v>
      </c>
      <c r="H171" s="17">
        <v>0.01</v>
      </c>
      <c r="I171" s="976" t="s">
        <v>11521</v>
      </c>
      <c r="J171" s="976" t="s">
        <v>890</v>
      </c>
    </row>
    <row r="172" spans="1:10" ht="25.5">
      <c r="A172" s="975">
        <v>163</v>
      </c>
      <c r="B172" s="43" t="s">
        <v>11854</v>
      </c>
      <c r="C172" s="18">
        <v>7380735912</v>
      </c>
      <c r="D172" s="18" t="s">
        <v>11855</v>
      </c>
      <c r="E172" s="18">
        <v>5150</v>
      </c>
      <c r="F172" s="18" t="s">
        <v>11562</v>
      </c>
      <c r="G172" s="17">
        <v>0.01</v>
      </c>
      <c r="H172" s="17">
        <v>0.01</v>
      </c>
      <c r="I172" s="976" t="s">
        <v>11521</v>
      </c>
      <c r="J172" s="976" t="s">
        <v>890</v>
      </c>
    </row>
    <row r="173" spans="1:10" ht="25.5">
      <c r="A173" s="975">
        <v>164</v>
      </c>
      <c r="B173" s="43" t="s">
        <v>11856</v>
      </c>
      <c r="C173" s="18">
        <v>7380735913</v>
      </c>
      <c r="D173" s="18" t="s">
        <v>11857</v>
      </c>
      <c r="E173" s="18">
        <v>3760</v>
      </c>
      <c r="F173" s="18" t="s">
        <v>11562</v>
      </c>
      <c r="G173" s="17">
        <v>0.01</v>
      </c>
      <c r="H173" s="17">
        <v>0.01</v>
      </c>
      <c r="I173" s="976" t="s">
        <v>11521</v>
      </c>
      <c r="J173" s="976" t="s">
        <v>890</v>
      </c>
    </row>
    <row r="174" spans="1:10" ht="25.5">
      <c r="A174" s="975">
        <v>165</v>
      </c>
      <c r="B174" s="43" t="s">
        <v>11858</v>
      </c>
      <c r="C174" s="18">
        <v>7380735914</v>
      </c>
      <c r="D174" s="18" t="s">
        <v>11859</v>
      </c>
      <c r="E174" s="18">
        <v>2870</v>
      </c>
      <c r="F174" s="18" t="s">
        <v>11562</v>
      </c>
      <c r="G174" s="17">
        <v>0.01</v>
      </c>
      <c r="H174" s="17">
        <v>0.01</v>
      </c>
      <c r="I174" s="976" t="s">
        <v>11521</v>
      </c>
      <c r="J174" s="976" t="s">
        <v>890</v>
      </c>
    </row>
    <row r="175" spans="1:10" ht="25.5">
      <c r="A175" s="975">
        <v>166</v>
      </c>
      <c r="B175" s="43" t="s">
        <v>11860</v>
      </c>
      <c r="C175" s="18">
        <v>7380735915</v>
      </c>
      <c r="D175" s="18" t="s">
        <v>11861</v>
      </c>
      <c r="E175" s="18">
        <v>3740</v>
      </c>
      <c r="F175" s="18" t="s">
        <v>11562</v>
      </c>
      <c r="G175" s="17">
        <v>0.01</v>
      </c>
      <c r="H175" s="17">
        <v>0.01</v>
      </c>
      <c r="I175" s="976" t="s">
        <v>11521</v>
      </c>
      <c r="J175" s="976" t="s">
        <v>890</v>
      </c>
    </row>
    <row r="176" spans="1:10" ht="25.5">
      <c r="A176" s="975">
        <v>167</v>
      </c>
      <c r="B176" s="43" t="s">
        <v>11862</v>
      </c>
      <c r="C176" s="18">
        <v>7380735916</v>
      </c>
      <c r="D176" s="18" t="s">
        <v>11863</v>
      </c>
      <c r="E176" s="18">
        <v>11790</v>
      </c>
      <c r="F176" s="18" t="s">
        <v>11444</v>
      </c>
      <c r="G176" s="17">
        <v>0.01</v>
      </c>
      <c r="H176" s="17">
        <v>0.01</v>
      </c>
      <c r="I176" s="976" t="s">
        <v>11521</v>
      </c>
      <c r="J176" s="976" t="s">
        <v>890</v>
      </c>
    </row>
    <row r="177" spans="1:10" ht="25.5">
      <c r="A177" s="975">
        <v>168</v>
      </c>
      <c r="B177" s="43" t="s">
        <v>11864</v>
      </c>
      <c r="C177" s="18">
        <v>7380735917</v>
      </c>
      <c r="D177" s="18" t="s">
        <v>11865</v>
      </c>
      <c r="E177" s="18">
        <v>770</v>
      </c>
      <c r="F177" s="18" t="s">
        <v>11562</v>
      </c>
      <c r="G177" s="17">
        <v>0.01</v>
      </c>
      <c r="H177" s="17">
        <v>0.01</v>
      </c>
      <c r="I177" s="976" t="s">
        <v>11521</v>
      </c>
      <c r="J177" s="976" t="s">
        <v>890</v>
      </c>
    </row>
    <row r="178" spans="1:10" ht="25.5">
      <c r="A178" s="975">
        <v>169</v>
      </c>
      <c r="B178" s="43" t="s">
        <v>11866</v>
      </c>
      <c r="C178" s="18">
        <v>7380735918</v>
      </c>
      <c r="D178" s="18" t="s">
        <v>11867</v>
      </c>
      <c r="E178" s="18">
        <v>1000</v>
      </c>
      <c r="F178" s="18" t="s">
        <v>11562</v>
      </c>
      <c r="G178" s="17">
        <v>0.01</v>
      </c>
      <c r="H178" s="17">
        <v>0.01</v>
      </c>
      <c r="I178" s="976" t="s">
        <v>11521</v>
      </c>
      <c r="J178" s="976" t="s">
        <v>890</v>
      </c>
    </row>
    <row r="179" spans="1:10" ht="25.5">
      <c r="A179" s="975">
        <v>170</v>
      </c>
      <c r="B179" s="43" t="s">
        <v>11868</v>
      </c>
      <c r="C179" s="18">
        <v>7380735919</v>
      </c>
      <c r="D179" s="18" t="s">
        <v>11869</v>
      </c>
      <c r="E179" s="18">
        <v>4300</v>
      </c>
      <c r="F179" s="18" t="s">
        <v>11562</v>
      </c>
      <c r="G179" s="17">
        <v>0.01</v>
      </c>
      <c r="H179" s="17">
        <v>0.01</v>
      </c>
      <c r="I179" s="976" t="s">
        <v>11521</v>
      </c>
      <c r="J179" s="976" t="s">
        <v>890</v>
      </c>
    </row>
    <row r="180" spans="1:10" ht="25.5">
      <c r="A180" s="975">
        <v>171</v>
      </c>
      <c r="B180" s="43" t="s">
        <v>11870</v>
      </c>
      <c r="C180" s="18">
        <v>7380735920</v>
      </c>
      <c r="D180" s="18" t="s">
        <v>11871</v>
      </c>
      <c r="E180" s="18">
        <v>3800</v>
      </c>
      <c r="F180" s="18" t="s">
        <v>11562</v>
      </c>
      <c r="G180" s="17">
        <v>0.01</v>
      </c>
      <c r="H180" s="17">
        <v>0.01</v>
      </c>
      <c r="I180" s="976" t="s">
        <v>11521</v>
      </c>
      <c r="J180" s="976" t="s">
        <v>890</v>
      </c>
    </row>
    <row r="181" spans="1:10" ht="25.5">
      <c r="A181" s="975">
        <v>172</v>
      </c>
      <c r="B181" s="43" t="s">
        <v>11872</v>
      </c>
      <c r="C181" s="18">
        <v>7380735921</v>
      </c>
      <c r="D181" s="18" t="s">
        <v>11873</v>
      </c>
      <c r="E181" s="18">
        <v>1700</v>
      </c>
      <c r="F181" s="18" t="s">
        <v>11562</v>
      </c>
      <c r="G181" s="17">
        <v>0.01</v>
      </c>
      <c r="H181" s="17">
        <v>0.01</v>
      </c>
      <c r="I181" s="976" t="s">
        <v>11521</v>
      </c>
      <c r="J181" s="976" t="s">
        <v>890</v>
      </c>
    </row>
    <row r="182" spans="1:10" ht="25.5">
      <c r="A182" s="975">
        <v>173</v>
      </c>
      <c r="B182" s="43" t="s">
        <v>11874</v>
      </c>
      <c r="C182" s="18">
        <v>7380735922</v>
      </c>
      <c r="D182" s="18" t="s">
        <v>11875</v>
      </c>
      <c r="E182" s="18">
        <v>1400</v>
      </c>
      <c r="F182" s="18" t="s">
        <v>11562</v>
      </c>
      <c r="G182" s="17">
        <v>0.01</v>
      </c>
      <c r="H182" s="17">
        <v>0.01</v>
      </c>
      <c r="I182" s="976" t="s">
        <v>11521</v>
      </c>
      <c r="J182" s="976" t="s">
        <v>890</v>
      </c>
    </row>
    <row r="183" spans="1:10" ht="25.5">
      <c r="A183" s="975">
        <v>174</v>
      </c>
      <c r="B183" s="43" t="s">
        <v>11876</v>
      </c>
      <c r="C183" s="18">
        <v>7380735923</v>
      </c>
      <c r="D183" s="18" t="s">
        <v>11877</v>
      </c>
      <c r="E183" s="18">
        <v>9900</v>
      </c>
      <c r="F183" s="18" t="s">
        <v>11562</v>
      </c>
      <c r="G183" s="17">
        <v>0.01</v>
      </c>
      <c r="H183" s="17">
        <v>0.01</v>
      </c>
      <c r="I183" s="976" t="s">
        <v>11521</v>
      </c>
      <c r="J183" s="976" t="s">
        <v>890</v>
      </c>
    </row>
    <row r="184" spans="1:10" ht="25.5">
      <c r="A184" s="975">
        <v>175</v>
      </c>
      <c r="B184" s="43" t="s">
        <v>11878</v>
      </c>
      <c r="C184" s="18">
        <v>7380735924</v>
      </c>
      <c r="D184" s="18" t="s">
        <v>11879</v>
      </c>
      <c r="E184" s="18">
        <v>1380</v>
      </c>
      <c r="F184" s="18" t="s">
        <v>11562</v>
      </c>
      <c r="G184" s="17">
        <v>0.01</v>
      </c>
      <c r="H184" s="17">
        <v>0.01</v>
      </c>
      <c r="I184" s="976" t="s">
        <v>11521</v>
      </c>
      <c r="J184" s="976" t="s">
        <v>890</v>
      </c>
    </row>
    <row r="185" spans="1:10" ht="25.5">
      <c r="A185" s="975">
        <v>176</v>
      </c>
      <c r="B185" s="43" t="s">
        <v>11880</v>
      </c>
      <c r="C185" s="18">
        <v>7380735925</v>
      </c>
      <c r="D185" s="18" t="s">
        <v>11881</v>
      </c>
      <c r="E185" s="18">
        <v>1300</v>
      </c>
      <c r="F185" s="18" t="s">
        <v>11562</v>
      </c>
      <c r="G185" s="17">
        <v>0.01</v>
      </c>
      <c r="H185" s="17">
        <v>0.01</v>
      </c>
      <c r="I185" s="976" t="s">
        <v>11521</v>
      </c>
      <c r="J185" s="976" t="s">
        <v>890</v>
      </c>
    </row>
    <row r="186" spans="1:10" ht="25.5">
      <c r="A186" s="975">
        <v>177</v>
      </c>
      <c r="B186" s="43" t="s">
        <v>11882</v>
      </c>
      <c r="C186" s="18">
        <v>7380735926</v>
      </c>
      <c r="D186" s="18" t="s">
        <v>11883</v>
      </c>
      <c r="E186" s="18">
        <v>2970</v>
      </c>
      <c r="F186" s="18" t="s">
        <v>11562</v>
      </c>
      <c r="G186" s="17">
        <v>0.01</v>
      </c>
      <c r="H186" s="17">
        <v>0.01</v>
      </c>
      <c r="I186" s="976" t="s">
        <v>11521</v>
      </c>
      <c r="J186" s="976" t="s">
        <v>890</v>
      </c>
    </row>
    <row r="187" spans="1:10" ht="25.5">
      <c r="A187" s="975">
        <v>178</v>
      </c>
      <c r="B187" s="43" t="s">
        <v>11884</v>
      </c>
      <c r="C187" s="18">
        <v>7380735927</v>
      </c>
      <c r="D187" s="18" t="s">
        <v>11885</v>
      </c>
      <c r="E187" s="18">
        <v>3970</v>
      </c>
      <c r="F187" s="18" t="s">
        <v>11562</v>
      </c>
      <c r="G187" s="17">
        <v>0.01</v>
      </c>
      <c r="H187" s="17">
        <v>0.01</v>
      </c>
      <c r="I187" s="976" t="s">
        <v>11521</v>
      </c>
      <c r="J187" s="976" t="s">
        <v>890</v>
      </c>
    </row>
    <row r="188" spans="1:10" ht="25.5">
      <c r="A188" s="975">
        <v>179</v>
      </c>
      <c r="B188" s="43" t="s">
        <v>11886</v>
      </c>
      <c r="C188" s="18">
        <v>7380735928</v>
      </c>
      <c r="D188" s="18" t="s">
        <v>11887</v>
      </c>
      <c r="E188" s="18">
        <v>4720</v>
      </c>
      <c r="F188" s="18" t="s">
        <v>11562</v>
      </c>
      <c r="G188" s="17">
        <v>0.01</v>
      </c>
      <c r="H188" s="17">
        <v>0.01</v>
      </c>
      <c r="I188" s="976" t="s">
        <v>11521</v>
      </c>
      <c r="J188" s="976" t="s">
        <v>890</v>
      </c>
    </row>
    <row r="189" spans="1:10" ht="25.5">
      <c r="A189" s="975">
        <v>180</v>
      </c>
      <c r="B189" s="43" t="s">
        <v>11888</v>
      </c>
      <c r="C189" s="18">
        <v>7380735929</v>
      </c>
      <c r="D189" s="18" t="s">
        <v>11889</v>
      </c>
      <c r="E189" s="18">
        <v>12570</v>
      </c>
      <c r="F189" s="18" t="s">
        <v>11562</v>
      </c>
      <c r="G189" s="17">
        <v>0.01</v>
      </c>
      <c r="H189" s="17">
        <v>0.01</v>
      </c>
      <c r="I189" s="976" t="s">
        <v>11521</v>
      </c>
      <c r="J189" s="976" t="s">
        <v>890</v>
      </c>
    </row>
    <row r="190" spans="1:10" ht="25.5">
      <c r="A190" s="975">
        <v>181</v>
      </c>
      <c r="B190" s="43" t="s">
        <v>11890</v>
      </c>
      <c r="C190" s="18">
        <v>7380735930</v>
      </c>
      <c r="D190" s="18" t="s">
        <v>11891</v>
      </c>
      <c r="E190" s="18">
        <v>6050</v>
      </c>
      <c r="F190" s="18" t="s">
        <v>11562</v>
      </c>
      <c r="G190" s="17">
        <v>0.01</v>
      </c>
      <c r="H190" s="17">
        <v>0.01</v>
      </c>
      <c r="I190" s="976" t="s">
        <v>11521</v>
      </c>
      <c r="J190" s="976" t="s">
        <v>890</v>
      </c>
    </row>
    <row r="191" spans="1:10" ht="25.5">
      <c r="A191" s="975">
        <v>182</v>
      </c>
      <c r="B191" s="43" t="s">
        <v>11892</v>
      </c>
      <c r="C191" s="18">
        <v>7380735931</v>
      </c>
      <c r="D191" s="18" t="s">
        <v>11893</v>
      </c>
      <c r="E191" s="18">
        <v>3975.84</v>
      </c>
      <c r="F191" s="18" t="s">
        <v>11517</v>
      </c>
      <c r="G191" s="17">
        <v>0.01</v>
      </c>
      <c r="H191" s="17">
        <v>0.01</v>
      </c>
      <c r="I191" s="976" t="s">
        <v>11620</v>
      </c>
      <c r="J191" s="976" t="s">
        <v>890</v>
      </c>
    </row>
    <row r="192" spans="1:10" ht="25.5">
      <c r="A192" s="975">
        <v>183</v>
      </c>
      <c r="B192" s="43" t="s">
        <v>11894</v>
      </c>
      <c r="C192" s="18">
        <v>7380735932</v>
      </c>
      <c r="D192" s="18" t="s">
        <v>11895</v>
      </c>
      <c r="E192" s="18">
        <v>1270</v>
      </c>
      <c r="F192" s="18" t="s">
        <v>11640</v>
      </c>
      <c r="G192" s="17">
        <v>0.01</v>
      </c>
      <c r="H192" s="17">
        <v>0.01</v>
      </c>
      <c r="I192" s="976" t="s">
        <v>11521</v>
      </c>
      <c r="J192" s="976" t="s">
        <v>890</v>
      </c>
    </row>
    <row r="193" spans="1:10" ht="25.5">
      <c r="A193" s="975">
        <v>184</v>
      </c>
      <c r="B193" s="43" t="s">
        <v>11896</v>
      </c>
      <c r="C193" s="18">
        <v>7380735933</v>
      </c>
      <c r="D193" s="18" t="s">
        <v>11897</v>
      </c>
      <c r="E193" s="18">
        <v>8900</v>
      </c>
      <c r="F193" s="18" t="s">
        <v>11640</v>
      </c>
      <c r="G193" s="17">
        <v>0.01</v>
      </c>
      <c r="H193" s="17">
        <v>0.01</v>
      </c>
      <c r="I193" s="976" t="s">
        <v>11521</v>
      </c>
      <c r="J193" s="976" t="s">
        <v>890</v>
      </c>
    </row>
    <row r="194" spans="1:10" ht="25.5">
      <c r="A194" s="975">
        <v>185</v>
      </c>
      <c r="B194" s="43" t="s">
        <v>11898</v>
      </c>
      <c r="C194" s="18">
        <v>7380735934</v>
      </c>
      <c r="D194" s="18" t="s">
        <v>11899</v>
      </c>
      <c r="E194" s="18">
        <v>1890</v>
      </c>
      <c r="F194" s="18" t="s">
        <v>11640</v>
      </c>
      <c r="G194" s="17">
        <v>0.01</v>
      </c>
      <c r="H194" s="17">
        <v>0.01</v>
      </c>
      <c r="I194" s="976" t="s">
        <v>11521</v>
      </c>
      <c r="J194" s="976" t="s">
        <v>890</v>
      </c>
    </row>
    <row r="195" spans="1:10" ht="25.5">
      <c r="A195" s="975">
        <v>186</v>
      </c>
      <c r="B195" s="43" t="s">
        <v>11900</v>
      </c>
      <c r="C195" s="18">
        <v>7380735935</v>
      </c>
      <c r="D195" s="18" t="s">
        <v>11901</v>
      </c>
      <c r="E195" s="18">
        <v>3000</v>
      </c>
      <c r="F195" s="18" t="s">
        <v>11640</v>
      </c>
      <c r="G195" s="17">
        <v>0.01</v>
      </c>
      <c r="H195" s="17">
        <v>0.01</v>
      </c>
      <c r="I195" s="976" t="s">
        <v>11521</v>
      </c>
      <c r="J195" s="976" t="s">
        <v>890</v>
      </c>
    </row>
    <row r="196" spans="1:10" ht="25.5">
      <c r="A196" s="975">
        <v>187</v>
      </c>
      <c r="B196" s="43" t="s">
        <v>11902</v>
      </c>
      <c r="C196" s="18">
        <v>7380735936</v>
      </c>
      <c r="D196" s="18" t="s">
        <v>11903</v>
      </c>
      <c r="E196" s="18">
        <v>1700</v>
      </c>
      <c r="F196" s="18" t="s">
        <v>11640</v>
      </c>
      <c r="G196" s="17">
        <v>0.01</v>
      </c>
      <c r="H196" s="17">
        <v>0.01</v>
      </c>
      <c r="I196" s="976" t="s">
        <v>11521</v>
      </c>
      <c r="J196" s="976" t="s">
        <v>890</v>
      </c>
    </row>
    <row r="197" spans="1:10" ht="25.5">
      <c r="A197" s="975">
        <v>188</v>
      </c>
      <c r="B197" s="43" t="s">
        <v>11904</v>
      </c>
      <c r="C197" s="18">
        <v>7380735937</v>
      </c>
      <c r="D197" s="18" t="s">
        <v>11905</v>
      </c>
      <c r="E197" s="18">
        <v>5000</v>
      </c>
      <c r="F197" s="18" t="s">
        <v>11640</v>
      </c>
      <c r="G197" s="17">
        <v>0.01</v>
      </c>
      <c r="H197" s="17">
        <v>0.01</v>
      </c>
      <c r="I197" s="976" t="s">
        <v>11521</v>
      </c>
      <c r="J197" s="976" t="s">
        <v>890</v>
      </c>
    </row>
    <row r="198" spans="1:10" ht="25.5">
      <c r="A198" s="975">
        <v>189</v>
      </c>
      <c r="B198" s="43" t="s">
        <v>11906</v>
      </c>
      <c r="C198" s="18">
        <v>7380735938</v>
      </c>
      <c r="D198" s="18" t="s">
        <v>11907</v>
      </c>
      <c r="E198" s="18">
        <v>2700</v>
      </c>
      <c r="F198" s="18" t="s">
        <v>11640</v>
      </c>
      <c r="G198" s="17">
        <v>0.01</v>
      </c>
      <c r="H198" s="17">
        <v>0.01</v>
      </c>
      <c r="I198" s="976" t="s">
        <v>11521</v>
      </c>
      <c r="J198" s="976" t="s">
        <v>890</v>
      </c>
    </row>
    <row r="199" spans="1:10" ht="25.5">
      <c r="A199" s="975">
        <v>190</v>
      </c>
      <c r="B199" s="43" t="s">
        <v>11908</v>
      </c>
      <c r="C199" s="18">
        <v>7380735939</v>
      </c>
      <c r="D199" s="18" t="s">
        <v>11909</v>
      </c>
      <c r="E199" s="18">
        <v>1490</v>
      </c>
      <c r="F199" s="18" t="s">
        <v>11640</v>
      </c>
      <c r="G199" s="17">
        <v>0.01</v>
      </c>
      <c r="H199" s="17">
        <v>0.01</v>
      </c>
      <c r="I199" s="976" t="s">
        <v>11521</v>
      </c>
      <c r="J199" s="976" t="s">
        <v>890</v>
      </c>
    </row>
    <row r="200" spans="1:10" ht="25.5">
      <c r="A200" s="975">
        <v>191</v>
      </c>
      <c r="B200" s="43" t="s">
        <v>11910</v>
      </c>
      <c r="C200" s="18">
        <v>7380735940</v>
      </c>
      <c r="D200" s="18" t="s">
        <v>11911</v>
      </c>
      <c r="E200" s="18">
        <v>3480</v>
      </c>
      <c r="F200" s="18" t="s">
        <v>11640</v>
      </c>
      <c r="G200" s="17">
        <v>0.01</v>
      </c>
      <c r="H200" s="17">
        <v>0.01</v>
      </c>
      <c r="I200" s="976" t="s">
        <v>11521</v>
      </c>
      <c r="J200" s="976" t="s">
        <v>890</v>
      </c>
    </row>
    <row r="201" spans="1:10" ht="25.5">
      <c r="A201" s="975">
        <v>192</v>
      </c>
      <c r="B201" s="43" t="s">
        <v>11912</v>
      </c>
      <c r="C201" s="18">
        <v>7380735941</v>
      </c>
      <c r="D201" s="18" t="s">
        <v>11913</v>
      </c>
      <c r="E201" s="18">
        <v>600</v>
      </c>
      <c r="F201" s="18" t="s">
        <v>11640</v>
      </c>
      <c r="G201" s="17">
        <v>0.01</v>
      </c>
      <c r="H201" s="17">
        <v>0.01</v>
      </c>
      <c r="I201" s="976" t="s">
        <v>11521</v>
      </c>
      <c r="J201" s="976" t="s">
        <v>890</v>
      </c>
    </row>
    <row r="202" spans="1:10" ht="25.5">
      <c r="A202" s="975">
        <v>193</v>
      </c>
      <c r="B202" s="43" t="s">
        <v>11914</v>
      </c>
      <c r="C202" s="18">
        <v>7380735942</v>
      </c>
      <c r="D202" s="18" t="s">
        <v>11915</v>
      </c>
      <c r="E202" s="18">
        <v>2000</v>
      </c>
      <c r="F202" s="18" t="s">
        <v>11640</v>
      </c>
      <c r="G202" s="17">
        <v>0.01</v>
      </c>
      <c r="H202" s="17">
        <v>0.01</v>
      </c>
      <c r="I202" s="976" t="s">
        <v>11521</v>
      </c>
      <c r="J202" s="976" t="s">
        <v>890</v>
      </c>
    </row>
    <row r="203" spans="1:10" ht="25.5">
      <c r="A203" s="975">
        <v>194</v>
      </c>
      <c r="B203" s="43" t="s">
        <v>11916</v>
      </c>
      <c r="C203" s="18">
        <v>7380735943</v>
      </c>
      <c r="D203" s="18" t="s">
        <v>11917</v>
      </c>
      <c r="E203" s="18">
        <v>2710</v>
      </c>
      <c r="F203" s="18" t="s">
        <v>11640</v>
      </c>
      <c r="G203" s="17">
        <v>0.01</v>
      </c>
      <c r="H203" s="17">
        <v>0.01</v>
      </c>
      <c r="I203" s="976" t="s">
        <v>11521</v>
      </c>
      <c r="J203" s="976" t="s">
        <v>890</v>
      </c>
    </row>
    <row r="204" spans="1:10" ht="25.5">
      <c r="A204" s="975">
        <v>195</v>
      </c>
      <c r="B204" s="43" t="s">
        <v>11918</v>
      </c>
      <c r="C204" s="18">
        <v>7380735944</v>
      </c>
      <c r="D204" s="18" t="s">
        <v>11919</v>
      </c>
      <c r="E204" s="18">
        <v>500</v>
      </c>
      <c r="F204" s="18" t="s">
        <v>11640</v>
      </c>
      <c r="G204" s="17">
        <v>0.01</v>
      </c>
      <c r="H204" s="17">
        <v>0.01</v>
      </c>
      <c r="I204" s="976" t="s">
        <v>11521</v>
      </c>
      <c r="J204" s="976" t="s">
        <v>890</v>
      </c>
    </row>
    <row r="205" spans="1:10" ht="25.5">
      <c r="A205" s="975">
        <v>196</v>
      </c>
      <c r="B205" s="43" t="s">
        <v>11920</v>
      </c>
      <c r="C205" s="18">
        <v>7380735945</v>
      </c>
      <c r="D205" s="18" t="s">
        <v>11921</v>
      </c>
      <c r="E205" s="18">
        <v>6400</v>
      </c>
      <c r="F205" s="18" t="s">
        <v>11640</v>
      </c>
      <c r="G205" s="17">
        <v>0.01</v>
      </c>
      <c r="H205" s="17">
        <v>0.01</v>
      </c>
      <c r="I205" s="976" t="s">
        <v>11521</v>
      </c>
      <c r="J205" s="976" t="s">
        <v>890</v>
      </c>
    </row>
    <row r="206" spans="1:10" ht="25.5">
      <c r="A206" s="975">
        <v>197</v>
      </c>
      <c r="B206" s="43" t="s">
        <v>11922</v>
      </c>
      <c r="C206" s="18">
        <v>7380735946</v>
      </c>
      <c r="D206" s="18" t="s">
        <v>11923</v>
      </c>
      <c r="E206" s="18">
        <v>1300</v>
      </c>
      <c r="F206" s="18" t="s">
        <v>11640</v>
      </c>
      <c r="G206" s="17">
        <v>0.01</v>
      </c>
      <c r="H206" s="17">
        <v>0.01</v>
      </c>
      <c r="I206" s="976" t="s">
        <v>11521</v>
      </c>
      <c r="J206" s="976" t="s">
        <v>890</v>
      </c>
    </row>
    <row r="207" spans="1:10" ht="25.5">
      <c r="A207" s="975">
        <v>198</v>
      </c>
      <c r="B207" s="43" t="s">
        <v>11924</v>
      </c>
      <c r="C207" s="18">
        <v>7380735947</v>
      </c>
      <c r="D207" s="18" t="s">
        <v>11925</v>
      </c>
      <c r="E207" s="18">
        <v>590</v>
      </c>
      <c r="F207" s="18" t="s">
        <v>11640</v>
      </c>
      <c r="G207" s="17">
        <v>0.01</v>
      </c>
      <c r="H207" s="17">
        <v>0.01</v>
      </c>
      <c r="I207" s="976" t="s">
        <v>11521</v>
      </c>
      <c r="J207" s="976" t="s">
        <v>890</v>
      </c>
    </row>
    <row r="208" spans="1:10" ht="25.5">
      <c r="A208" s="975">
        <v>199</v>
      </c>
      <c r="B208" s="43" t="s">
        <v>11926</v>
      </c>
      <c r="C208" s="18">
        <v>7380735948</v>
      </c>
      <c r="D208" s="18" t="s">
        <v>11927</v>
      </c>
      <c r="E208" s="18">
        <v>1400</v>
      </c>
      <c r="F208" s="18" t="s">
        <v>11640</v>
      </c>
      <c r="G208" s="17">
        <v>0.01</v>
      </c>
      <c r="H208" s="17">
        <v>0.01</v>
      </c>
      <c r="I208" s="976" t="s">
        <v>11521</v>
      </c>
      <c r="J208" s="976" t="s">
        <v>890</v>
      </c>
    </row>
    <row r="209" spans="1:10" ht="25.5">
      <c r="A209" s="975">
        <v>200</v>
      </c>
      <c r="B209" s="43" t="s">
        <v>11928</v>
      </c>
      <c r="C209" s="18">
        <v>7380735949</v>
      </c>
      <c r="D209" s="18" t="s">
        <v>11929</v>
      </c>
      <c r="E209" s="18">
        <v>1200</v>
      </c>
      <c r="F209" s="18" t="s">
        <v>11640</v>
      </c>
      <c r="G209" s="17">
        <v>0.01</v>
      </c>
      <c r="H209" s="17">
        <v>0.01</v>
      </c>
      <c r="I209" s="976" t="s">
        <v>11521</v>
      </c>
      <c r="J209" s="976" t="s">
        <v>890</v>
      </c>
    </row>
    <row r="210" spans="1:10" ht="25.5">
      <c r="A210" s="975">
        <v>201</v>
      </c>
      <c r="B210" s="43" t="s">
        <v>11930</v>
      </c>
      <c r="C210" s="18">
        <v>7380735950</v>
      </c>
      <c r="D210" s="18" t="s">
        <v>11931</v>
      </c>
      <c r="E210" s="18">
        <v>1400</v>
      </c>
      <c r="F210" s="18" t="s">
        <v>11640</v>
      </c>
      <c r="G210" s="17">
        <v>0.01</v>
      </c>
      <c r="H210" s="17">
        <v>0.01</v>
      </c>
      <c r="I210" s="976" t="s">
        <v>11521</v>
      </c>
      <c r="J210" s="976" t="s">
        <v>890</v>
      </c>
    </row>
    <row r="211" spans="1:10" ht="25.5">
      <c r="A211" s="975">
        <v>202</v>
      </c>
      <c r="B211" s="43" t="s">
        <v>11932</v>
      </c>
      <c r="C211" s="18">
        <v>7380735951</v>
      </c>
      <c r="D211" s="18" t="s">
        <v>11933</v>
      </c>
      <c r="E211" s="18">
        <v>500</v>
      </c>
      <c r="F211" s="18" t="s">
        <v>11640</v>
      </c>
      <c r="G211" s="17">
        <v>0.01</v>
      </c>
      <c r="H211" s="17">
        <v>0.01</v>
      </c>
      <c r="I211" s="976" t="s">
        <v>11521</v>
      </c>
      <c r="J211" s="976" t="s">
        <v>890</v>
      </c>
    </row>
    <row r="212" spans="1:10" ht="25.5">
      <c r="A212" s="975">
        <v>203</v>
      </c>
      <c r="B212" s="43" t="s">
        <v>11934</v>
      </c>
      <c r="C212" s="18">
        <v>7380735952</v>
      </c>
      <c r="D212" s="18" t="s">
        <v>11935</v>
      </c>
      <c r="E212" s="18">
        <v>900</v>
      </c>
      <c r="F212" s="18" t="s">
        <v>11640</v>
      </c>
      <c r="G212" s="17">
        <v>0.01</v>
      </c>
      <c r="H212" s="17">
        <v>0.01</v>
      </c>
      <c r="I212" s="976" t="s">
        <v>11521</v>
      </c>
      <c r="J212" s="976" t="s">
        <v>890</v>
      </c>
    </row>
    <row r="213" spans="1:10" ht="25.5">
      <c r="A213" s="975">
        <v>204</v>
      </c>
      <c r="B213" s="43" t="s">
        <v>11936</v>
      </c>
      <c r="C213" s="18">
        <v>7380735953</v>
      </c>
      <c r="D213" s="18" t="s">
        <v>11937</v>
      </c>
      <c r="E213" s="18">
        <v>2900</v>
      </c>
      <c r="F213" s="18" t="s">
        <v>11640</v>
      </c>
      <c r="G213" s="17">
        <v>0.01</v>
      </c>
      <c r="H213" s="17">
        <v>0.01</v>
      </c>
      <c r="I213" s="976" t="s">
        <v>11521</v>
      </c>
      <c r="J213" s="976" t="s">
        <v>890</v>
      </c>
    </row>
    <row r="214" spans="1:10" ht="25.5">
      <c r="A214" s="975">
        <v>205</v>
      </c>
      <c r="B214" s="43" t="s">
        <v>11938</v>
      </c>
      <c r="C214" s="18">
        <v>7380735954</v>
      </c>
      <c r="D214" s="18" t="s">
        <v>11939</v>
      </c>
      <c r="E214" s="18">
        <v>400</v>
      </c>
      <c r="F214" s="18" t="s">
        <v>11640</v>
      </c>
      <c r="G214" s="17">
        <v>0.01</v>
      </c>
      <c r="H214" s="17">
        <v>0.01</v>
      </c>
      <c r="I214" s="976" t="s">
        <v>11521</v>
      </c>
      <c r="J214" s="976" t="s">
        <v>890</v>
      </c>
    </row>
    <row r="215" spans="1:10" ht="25.5">
      <c r="A215" s="975">
        <v>206</v>
      </c>
      <c r="B215" s="43" t="s">
        <v>11940</v>
      </c>
      <c r="C215" s="18">
        <v>7380735955</v>
      </c>
      <c r="D215" s="18" t="s">
        <v>11941</v>
      </c>
      <c r="E215" s="18">
        <v>3600</v>
      </c>
      <c r="F215" s="18" t="s">
        <v>11640</v>
      </c>
      <c r="G215" s="17">
        <v>0.01</v>
      </c>
      <c r="H215" s="17">
        <v>0.01</v>
      </c>
      <c r="I215" s="976" t="s">
        <v>11620</v>
      </c>
      <c r="J215" s="976" t="s">
        <v>890</v>
      </c>
    </row>
    <row r="216" spans="1:10" ht="25.5">
      <c r="A216" s="975">
        <v>207</v>
      </c>
      <c r="B216" s="43" t="s">
        <v>11942</v>
      </c>
      <c r="C216" s="18">
        <v>7380735956</v>
      </c>
      <c r="D216" s="18" t="s">
        <v>11943</v>
      </c>
      <c r="E216" s="18">
        <v>4000</v>
      </c>
      <c r="F216" s="18" t="s">
        <v>11640</v>
      </c>
      <c r="G216" s="17">
        <v>0.01</v>
      </c>
      <c r="H216" s="17">
        <v>0.01</v>
      </c>
      <c r="I216" s="976" t="s">
        <v>11521</v>
      </c>
      <c r="J216" s="976" t="s">
        <v>890</v>
      </c>
    </row>
    <row r="217" spans="1:10" ht="25.5">
      <c r="A217" s="975">
        <v>208</v>
      </c>
      <c r="B217" s="43" t="s">
        <v>11944</v>
      </c>
      <c r="C217" s="18">
        <v>7380735957</v>
      </c>
      <c r="D217" s="18" t="s">
        <v>11945</v>
      </c>
      <c r="E217" s="18">
        <v>2470</v>
      </c>
      <c r="F217" s="18" t="s">
        <v>11640</v>
      </c>
      <c r="G217" s="17">
        <v>0.01</v>
      </c>
      <c r="H217" s="17">
        <v>0.01</v>
      </c>
      <c r="I217" s="976" t="s">
        <v>11521</v>
      </c>
      <c r="J217" s="976" t="s">
        <v>890</v>
      </c>
    </row>
    <row r="218" spans="1:10" ht="25.5">
      <c r="A218" s="975">
        <v>209</v>
      </c>
      <c r="B218" s="43" t="s">
        <v>11946</v>
      </c>
      <c r="C218" s="18">
        <v>7380735958</v>
      </c>
      <c r="D218" s="18" t="s">
        <v>11947</v>
      </c>
      <c r="E218" s="18">
        <v>1500</v>
      </c>
      <c r="F218" s="18" t="s">
        <v>11640</v>
      </c>
      <c r="G218" s="17">
        <v>0.01</v>
      </c>
      <c r="H218" s="17">
        <v>0.01</v>
      </c>
      <c r="I218" s="976" t="s">
        <v>11521</v>
      </c>
      <c r="J218" s="976" t="s">
        <v>890</v>
      </c>
    </row>
    <row r="219" spans="1:10" ht="25.5">
      <c r="A219" s="975">
        <v>210</v>
      </c>
      <c r="B219" s="43" t="s">
        <v>11948</v>
      </c>
      <c r="C219" s="18">
        <v>7380735959</v>
      </c>
      <c r="D219" s="18" t="s">
        <v>11949</v>
      </c>
      <c r="E219" s="18">
        <v>1700</v>
      </c>
      <c r="F219" s="18" t="s">
        <v>11640</v>
      </c>
      <c r="G219" s="17">
        <v>0.01</v>
      </c>
      <c r="H219" s="17">
        <v>0.01</v>
      </c>
      <c r="I219" s="976" t="s">
        <v>11521</v>
      </c>
      <c r="J219" s="976" t="s">
        <v>890</v>
      </c>
    </row>
    <row r="220" spans="1:10" ht="25.5">
      <c r="A220" s="975">
        <v>211</v>
      </c>
      <c r="B220" s="43" t="s">
        <v>11950</v>
      </c>
      <c r="C220" s="18">
        <v>7380735960</v>
      </c>
      <c r="D220" s="18" t="s">
        <v>11951</v>
      </c>
      <c r="E220" s="18">
        <v>3500</v>
      </c>
      <c r="F220" s="18" t="s">
        <v>11640</v>
      </c>
      <c r="G220" s="17">
        <v>0.01</v>
      </c>
      <c r="H220" s="17">
        <v>0.01</v>
      </c>
      <c r="I220" s="976" t="s">
        <v>11521</v>
      </c>
      <c r="J220" s="976" t="s">
        <v>890</v>
      </c>
    </row>
    <row r="221" spans="1:10" ht="25.5">
      <c r="A221" s="975">
        <v>212</v>
      </c>
      <c r="B221" s="43" t="s">
        <v>11952</v>
      </c>
      <c r="C221" s="18">
        <v>7380735961</v>
      </c>
      <c r="D221" s="18" t="s">
        <v>11953</v>
      </c>
      <c r="E221" s="18">
        <v>1700</v>
      </c>
      <c r="F221" s="18" t="s">
        <v>11640</v>
      </c>
      <c r="G221" s="17">
        <v>0.01</v>
      </c>
      <c r="H221" s="17">
        <v>0.01</v>
      </c>
      <c r="I221" s="976" t="s">
        <v>11521</v>
      </c>
      <c r="J221" s="976" t="s">
        <v>890</v>
      </c>
    </row>
    <row r="222" spans="1:10" ht="25.5">
      <c r="A222" s="975">
        <v>213</v>
      </c>
      <c r="B222" s="43" t="s">
        <v>11954</v>
      </c>
      <c r="C222" s="18">
        <v>7380735962</v>
      </c>
      <c r="D222" s="18" t="s">
        <v>11955</v>
      </c>
      <c r="E222" s="18">
        <v>500</v>
      </c>
      <c r="F222" s="18" t="s">
        <v>11640</v>
      </c>
      <c r="G222" s="17">
        <v>0.01</v>
      </c>
      <c r="H222" s="17">
        <v>0.01</v>
      </c>
      <c r="I222" s="976" t="s">
        <v>11521</v>
      </c>
      <c r="J222" s="976" t="s">
        <v>890</v>
      </c>
    </row>
    <row r="223" spans="1:10" ht="25.5">
      <c r="A223" s="975">
        <v>214</v>
      </c>
      <c r="B223" s="43" t="s">
        <v>11956</v>
      </c>
      <c r="C223" s="18">
        <v>7380735963</v>
      </c>
      <c r="D223" s="18" t="s">
        <v>11957</v>
      </c>
      <c r="E223" s="18">
        <v>5800</v>
      </c>
      <c r="F223" s="18" t="s">
        <v>11640</v>
      </c>
      <c r="G223" s="17">
        <v>0.01</v>
      </c>
      <c r="H223" s="17">
        <v>0.01</v>
      </c>
      <c r="I223" s="976" t="s">
        <v>11521</v>
      </c>
      <c r="J223" s="976" t="s">
        <v>890</v>
      </c>
    </row>
    <row r="224" spans="1:10" ht="25.5">
      <c r="A224" s="975">
        <v>215</v>
      </c>
      <c r="B224" s="43" t="s">
        <v>11958</v>
      </c>
      <c r="C224" s="18">
        <v>7380735964</v>
      </c>
      <c r="D224" s="18" t="s">
        <v>11959</v>
      </c>
      <c r="E224" s="18">
        <v>800</v>
      </c>
      <c r="F224" s="18" t="s">
        <v>11640</v>
      </c>
      <c r="G224" s="17">
        <v>0.01</v>
      </c>
      <c r="H224" s="17">
        <v>0.01</v>
      </c>
      <c r="I224" s="976" t="s">
        <v>11521</v>
      </c>
      <c r="J224" s="976" t="s">
        <v>890</v>
      </c>
    </row>
    <row r="225" spans="1:10" ht="25.5">
      <c r="A225" s="975">
        <v>216</v>
      </c>
      <c r="B225" s="43" t="s">
        <v>11960</v>
      </c>
      <c r="C225" s="18">
        <v>7380735965</v>
      </c>
      <c r="D225" s="18" t="s">
        <v>11961</v>
      </c>
      <c r="E225" s="18">
        <v>1660</v>
      </c>
      <c r="F225" s="18" t="s">
        <v>11640</v>
      </c>
      <c r="G225" s="17">
        <v>0.01</v>
      </c>
      <c r="H225" s="17">
        <v>0.01</v>
      </c>
      <c r="I225" s="976" t="s">
        <v>11521</v>
      </c>
      <c r="J225" s="976" t="s">
        <v>890</v>
      </c>
    </row>
    <row r="226" spans="1:10" ht="25.5">
      <c r="A226" s="975">
        <v>217</v>
      </c>
      <c r="B226" s="43" t="s">
        <v>11962</v>
      </c>
      <c r="C226" s="18">
        <v>7380735966</v>
      </c>
      <c r="D226" s="18" t="s">
        <v>11963</v>
      </c>
      <c r="E226" s="18">
        <v>2900</v>
      </c>
      <c r="F226" s="18" t="s">
        <v>11640</v>
      </c>
      <c r="G226" s="17">
        <v>0.01</v>
      </c>
      <c r="H226" s="17">
        <v>0.01</v>
      </c>
      <c r="I226" s="976" t="s">
        <v>11521</v>
      </c>
      <c r="J226" s="976" t="s">
        <v>890</v>
      </c>
    </row>
    <row r="227" spans="1:10" ht="25.5">
      <c r="A227" s="975">
        <v>218</v>
      </c>
      <c r="B227" s="43" t="s">
        <v>11964</v>
      </c>
      <c r="C227" s="18">
        <v>7380735967</v>
      </c>
      <c r="D227" s="18" t="s">
        <v>11965</v>
      </c>
      <c r="E227" s="18">
        <v>500</v>
      </c>
      <c r="F227" s="18" t="s">
        <v>11640</v>
      </c>
      <c r="G227" s="17">
        <v>0.01</v>
      </c>
      <c r="H227" s="17">
        <v>0.01</v>
      </c>
      <c r="I227" s="976" t="s">
        <v>11521</v>
      </c>
      <c r="J227" s="976" t="s">
        <v>890</v>
      </c>
    </row>
    <row r="228" spans="1:10" ht="25.5">
      <c r="A228" s="975">
        <v>219</v>
      </c>
      <c r="B228" s="43" t="s">
        <v>11966</v>
      </c>
      <c r="C228" s="18">
        <v>7380735968</v>
      </c>
      <c r="D228" s="18" t="s">
        <v>11967</v>
      </c>
      <c r="E228" s="18">
        <v>1680</v>
      </c>
      <c r="F228" s="18" t="s">
        <v>11640</v>
      </c>
      <c r="G228" s="17">
        <v>0.01</v>
      </c>
      <c r="H228" s="17">
        <v>0.01</v>
      </c>
      <c r="I228" s="976" t="s">
        <v>11521</v>
      </c>
      <c r="J228" s="976" t="s">
        <v>890</v>
      </c>
    </row>
    <row r="229" spans="1:10" ht="25.5">
      <c r="A229" s="975">
        <v>220</v>
      </c>
      <c r="B229" s="43" t="s">
        <v>11968</v>
      </c>
      <c r="C229" s="18">
        <v>7380735969</v>
      </c>
      <c r="D229" s="18" t="s">
        <v>11969</v>
      </c>
      <c r="E229" s="18">
        <v>2400</v>
      </c>
      <c r="F229" s="18" t="s">
        <v>11640</v>
      </c>
      <c r="G229" s="17">
        <v>0.01</v>
      </c>
      <c r="H229" s="17">
        <v>0.01</v>
      </c>
      <c r="I229" s="976" t="s">
        <v>11521</v>
      </c>
      <c r="J229" s="976" t="s">
        <v>890</v>
      </c>
    </row>
    <row r="230" spans="1:10" ht="25.5">
      <c r="A230" s="975">
        <v>221</v>
      </c>
      <c r="B230" s="43" t="s">
        <v>11970</v>
      </c>
      <c r="C230" s="18">
        <v>7380735970</v>
      </c>
      <c r="D230" s="18" t="s">
        <v>11971</v>
      </c>
      <c r="E230" s="18">
        <v>1800</v>
      </c>
      <c r="F230" s="18" t="s">
        <v>11640</v>
      </c>
      <c r="G230" s="17">
        <v>0.01</v>
      </c>
      <c r="H230" s="17">
        <v>0.01</v>
      </c>
      <c r="I230" s="976" t="s">
        <v>11521</v>
      </c>
      <c r="J230" s="976" t="s">
        <v>890</v>
      </c>
    </row>
    <row r="231" spans="1:10" ht="25.5">
      <c r="A231" s="975">
        <v>222</v>
      </c>
      <c r="B231" s="43" t="s">
        <v>11972</v>
      </c>
      <c r="C231" s="18">
        <v>7380735971</v>
      </c>
      <c r="D231" s="18" t="s">
        <v>11973</v>
      </c>
      <c r="E231" s="18">
        <v>2290</v>
      </c>
      <c r="F231" s="18" t="s">
        <v>11640</v>
      </c>
      <c r="G231" s="17">
        <v>0.01</v>
      </c>
      <c r="H231" s="17">
        <v>0.01</v>
      </c>
      <c r="I231" s="976" t="s">
        <v>11521</v>
      </c>
      <c r="J231" s="976" t="s">
        <v>890</v>
      </c>
    </row>
    <row r="232" spans="1:10" ht="25.5">
      <c r="A232" s="975">
        <v>223</v>
      </c>
      <c r="B232" s="43" t="s">
        <v>11974</v>
      </c>
      <c r="C232" s="18">
        <v>7380735972</v>
      </c>
      <c r="D232" s="18" t="s">
        <v>11975</v>
      </c>
      <c r="E232" s="18">
        <v>1000</v>
      </c>
      <c r="F232" s="18" t="s">
        <v>11640</v>
      </c>
      <c r="G232" s="17">
        <v>0.01</v>
      </c>
      <c r="H232" s="17">
        <v>0.01</v>
      </c>
      <c r="I232" s="976" t="s">
        <v>11521</v>
      </c>
      <c r="J232" s="976" t="s">
        <v>890</v>
      </c>
    </row>
    <row r="233" spans="1:10" ht="25.5">
      <c r="A233" s="975">
        <v>224</v>
      </c>
      <c r="B233" s="43" t="s">
        <v>11976</v>
      </c>
      <c r="C233" s="18">
        <v>7380735973</v>
      </c>
      <c r="D233" s="18" t="s">
        <v>11977</v>
      </c>
      <c r="E233" s="18">
        <v>1400</v>
      </c>
      <c r="F233" s="18" t="s">
        <v>11640</v>
      </c>
      <c r="G233" s="17">
        <v>0.01</v>
      </c>
      <c r="H233" s="17">
        <v>0.01</v>
      </c>
      <c r="I233" s="976" t="s">
        <v>11521</v>
      </c>
      <c r="J233" s="976" t="s">
        <v>890</v>
      </c>
    </row>
    <row r="234" spans="1:10" ht="25.5">
      <c r="A234" s="975">
        <v>225</v>
      </c>
      <c r="B234" s="43" t="s">
        <v>11978</v>
      </c>
      <c r="C234" s="18">
        <v>7380735974</v>
      </c>
      <c r="D234" s="18" t="s">
        <v>11979</v>
      </c>
      <c r="E234" s="18">
        <v>2000</v>
      </c>
      <c r="F234" s="18" t="s">
        <v>11640</v>
      </c>
      <c r="G234" s="17">
        <v>0.01</v>
      </c>
      <c r="H234" s="17">
        <v>0.01</v>
      </c>
      <c r="I234" s="976" t="s">
        <v>11521</v>
      </c>
      <c r="J234" s="976" t="s">
        <v>890</v>
      </c>
    </row>
    <row r="235" spans="1:10" ht="25.5">
      <c r="A235" s="975">
        <v>226</v>
      </c>
      <c r="B235" s="43" t="s">
        <v>11980</v>
      </c>
      <c r="C235" s="18">
        <v>7380735975</v>
      </c>
      <c r="D235" s="18" t="s">
        <v>11869</v>
      </c>
      <c r="E235" s="18">
        <v>4300</v>
      </c>
      <c r="F235" s="18" t="s">
        <v>11640</v>
      </c>
      <c r="G235" s="17">
        <v>0.01</v>
      </c>
      <c r="H235" s="17">
        <v>0.01</v>
      </c>
      <c r="I235" s="976" t="s">
        <v>11521</v>
      </c>
      <c r="J235" s="976" t="s">
        <v>890</v>
      </c>
    </row>
    <row r="236" spans="1:10" ht="25.5">
      <c r="A236" s="975">
        <v>227</v>
      </c>
      <c r="B236" s="43" t="s">
        <v>11981</v>
      </c>
      <c r="C236" s="18">
        <v>7380735976</v>
      </c>
      <c r="D236" s="18" t="s">
        <v>11982</v>
      </c>
      <c r="E236" s="18">
        <v>1400</v>
      </c>
      <c r="F236" s="18" t="s">
        <v>11640</v>
      </c>
      <c r="G236" s="17">
        <v>0.01</v>
      </c>
      <c r="H236" s="17">
        <v>0.01</v>
      </c>
      <c r="I236" s="976" t="s">
        <v>11521</v>
      </c>
      <c r="J236" s="976" t="s">
        <v>890</v>
      </c>
    </row>
    <row r="237" spans="1:10" ht="25.5">
      <c r="A237" s="975">
        <v>228</v>
      </c>
      <c r="B237" s="43" t="s">
        <v>11983</v>
      </c>
      <c r="C237" s="18">
        <v>7380735977</v>
      </c>
      <c r="D237" s="18" t="s">
        <v>11984</v>
      </c>
      <c r="E237" s="18">
        <v>3800</v>
      </c>
      <c r="F237" s="18" t="s">
        <v>11640</v>
      </c>
      <c r="G237" s="17">
        <v>0.01</v>
      </c>
      <c r="H237" s="17">
        <v>0.01</v>
      </c>
      <c r="I237" s="976" t="s">
        <v>11521</v>
      </c>
      <c r="J237" s="976" t="s">
        <v>890</v>
      </c>
    </row>
    <row r="238" spans="1:10" ht="25.5">
      <c r="A238" s="975">
        <v>229</v>
      </c>
      <c r="B238" s="43" t="s">
        <v>11985</v>
      </c>
      <c r="C238" s="18">
        <v>7380735978</v>
      </c>
      <c r="D238" s="18" t="s">
        <v>11986</v>
      </c>
      <c r="E238" s="18">
        <v>3700</v>
      </c>
      <c r="F238" s="18" t="s">
        <v>11640</v>
      </c>
      <c r="G238" s="17">
        <v>0.01</v>
      </c>
      <c r="H238" s="17">
        <v>0.01</v>
      </c>
      <c r="I238" s="976" t="s">
        <v>11521</v>
      </c>
      <c r="J238" s="976" t="s">
        <v>890</v>
      </c>
    </row>
    <row r="239" spans="1:10" ht="25.5">
      <c r="A239" s="975">
        <v>230</v>
      </c>
      <c r="B239" s="43" t="s">
        <v>11987</v>
      </c>
      <c r="C239" s="18">
        <v>7380735979</v>
      </c>
      <c r="D239" s="18" t="s">
        <v>11988</v>
      </c>
      <c r="E239" s="18">
        <v>1300</v>
      </c>
      <c r="F239" s="18" t="s">
        <v>11640</v>
      </c>
      <c r="G239" s="17">
        <v>0.01</v>
      </c>
      <c r="H239" s="17">
        <v>0.01</v>
      </c>
      <c r="I239" s="976" t="s">
        <v>11521</v>
      </c>
      <c r="J239" s="976" t="s">
        <v>890</v>
      </c>
    </row>
    <row r="240" spans="1:10" ht="25.5">
      <c r="A240" s="975">
        <v>231</v>
      </c>
      <c r="B240" s="43" t="s">
        <v>11989</v>
      </c>
      <c r="C240" s="18">
        <v>7380735980</v>
      </c>
      <c r="D240" s="18" t="s">
        <v>11990</v>
      </c>
      <c r="E240" s="18">
        <v>3620</v>
      </c>
      <c r="F240" s="18" t="s">
        <v>11640</v>
      </c>
      <c r="G240" s="17">
        <v>0.01</v>
      </c>
      <c r="H240" s="17">
        <v>0.01</v>
      </c>
      <c r="I240" s="976" t="s">
        <v>11521</v>
      </c>
      <c r="J240" s="976" t="s">
        <v>890</v>
      </c>
    </row>
    <row r="241" spans="1:10" ht="25.5">
      <c r="A241" s="975">
        <v>232</v>
      </c>
      <c r="B241" s="43" t="s">
        <v>11991</v>
      </c>
      <c r="C241" s="18">
        <v>7380735981</v>
      </c>
      <c r="D241" s="18" t="s">
        <v>11992</v>
      </c>
      <c r="E241" s="18">
        <v>1700</v>
      </c>
      <c r="F241" s="18" t="s">
        <v>11640</v>
      </c>
      <c r="G241" s="17">
        <v>0.01</v>
      </c>
      <c r="H241" s="17">
        <v>0.01</v>
      </c>
      <c r="I241" s="976" t="s">
        <v>11521</v>
      </c>
      <c r="J241" s="976" t="s">
        <v>890</v>
      </c>
    </row>
    <row r="242" spans="1:10" ht="25.5">
      <c r="A242" s="975">
        <v>233</v>
      </c>
      <c r="B242" s="43" t="s">
        <v>11993</v>
      </c>
      <c r="C242" s="18">
        <v>7380735982</v>
      </c>
      <c r="D242" s="18" t="s">
        <v>11994</v>
      </c>
      <c r="E242" s="18">
        <v>990</v>
      </c>
      <c r="F242" s="18" t="s">
        <v>11640</v>
      </c>
      <c r="G242" s="17">
        <v>0.01</v>
      </c>
      <c r="H242" s="17">
        <v>0.01</v>
      </c>
      <c r="I242" s="976" t="s">
        <v>11521</v>
      </c>
      <c r="J242" s="976" t="s">
        <v>890</v>
      </c>
    </row>
    <row r="243" spans="1:10" ht="25.5">
      <c r="A243" s="975">
        <v>234</v>
      </c>
      <c r="B243" s="43" t="s">
        <v>11995</v>
      </c>
      <c r="C243" s="18">
        <v>7380735983</v>
      </c>
      <c r="D243" s="18" t="s">
        <v>11996</v>
      </c>
      <c r="E243" s="18">
        <v>1400</v>
      </c>
      <c r="F243" s="18" t="s">
        <v>11640</v>
      </c>
      <c r="G243" s="17">
        <v>0.01</v>
      </c>
      <c r="H243" s="17">
        <v>0.01</v>
      </c>
      <c r="I243" s="976" t="s">
        <v>11521</v>
      </c>
      <c r="J243" s="976" t="s">
        <v>890</v>
      </c>
    </row>
    <row r="244" spans="1:10" ht="25.5">
      <c r="A244" s="975">
        <v>235</v>
      </c>
      <c r="B244" s="43" t="s">
        <v>11997</v>
      </c>
      <c r="C244" s="18">
        <v>7380735984</v>
      </c>
      <c r="D244" s="18" t="s">
        <v>11998</v>
      </c>
      <c r="E244" s="18">
        <v>2490</v>
      </c>
      <c r="F244" s="18" t="s">
        <v>11640</v>
      </c>
      <c r="G244" s="17">
        <v>0.01</v>
      </c>
      <c r="H244" s="17">
        <v>0.01</v>
      </c>
      <c r="I244" s="976" t="s">
        <v>11521</v>
      </c>
      <c r="J244" s="976" t="s">
        <v>890</v>
      </c>
    </row>
    <row r="245" spans="1:10" ht="25.5">
      <c r="A245" s="975">
        <v>236</v>
      </c>
      <c r="B245" s="43" t="s">
        <v>11999</v>
      </c>
      <c r="C245" s="18">
        <v>7380735985</v>
      </c>
      <c r="D245" s="18" t="s">
        <v>12000</v>
      </c>
      <c r="E245" s="18">
        <v>2500</v>
      </c>
      <c r="F245" s="18" t="s">
        <v>11640</v>
      </c>
      <c r="G245" s="17">
        <v>0.01</v>
      </c>
      <c r="H245" s="17">
        <v>0.01</v>
      </c>
      <c r="I245" s="976" t="s">
        <v>11521</v>
      </c>
      <c r="J245" s="976" t="s">
        <v>890</v>
      </c>
    </row>
    <row r="246" spans="1:10" ht="25.5">
      <c r="A246" s="975">
        <v>237</v>
      </c>
      <c r="B246" s="43" t="s">
        <v>12001</v>
      </c>
      <c r="C246" s="18">
        <v>7380735986</v>
      </c>
      <c r="D246" s="18" t="s">
        <v>12002</v>
      </c>
      <c r="E246" s="18">
        <v>890</v>
      </c>
      <c r="F246" s="18" t="s">
        <v>11640</v>
      </c>
      <c r="G246" s="17">
        <v>0.01</v>
      </c>
      <c r="H246" s="17">
        <v>0.01</v>
      </c>
      <c r="I246" s="976" t="s">
        <v>11521</v>
      </c>
      <c r="J246" s="976" t="s">
        <v>890</v>
      </c>
    </row>
    <row r="247" spans="1:10" ht="25.5">
      <c r="A247" s="975">
        <v>238</v>
      </c>
      <c r="B247" s="43" t="s">
        <v>12003</v>
      </c>
      <c r="C247" s="18">
        <v>7380735987</v>
      </c>
      <c r="D247" s="18" t="s">
        <v>12004</v>
      </c>
      <c r="E247" s="18">
        <v>3600</v>
      </c>
      <c r="F247" s="18" t="s">
        <v>11640</v>
      </c>
      <c r="G247" s="17">
        <v>0.01</v>
      </c>
      <c r="H247" s="17">
        <v>0.01</v>
      </c>
      <c r="I247" s="976" t="s">
        <v>11521</v>
      </c>
      <c r="J247" s="976" t="s">
        <v>890</v>
      </c>
    </row>
    <row r="248" spans="1:10" ht="25.5">
      <c r="A248" s="975">
        <v>239</v>
      </c>
      <c r="B248" s="43" t="s">
        <v>12005</v>
      </c>
      <c r="C248" s="18">
        <v>7380735988</v>
      </c>
      <c r="D248" s="18" t="s">
        <v>12006</v>
      </c>
      <c r="E248" s="18">
        <v>1000</v>
      </c>
      <c r="F248" s="18" t="s">
        <v>11640</v>
      </c>
      <c r="G248" s="17">
        <v>0.01</v>
      </c>
      <c r="H248" s="17">
        <v>0.01</v>
      </c>
      <c r="I248" s="976" t="s">
        <v>11521</v>
      </c>
      <c r="J248" s="976" t="s">
        <v>890</v>
      </c>
    </row>
    <row r="249" spans="1:10" ht="25.5">
      <c r="A249" s="975">
        <v>240</v>
      </c>
      <c r="B249" s="43" t="s">
        <v>12007</v>
      </c>
      <c r="C249" s="18">
        <v>7380735989</v>
      </c>
      <c r="D249" s="18" t="s">
        <v>12008</v>
      </c>
      <c r="E249" s="18">
        <v>330</v>
      </c>
      <c r="F249" s="18" t="s">
        <v>11640</v>
      </c>
      <c r="G249" s="17">
        <v>0.01</v>
      </c>
      <c r="H249" s="17">
        <v>0.01</v>
      </c>
      <c r="I249" s="976" t="s">
        <v>11521</v>
      </c>
      <c r="J249" s="976" t="s">
        <v>890</v>
      </c>
    </row>
    <row r="250" spans="1:10" ht="25.5">
      <c r="A250" s="975">
        <v>241</v>
      </c>
      <c r="B250" s="43" t="s">
        <v>12009</v>
      </c>
      <c r="C250" s="18">
        <v>7380735990</v>
      </c>
      <c r="D250" s="18" t="s">
        <v>12010</v>
      </c>
      <c r="E250" s="18">
        <v>1440</v>
      </c>
      <c r="F250" s="18" t="s">
        <v>11640</v>
      </c>
      <c r="G250" s="17">
        <v>0.01</v>
      </c>
      <c r="H250" s="17">
        <v>0.01</v>
      </c>
      <c r="I250" s="976" t="s">
        <v>11521</v>
      </c>
      <c r="J250" s="976" t="s">
        <v>890</v>
      </c>
    </row>
    <row r="251" spans="1:10" ht="25.5">
      <c r="A251" s="975">
        <v>242</v>
      </c>
      <c r="B251" s="43" t="s">
        <v>12011</v>
      </c>
      <c r="C251" s="18">
        <v>7380735991</v>
      </c>
      <c r="D251" s="18" t="s">
        <v>12012</v>
      </c>
      <c r="E251" s="18">
        <v>1800</v>
      </c>
      <c r="F251" s="18" t="s">
        <v>11640</v>
      </c>
      <c r="G251" s="17">
        <v>0.01</v>
      </c>
      <c r="H251" s="17">
        <v>0.01</v>
      </c>
      <c r="I251" s="976" t="s">
        <v>11521</v>
      </c>
      <c r="J251" s="976" t="s">
        <v>890</v>
      </c>
    </row>
    <row r="252" spans="1:10" ht="25.5">
      <c r="A252" s="975">
        <v>243</v>
      </c>
      <c r="B252" s="43" t="s">
        <v>12013</v>
      </c>
      <c r="C252" s="18">
        <v>7380735992</v>
      </c>
      <c r="D252" s="18" t="s">
        <v>12014</v>
      </c>
      <c r="E252" s="18">
        <v>900</v>
      </c>
      <c r="F252" s="18" t="s">
        <v>11640</v>
      </c>
      <c r="G252" s="17">
        <v>0.01</v>
      </c>
      <c r="H252" s="17">
        <v>0.01</v>
      </c>
      <c r="I252" s="976" t="s">
        <v>11521</v>
      </c>
      <c r="J252" s="976" t="s">
        <v>890</v>
      </c>
    </row>
    <row r="253" spans="1:10" ht="25.5">
      <c r="A253" s="975">
        <v>244</v>
      </c>
      <c r="B253" s="43" t="s">
        <v>12015</v>
      </c>
      <c r="C253" s="18">
        <v>7380735993</v>
      </c>
      <c r="D253" s="18" t="s">
        <v>12016</v>
      </c>
      <c r="E253" s="18">
        <v>1280</v>
      </c>
      <c r="F253" s="18" t="s">
        <v>11640</v>
      </c>
      <c r="G253" s="17">
        <v>0.01</v>
      </c>
      <c r="H253" s="17">
        <v>0.01</v>
      </c>
      <c r="I253" s="976" t="s">
        <v>11521</v>
      </c>
      <c r="J253" s="976" t="s">
        <v>890</v>
      </c>
    </row>
    <row r="254" spans="1:10" ht="25.5">
      <c r="A254" s="975">
        <v>245</v>
      </c>
      <c r="B254" s="43" t="s">
        <v>12017</v>
      </c>
      <c r="C254" s="18">
        <v>7380735994</v>
      </c>
      <c r="D254" s="18" t="s">
        <v>12018</v>
      </c>
      <c r="E254" s="18">
        <v>1510</v>
      </c>
      <c r="F254" s="18" t="s">
        <v>11640</v>
      </c>
      <c r="G254" s="17">
        <v>0.01</v>
      </c>
      <c r="H254" s="17">
        <v>0.01</v>
      </c>
      <c r="I254" s="976" t="s">
        <v>11521</v>
      </c>
      <c r="J254" s="976" t="s">
        <v>890</v>
      </c>
    </row>
    <row r="255" spans="1:10" ht="25.5">
      <c r="A255" s="975">
        <v>246</v>
      </c>
      <c r="B255" s="43" t="s">
        <v>12019</v>
      </c>
      <c r="C255" s="18">
        <v>7380735995</v>
      </c>
      <c r="D255" s="18" t="s">
        <v>12020</v>
      </c>
      <c r="E255" s="18">
        <v>1180</v>
      </c>
      <c r="F255" s="18" t="s">
        <v>11640</v>
      </c>
      <c r="G255" s="17">
        <v>0.01</v>
      </c>
      <c r="H255" s="17">
        <v>0.01</v>
      </c>
      <c r="I255" s="976" t="s">
        <v>11521</v>
      </c>
      <c r="J255" s="976" t="s">
        <v>890</v>
      </c>
    </row>
    <row r="256" spans="1:10" ht="25.5">
      <c r="A256" s="975">
        <v>247</v>
      </c>
      <c r="B256" s="43" t="s">
        <v>12021</v>
      </c>
      <c r="C256" s="18">
        <v>7380735996</v>
      </c>
      <c r="D256" s="18" t="s">
        <v>12022</v>
      </c>
      <c r="E256" s="18">
        <v>490</v>
      </c>
      <c r="F256" s="18" t="s">
        <v>11640</v>
      </c>
      <c r="G256" s="17">
        <v>0.01</v>
      </c>
      <c r="H256" s="17">
        <v>0.01</v>
      </c>
      <c r="I256" s="976" t="s">
        <v>11521</v>
      </c>
      <c r="J256" s="976" t="s">
        <v>890</v>
      </c>
    </row>
    <row r="257" spans="1:10" ht="25.5">
      <c r="A257" s="975">
        <v>248</v>
      </c>
      <c r="B257" s="597" t="s">
        <v>12023</v>
      </c>
      <c r="C257" s="18">
        <v>7380735997</v>
      </c>
      <c r="D257" s="597"/>
      <c r="E257" s="597"/>
      <c r="F257" s="597"/>
      <c r="G257" s="599">
        <v>587000</v>
      </c>
      <c r="H257" s="599">
        <v>502981.76</v>
      </c>
      <c r="I257" s="976" t="s">
        <v>12024</v>
      </c>
      <c r="J257" s="976" t="s">
        <v>890</v>
      </c>
    </row>
    <row r="258" spans="1:10" ht="25.5">
      <c r="A258" s="975">
        <v>249</v>
      </c>
      <c r="B258" s="597" t="s">
        <v>12025</v>
      </c>
      <c r="C258" s="18">
        <v>7380735998</v>
      </c>
      <c r="D258" s="597"/>
      <c r="E258" s="597"/>
      <c r="F258" s="597"/>
      <c r="G258" s="599">
        <v>679144.23</v>
      </c>
      <c r="H258" s="599">
        <v>610057</v>
      </c>
      <c r="I258" s="976" t="s">
        <v>12024</v>
      </c>
      <c r="J258" s="976" t="s">
        <v>890</v>
      </c>
    </row>
    <row r="259" spans="1:10" ht="51">
      <c r="A259" s="975">
        <v>250</v>
      </c>
      <c r="B259" s="597" t="s">
        <v>12026</v>
      </c>
      <c r="C259" s="18">
        <v>7380735999</v>
      </c>
      <c r="D259" s="18" t="s">
        <v>12027</v>
      </c>
      <c r="E259" s="598">
        <v>1690</v>
      </c>
      <c r="F259" s="597" t="s">
        <v>11562</v>
      </c>
      <c r="G259" s="599">
        <v>181561.51</v>
      </c>
      <c r="H259" s="599">
        <v>129743.38</v>
      </c>
      <c r="I259" s="976" t="s">
        <v>11521</v>
      </c>
      <c r="J259" s="976" t="s">
        <v>890</v>
      </c>
    </row>
    <row r="260" spans="1:10" ht="25.5">
      <c r="A260" s="975">
        <v>251</v>
      </c>
      <c r="B260" s="597" t="s">
        <v>12028</v>
      </c>
      <c r="C260" s="18">
        <v>7380735521</v>
      </c>
      <c r="D260" s="18" t="s">
        <v>12029</v>
      </c>
      <c r="E260" s="597" t="s">
        <v>12030</v>
      </c>
      <c r="F260" s="597" t="s">
        <v>11520</v>
      </c>
      <c r="G260" s="599">
        <v>1</v>
      </c>
      <c r="H260" s="599">
        <v>1</v>
      </c>
      <c r="I260" s="976" t="s">
        <v>11521</v>
      </c>
      <c r="J260" s="976" t="s">
        <v>890</v>
      </c>
    </row>
    <row r="261" spans="1:10" ht="38.25">
      <c r="A261" s="975">
        <v>252</v>
      </c>
      <c r="B261" s="597" t="s">
        <v>12031</v>
      </c>
      <c r="C261" s="18">
        <v>7380735522</v>
      </c>
      <c r="D261" s="18" t="s">
        <v>12032</v>
      </c>
      <c r="E261" s="597" t="s">
        <v>12033</v>
      </c>
      <c r="F261" s="597" t="s">
        <v>11520</v>
      </c>
      <c r="G261" s="599">
        <v>1</v>
      </c>
      <c r="H261" s="599">
        <v>1</v>
      </c>
      <c r="I261" s="976" t="s">
        <v>12034</v>
      </c>
      <c r="J261" s="976" t="s">
        <v>890</v>
      </c>
    </row>
    <row r="262" spans="1:10" ht="25.5">
      <c r="A262" s="975">
        <v>253</v>
      </c>
      <c r="B262" s="597" t="s">
        <v>12035</v>
      </c>
      <c r="C262" s="18">
        <v>7380735523</v>
      </c>
      <c r="D262" s="18" t="s">
        <v>12036</v>
      </c>
      <c r="E262" s="597">
        <v>31500</v>
      </c>
      <c r="F262" s="597" t="s">
        <v>11562</v>
      </c>
      <c r="G262" s="599">
        <v>1</v>
      </c>
      <c r="H262" s="599">
        <v>1</v>
      </c>
      <c r="I262" s="976" t="s">
        <v>12037</v>
      </c>
      <c r="J262" s="976" t="s">
        <v>890</v>
      </c>
    </row>
    <row r="263" spans="1:10" ht="25.5">
      <c r="A263" s="975">
        <v>254</v>
      </c>
      <c r="B263" s="597" t="s">
        <v>12038</v>
      </c>
      <c r="C263" s="18">
        <v>7380735524</v>
      </c>
      <c r="D263" s="18" t="s">
        <v>12039</v>
      </c>
      <c r="E263" s="597">
        <v>1706.25</v>
      </c>
      <c r="F263" s="597" t="s">
        <v>11562</v>
      </c>
      <c r="G263" s="599">
        <v>1</v>
      </c>
      <c r="H263" s="599">
        <v>1</v>
      </c>
      <c r="I263" s="976" t="s">
        <v>12037</v>
      </c>
      <c r="J263" s="976" t="s">
        <v>890</v>
      </c>
    </row>
    <row r="264" spans="1:10" ht="25.5">
      <c r="A264" s="975">
        <v>255</v>
      </c>
      <c r="B264" s="597" t="s">
        <v>12040</v>
      </c>
      <c r="C264" s="18">
        <v>7380735525</v>
      </c>
      <c r="D264" s="18" t="s">
        <v>12041</v>
      </c>
      <c r="E264" s="597">
        <v>2925</v>
      </c>
      <c r="F264" s="597" t="s">
        <v>11562</v>
      </c>
      <c r="G264" s="599">
        <v>1</v>
      </c>
      <c r="H264" s="599">
        <v>1</v>
      </c>
      <c r="I264" s="976" t="s">
        <v>12037</v>
      </c>
      <c r="J264" s="976" t="s">
        <v>890</v>
      </c>
    </row>
    <row r="265" spans="1:10" ht="25.5">
      <c r="A265" s="975">
        <v>256</v>
      </c>
      <c r="B265" s="597" t="s">
        <v>12042</v>
      </c>
      <c r="C265" s="18">
        <v>7380735526</v>
      </c>
      <c r="D265" s="18" t="s">
        <v>12043</v>
      </c>
      <c r="E265" s="597">
        <v>5670</v>
      </c>
      <c r="F265" s="597" t="s">
        <v>11562</v>
      </c>
      <c r="G265" s="599">
        <v>1</v>
      </c>
      <c r="H265" s="599">
        <v>1</v>
      </c>
      <c r="I265" s="976" t="s">
        <v>12037</v>
      </c>
      <c r="J265" s="976" t="s">
        <v>890</v>
      </c>
    </row>
    <row r="266" spans="1:10" ht="25.5">
      <c r="A266" s="975">
        <v>257</v>
      </c>
      <c r="B266" s="597" t="s">
        <v>12044</v>
      </c>
      <c r="C266" s="18">
        <v>7380735528</v>
      </c>
      <c r="D266" s="18" t="s">
        <v>12045</v>
      </c>
      <c r="E266" s="597">
        <v>6300</v>
      </c>
      <c r="F266" s="597" t="s">
        <v>11562</v>
      </c>
      <c r="G266" s="599">
        <v>1</v>
      </c>
      <c r="H266" s="599">
        <v>1</v>
      </c>
      <c r="I266" s="976" t="s">
        <v>11521</v>
      </c>
      <c r="J266" s="976" t="s">
        <v>890</v>
      </c>
    </row>
    <row r="267" spans="1:10" ht="25.5">
      <c r="A267" s="975">
        <v>258</v>
      </c>
      <c r="B267" s="597" t="s">
        <v>12046</v>
      </c>
      <c r="C267" s="18">
        <v>7380735529</v>
      </c>
      <c r="D267" s="18" t="s">
        <v>12047</v>
      </c>
      <c r="E267" s="597">
        <v>1720</v>
      </c>
      <c r="F267" s="597" t="s">
        <v>11562</v>
      </c>
      <c r="G267" s="599">
        <v>1</v>
      </c>
      <c r="H267" s="599">
        <v>1</v>
      </c>
      <c r="I267" s="976" t="s">
        <v>11521</v>
      </c>
      <c r="J267" s="976" t="s">
        <v>890</v>
      </c>
    </row>
    <row r="268" spans="1:10" ht="25.5">
      <c r="A268" s="975">
        <v>259</v>
      </c>
      <c r="B268" s="597" t="s">
        <v>12048</v>
      </c>
      <c r="C268" s="18">
        <v>7380735530</v>
      </c>
      <c r="D268" s="18" t="s">
        <v>12049</v>
      </c>
      <c r="E268" s="597" t="s">
        <v>12050</v>
      </c>
      <c r="F268" s="597" t="s">
        <v>11562</v>
      </c>
      <c r="G268" s="599">
        <v>1</v>
      </c>
      <c r="H268" s="599">
        <v>1</v>
      </c>
      <c r="I268" s="976" t="s">
        <v>11521</v>
      </c>
      <c r="J268" s="976" t="s">
        <v>890</v>
      </c>
    </row>
    <row r="269" spans="1:10" ht="25.5">
      <c r="A269" s="975">
        <v>260</v>
      </c>
      <c r="B269" s="597" t="s">
        <v>12051</v>
      </c>
      <c r="C269" s="18">
        <v>7380735531</v>
      </c>
      <c r="D269" s="18" t="s">
        <v>12052</v>
      </c>
      <c r="E269" s="597">
        <v>900</v>
      </c>
      <c r="F269" s="597" t="s">
        <v>11562</v>
      </c>
      <c r="G269" s="599">
        <v>1</v>
      </c>
      <c r="H269" s="599">
        <v>1</v>
      </c>
      <c r="I269" s="976" t="s">
        <v>11521</v>
      </c>
      <c r="J269" s="976" t="s">
        <v>890</v>
      </c>
    </row>
    <row r="270" spans="1:10" ht="25.5">
      <c r="A270" s="975">
        <v>261</v>
      </c>
      <c r="B270" s="597" t="s">
        <v>12053</v>
      </c>
      <c r="C270" s="18">
        <v>7380735532</v>
      </c>
      <c r="D270" s="18" t="s">
        <v>12054</v>
      </c>
      <c r="E270" s="597" t="s">
        <v>12055</v>
      </c>
      <c r="F270" s="597" t="s">
        <v>11562</v>
      </c>
      <c r="G270" s="599">
        <v>1</v>
      </c>
      <c r="H270" s="599">
        <v>1</v>
      </c>
      <c r="I270" s="976" t="s">
        <v>11521</v>
      </c>
      <c r="J270" s="976" t="s">
        <v>890</v>
      </c>
    </row>
    <row r="271" spans="1:10" ht="25.5">
      <c r="A271" s="975">
        <v>262</v>
      </c>
      <c r="B271" s="597" t="s">
        <v>12056</v>
      </c>
      <c r="C271" s="18">
        <v>7380735533</v>
      </c>
      <c r="D271" s="18" t="s">
        <v>12057</v>
      </c>
      <c r="E271" s="597" t="s">
        <v>12058</v>
      </c>
      <c r="F271" s="18" t="s">
        <v>11640</v>
      </c>
      <c r="G271" s="599">
        <v>1</v>
      </c>
      <c r="H271" s="599">
        <v>0</v>
      </c>
      <c r="I271" s="976" t="s">
        <v>11521</v>
      </c>
      <c r="J271" s="976" t="s">
        <v>890</v>
      </c>
    </row>
    <row r="272" spans="1:10" ht="25.5">
      <c r="A272" s="975">
        <v>263</v>
      </c>
      <c r="B272" s="597" t="s">
        <v>12059</v>
      </c>
      <c r="C272" s="18">
        <v>7380735534</v>
      </c>
      <c r="D272" s="18" t="s">
        <v>12060</v>
      </c>
      <c r="E272" s="597" t="s">
        <v>12061</v>
      </c>
      <c r="F272" s="18" t="s">
        <v>11640</v>
      </c>
      <c r="G272" s="599">
        <v>1</v>
      </c>
      <c r="H272" s="599">
        <v>1</v>
      </c>
      <c r="I272" s="976" t="s">
        <v>11521</v>
      </c>
      <c r="J272" s="976" t="s">
        <v>890</v>
      </c>
    </row>
    <row r="273" spans="1:10" ht="25.5">
      <c r="A273" s="975">
        <v>264</v>
      </c>
      <c r="B273" s="597" t="s">
        <v>12062</v>
      </c>
      <c r="C273" s="18">
        <v>7380735535</v>
      </c>
      <c r="D273" s="18" t="s">
        <v>12063</v>
      </c>
      <c r="E273" s="597" t="s">
        <v>12064</v>
      </c>
      <c r="F273" s="18" t="s">
        <v>11640</v>
      </c>
      <c r="G273" s="599">
        <v>1</v>
      </c>
      <c r="H273" s="599">
        <v>1</v>
      </c>
      <c r="I273" s="976" t="s">
        <v>11521</v>
      </c>
      <c r="J273" s="976" t="s">
        <v>890</v>
      </c>
    </row>
    <row r="274" spans="1:10" ht="25.5">
      <c r="A274" s="975">
        <v>265</v>
      </c>
      <c r="B274" s="597" t="s">
        <v>12065</v>
      </c>
      <c r="C274" s="18">
        <v>7380735536</v>
      </c>
      <c r="D274" s="18" t="s">
        <v>12066</v>
      </c>
      <c r="E274" s="597" t="s">
        <v>12067</v>
      </c>
      <c r="F274" s="18" t="s">
        <v>11640</v>
      </c>
      <c r="G274" s="599">
        <v>1</v>
      </c>
      <c r="H274" s="599">
        <v>1</v>
      </c>
      <c r="I274" s="976" t="s">
        <v>11521</v>
      </c>
      <c r="J274" s="976" t="s">
        <v>890</v>
      </c>
    </row>
    <row r="275" spans="1:10" ht="25.5">
      <c r="A275" s="975">
        <v>266</v>
      </c>
      <c r="B275" s="597" t="s">
        <v>12068</v>
      </c>
      <c r="C275" s="18">
        <v>7380735537</v>
      </c>
      <c r="D275" s="18" t="s">
        <v>12069</v>
      </c>
      <c r="E275" s="597" t="s">
        <v>12070</v>
      </c>
      <c r="F275" s="18" t="s">
        <v>11640</v>
      </c>
      <c r="G275" s="599">
        <v>1</v>
      </c>
      <c r="H275" s="599">
        <v>1</v>
      </c>
      <c r="I275" s="976" t="s">
        <v>11521</v>
      </c>
      <c r="J275" s="976" t="s">
        <v>890</v>
      </c>
    </row>
    <row r="276" spans="1:10" ht="25.5">
      <c r="A276" s="975">
        <v>267</v>
      </c>
      <c r="B276" s="597" t="s">
        <v>12071</v>
      </c>
      <c r="C276" s="18">
        <v>7380735795</v>
      </c>
      <c r="D276" s="18" t="s">
        <v>12072</v>
      </c>
      <c r="E276" s="597" t="s">
        <v>12073</v>
      </c>
      <c r="F276" s="18"/>
      <c r="G276" s="599">
        <v>1</v>
      </c>
      <c r="H276" s="599">
        <v>0</v>
      </c>
      <c r="I276" s="976" t="s">
        <v>12074</v>
      </c>
      <c r="J276" s="976" t="s">
        <v>890</v>
      </c>
    </row>
    <row r="277" spans="1:10" ht="25.5">
      <c r="A277" s="975">
        <v>268</v>
      </c>
      <c r="B277" s="597" t="s">
        <v>12075</v>
      </c>
      <c r="C277" s="18">
        <v>7380735796</v>
      </c>
      <c r="D277" s="18" t="s">
        <v>12076</v>
      </c>
      <c r="E277" s="597" t="s">
        <v>12077</v>
      </c>
      <c r="F277" s="18"/>
      <c r="G277" s="599">
        <v>1</v>
      </c>
      <c r="H277" s="599">
        <v>0</v>
      </c>
      <c r="I277" s="976" t="s">
        <v>12074</v>
      </c>
      <c r="J277" s="976" t="s">
        <v>890</v>
      </c>
    </row>
    <row r="278" spans="1:10" ht="25.5">
      <c r="A278" s="975">
        <v>269</v>
      </c>
      <c r="B278" s="597" t="s">
        <v>12078</v>
      </c>
      <c r="C278" s="18">
        <v>7380735796</v>
      </c>
      <c r="D278" s="18" t="s">
        <v>12079</v>
      </c>
      <c r="E278" s="597" t="s">
        <v>12080</v>
      </c>
      <c r="F278" s="18"/>
      <c r="G278" s="599">
        <v>1</v>
      </c>
      <c r="H278" s="599">
        <v>0</v>
      </c>
      <c r="I278" s="976" t="s">
        <v>12074</v>
      </c>
      <c r="J278" s="976" t="s">
        <v>890</v>
      </c>
    </row>
    <row r="279" spans="1:10" ht="25.5">
      <c r="A279" s="975">
        <v>270</v>
      </c>
      <c r="B279" s="597" t="s">
        <v>12081</v>
      </c>
      <c r="C279" s="18">
        <v>7380735797</v>
      </c>
      <c r="D279" s="18" t="s">
        <v>12082</v>
      </c>
      <c r="E279" s="597" t="s">
        <v>12083</v>
      </c>
      <c r="F279" s="18"/>
      <c r="G279" s="599">
        <v>1</v>
      </c>
      <c r="H279" s="599">
        <v>0</v>
      </c>
      <c r="I279" s="976" t="s">
        <v>12074</v>
      </c>
      <c r="J279" s="976" t="s">
        <v>890</v>
      </c>
    </row>
    <row r="280" spans="1:10" ht="25.5">
      <c r="A280" s="975">
        <v>271</v>
      </c>
      <c r="B280" s="597" t="s">
        <v>12084</v>
      </c>
      <c r="C280" s="18">
        <v>7380735538</v>
      </c>
      <c r="D280" s="18" t="s">
        <v>12085</v>
      </c>
      <c r="E280" s="597">
        <v>12439.08</v>
      </c>
      <c r="F280" s="597" t="s">
        <v>11517</v>
      </c>
      <c r="G280" s="599">
        <v>1</v>
      </c>
      <c r="H280" s="599">
        <v>1</v>
      </c>
      <c r="I280" s="976" t="s">
        <v>12037</v>
      </c>
      <c r="J280" s="976" t="s">
        <v>890</v>
      </c>
    </row>
    <row r="281" spans="1:10" ht="25.5">
      <c r="A281" s="975">
        <v>272</v>
      </c>
      <c r="B281" s="597" t="s">
        <v>12086</v>
      </c>
      <c r="C281" s="18">
        <v>7380735539</v>
      </c>
      <c r="D281" s="18" t="s">
        <v>12087</v>
      </c>
      <c r="E281" s="597">
        <v>1818</v>
      </c>
      <c r="F281" s="597" t="s">
        <v>11520</v>
      </c>
      <c r="G281" s="599">
        <v>1</v>
      </c>
      <c r="H281" s="599">
        <v>1</v>
      </c>
      <c r="I281" s="976" t="s">
        <v>12037</v>
      </c>
      <c r="J281" s="976" t="s">
        <v>890</v>
      </c>
    </row>
    <row r="282" spans="1:10" ht="25.5">
      <c r="A282" s="975">
        <v>273</v>
      </c>
      <c r="B282" s="597" t="s">
        <v>12088</v>
      </c>
      <c r="C282" s="18">
        <v>7380735540</v>
      </c>
      <c r="D282" s="18" t="s">
        <v>12089</v>
      </c>
      <c r="E282" s="597">
        <v>1400</v>
      </c>
      <c r="F282" s="597" t="s">
        <v>11520</v>
      </c>
      <c r="G282" s="599">
        <v>1</v>
      </c>
      <c r="H282" s="599">
        <v>1</v>
      </c>
      <c r="I282" s="976" t="s">
        <v>12037</v>
      </c>
      <c r="J282" s="976" t="s">
        <v>890</v>
      </c>
    </row>
    <row r="283" spans="1:10" ht="25.5">
      <c r="A283" s="975">
        <v>274</v>
      </c>
      <c r="B283" s="597" t="s">
        <v>12090</v>
      </c>
      <c r="C283" s="18">
        <v>7380735541</v>
      </c>
      <c r="D283" s="18" t="s">
        <v>12091</v>
      </c>
      <c r="E283" s="597">
        <v>1156.5</v>
      </c>
      <c r="F283" s="597" t="s">
        <v>11520</v>
      </c>
      <c r="G283" s="599">
        <v>1</v>
      </c>
      <c r="H283" s="599">
        <v>1</v>
      </c>
      <c r="I283" s="976" t="s">
        <v>12037</v>
      </c>
      <c r="J283" s="976" t="s">
        <v>890</v>
      </c>
    </row>
    <row r="284" spans="1:10" ht="25.5">
      <c r="A284" s="975">
        <v>275</v>
      </c>
      <c r="B284" s="597" t="s">
        <v>12092</v>
      </c>
      <c r="C284" s="18">
        <v>7380735542</v>
      </c>
      <c r="D284" s="18" t="s">
        <v>12093</v>
      </c>
      <c r="E284" s="597">
        <v>675</v>
      </c>
      <c r="F284" s="597" t="s">
        <v>11444</v>
      </c>
      <c r="G284" s="599">
        <v>1</v>
      </c>
      <c r="H284" s="599">
        <v>1</v>
      </c>
      <c r="I284" s="976" t="s">
        <v>12037</v>
      </c>
      <c r="J284" s="976" t="s">
        <v>890</v>
      </c>
    </row>
    <row r="285" spans="1:10" ht="25.5">
      <c r="A285" s="975">
        <v>276</v>
      </c>
      <c r="B285" s="597" t="s">
        <v>12094</v>
      </c>
      <c r="C285" s="18">
        <v>7380735543</v>
      </c>
      <c r="D285" s="18" t="s">
        <v>12095</v>
      </c>
      <c r="E285" s="597">
        <v>13300</v>
      </c>
      <c r="F285" s="597" t="s">
        <v>11520</v>
      </c>
      <c r="G285" s="599">
        <v>1</v>
      </c>
      <c r="H285" s="599">
        <v>1</v>
      </c>
      <c r="I285" s="976" t="s">
        <v>12037</v>
      </c>
      <c r="J285" s="976" t="s">
        <v>890</v>
      </c>
    </row>
    <row r="286" spans="1:10" ht="25.5">
      <c r="A286" s="975">
        <v>277</v>
      </c>
      <c r="B286" s="597" t="s">
        <v>12096</v>
      </c>
      <c r="C286" s="18">
        <v>7380735544</v>
      </c>
      <c r="D286" s="18" t="s">
        <v>12097</v>
      </c>
      <c r="E286" s="597">
        <v>2105</v>
      </c>
      <c r="F286" s="597" t="s">
        <v>11517</v>
      </c>
      <c r="G286" s="599">
        <v>1</v>
      </c>
      <c r="H286" s="599">
        <v>1</v>
      </c>
      <c r="I286" s="976" t="s">
        <v>12037</v>
      </c>
      <c r="J286" s="976" t="s">
        <v>890</v>
      </c>
    </row>
    <row r="287" spans="1:10" ht="25.5">
      <c r="A287" s="975">
        <v>278</v>
      </c>
      <c r="B287" s="597" t="s">
        <v>12098</v>
      </c>
      <c r="C287" s="18">
        <v>7380735545</v>
      </c>
      <c r="D287" s="18" t="s">
        <v>12099</v>
      </c>
      <c r="E287" s="597">
        <v>3249.9</v>
      </c>
      <c r="F287" s="597" t="s">
        <v>11517</v>
      </c>
      <c r="G287" s="599">
        <v>1</v>
      </c>
      <c r="H287" s="599">
        <v>1</v>
      </c>
      <c r="I287" s="976" t="s">
        <v>12037</v>
      </c>
      <c r="J287" s="976" t="s">
        <v>890</v>
      </c>
    </row>
    <row r="288" spans="1:10" ht="25.5">
      <c r="A288" s="975">
        <v>279</v>
      </c>
      <c r="B288" s="597" t="s">
        <v>12100</v>
      </c>
      <c r="C288" s="18">
        <v>7380735546</v>
      </c>
      <c r="D288" s="18" t="s">
        <v>12101</v>
      </c>
      <c r="E288" s="597">
        <v>7340</v>
      </c>
      <c r="F288" s="597" t="s">
        <v>11517</v>
      </c>
      <c r="G288" s="599">
        <v>1</v>
      </c>
      <c r="H288" s="599">
        <v>1</v>
      </c>
      <c r="I288" s="976" t="s">
        <v>12037</v>
      </c>
      <c r="J288" s="976" t="s">
        <v>890</v>
      </c>
    </row>
    <row r="289" spans="1:10" ht="25.5">
      <c r="A289" s="975">
        <v>280</v>
      </c>
      <c r="B289" s="597" t="s">
        <v>12102</v>
      </c>
      <c r="C289" s="18">
        <v>7380735547</v>
      </c>
      <c r="D289" s="18" t="s">
        <v>12103</v>
      </c>
      <c r="E289" s="597">
        <v>7840</v>
      </c>
      <c r="F289" s="597" t="s">
        <v>11517</v>
      </c>
      <c r="G289" s="599">
        <v>1</v>
      </c>
      <c r="H289" s="599">
        <v>1</v>
      </c>
      <c r="I289" s="976" t="s">
        <v>12037</v>
      </c>
      <c r="J289" s="976" t="s">
        <v>890</v>
      </c>
    </row>
    <row r="290" spans="1:10" ht="25.5">
      <c r="A290" s="975">
        <v>281</v>
      </c>
      <c r="B290" s="597" t="s">
        <v>12104</v>
      </c>
      <c r="C290" s="18">
        <v>7380735548</v>
      </c>
      <c r="D290" s="18" t="s">
        <v>12105</v>
      </c>
      <c r="E290" s="597">
        <v>2891.88</v>
      </c>
      <c r="F290" s="597" t="s">
        <v>11444</v>
      </c>
      <c r="G290" s="599">
        <v>1</v>
      </c>
      <c r="H290" s="599">
        <v>1</v>
      </c>
      <c r="I290" s="976" t="s">
        <v>12037</v>
      </c>
      <c r="J290" s="976" t="s">
        <v>890</v>
      </c>
    </row>
    <row r="291" spans="1:10" ht="25.5">
      <c r="A291" s="975">
        <v>282</v>
      </c>
      <c r="B291" s="597" t="s">
        <v>12106</v>
      </c>
      <c r="C291" s="18">
        <v>7380735549</v>
      </c>
      <c r="D291" s="18" t="s">
        <v>12107</v>
      </c>
      <c r="E291" s="597">
        <v>756</v>
      </c>
      <c r="F291" s="597" t="s">
        <v>11444</v>
      </c>
      <c r="G291" s="599">
        <v>1</v>
      </c>
      <c r="H291" s="599">
        <v>1</v>
      </c>
      <c r="I291" s="976" t="s">
        <v>12037</v>
      </c>
      <c r="J291" s="976" t="s">
        <v>890</v>
      </c>
    </row>
    <row r="292" spans="1:10" ht="25.5">
      <c r="A292" s="975">
        <v>283</v>
      </c>
      <c r="B292" s="597" t="s">
        <v>12108</v>
      </c>
      <c r="C292" s="18">
        <v>7380735550</v>
      </c>
      <c r="D292" s="18" t="s">
        <v>12109</v>
      </c>
      <c r="E292" s="597">
        <v>5824</v>
      </c>
      <c r="F292" s="597" t="s">
        <v>11517</v>
      </c>
      <c r="G292" s="599">
        <v>1</v>
      </c>
      <c r="H292" s="599">
        <v>1</v>
      </c>
      <c r="I292" s="976" t="s">
        <v>12037</v>
      </c>
      <c r="J292" s="976" t="s">
        <v>890</v>
      </c>
    </row>
    <row r="293" spans="1:10" ht="25.5">
      <c r="A293" s="975">
        <v>284</v>
      </c>
      <c r="B293" s="597" t="s">
        <v>12110</v>
      </c>
      <c r="C293" s="18">
        <v>7380735551</v>
      </c>
      <c r="D293" s="18" t="s">
        <v>12111</v>
      </c>
      <c r="E293" s="597">
        <v>2200</v>
      </c>
      <c r="F293" s="597" t="s">
        <v>11444</v>
      </c>
      <c r="G293" s="599">
        <v>1</v>
      </c>
      <c r="H293" s="599">
        <v>1</v>
      </c>
      <c r="I293" s="976" t="s">
        <v>12037</v>
      </c>
      <c r="J293" s="976" t="s">
        <v>890</v>
      </c>
    </row>
    <row r="294" spans="1:10" ht="25.5">
      <c r="A294" s="975">
        <v>285</v>
      </c>
      <c r="B294" s="597" t="s">
        <v>12112</v>
      </c>
      <c r="C294" s="18">
        <v>7380735552</v>
      </c>
      <c r="D294" s="18" t="s">
        <v>12113</v>
      </c>
      <c r="E294" s="597">
        <v>1409.28</v>
      </c>
      <c r="F294" s="597" t="s">
        <v>11517</v>
      </c>
      <c r="G294" s="599">
        <v>1</v>
      </c>
      <c r="H294" s="599">
        <v>1</v>
      </c>
      <c r="I294" s="976" t="s">
        <v>12037</v>
      </c>
      <c r="J294" s="976" t="s">
        <v>890</v>
      </c>
    </row>
    <row r="295" spans="1:10" ht="25.5">
      <c r="A295" s="975">
        <v>286</v>
      </c>
      <c r="B295" s="597" t="s">
        <v>12114</v>
      </c>
      <c r="C295" s="18">
        <v>7380735553</v>
      </c>
      <c r="D295" s="18" t="s">
        <v>12115</v>
      </c>
      <c r="E295" s="597">
        <v>3882</v>
      </c>
      <c r="F295" s="597" t="s">
        <v>11517</v>
      </c>
      <c r="G295" s="599">
        <v>1</v>
      </c>
      <c r="H295" s="599">
        <v>1</v>
      </c>
      <c r="I295" s="976" t="s">
        <v>12037</v>
      </c>
      <c r="J295" s="976" t="s">
        <v>890</v>
      </c>
    </row>
    <row r="296" spans="1:10" ht="25.5">
      <c r="A296" s="975">
        <v>287</v>
      </c>
      <c r="B296" s="597" t="s">
        <v>12116</v>
      </c>
      <c r="C296" s="18">
        <v>7380735554</v>
      </c>
      <c r="D296" s="18" t="s">
        <v>12117</v>
      </c>
      <c r="E296" s="597">
        <v>4902</v>
      </c>
      <c r="F296" s="597" t="s">
        <v>11520</v>
      </c>
      <c r="G296" s="599">
        <v>1</v>
      </c>
      <c r="H296" s="599">
        <v>1</v>
      </c>
      <c r="I296" s="976" t="s">
        <v>12037</v>
      </c>
      <c r="J296" s="976" t="s">
        <v>890</v>
      </c>
    </row>
    <row r="297" spans="1:10" ht="25.5">
      <c r="A297" s="975">
        <v>288</v>
      </c>
      <c r="B297" s="597" t="s">
        <v>12118</v>
      </c>
      <c r="C297" s="18">
        <v>7380735555</v>
      </c>
      <c r="D297" s="18" t="s">
        <v>12119</v>
      </c>
      <c r="E297" s="597">
        <v>22224</v>
      </c>
      <c r="F297" s="597" t="s">
        <v>11517</v>
      </c>
      <c r="G297" s="599">
        <v>1</v>
      </c>
      <c r="H297" s="599">
        <v>1</v>
      </c>
      <c r="I297" s="976" t="s">
        <v>12037</v>
      </c>
      <c r="J297" s="976" t="s">
        <v>890</v>
      </c>
    </row>
    <row r="298" spans="1:10" ht="25.5">
      <c r="A298" s="975">
        <v>289</v>
      </c>
      <c r="B298" s="597" t="s">
        <v>12120</v>
      </c>
      <c r="C298" s="18">
        <v>7380735556</v>
      </c>
      <c r="D298" s="18" t="s">
        <v>12121</v>
      </c>
      <c r="E298" s="597">
        <v>11255.2</v>
      </c>
      <c r="F298" s="597" t="s">
        <v>11517</v>
      </c>
      <c r="G298" s="599">
        <v>1</v>
      </c>
      <c r="H298" s="599">
        <v>1</v>
      </c>
      <c r="I298" s="976" t="s">
        <v>12037</v>
      </c>
      <c r="J298" s="976" t="s">
        <v>890</v>
      </c>
    </row>
    <row r="299" spans="1:10" ht="25.5">
      <c r="A299" s="975">
        <v>290</v>
      </c>
      <c r="B299" s="597" t="s">
        <v>12122</v>
      </c>
      <c r="C299" s="18">
        <v>7380735557</v>
      </c>
      <c r="D299" s="18" t="s">
        <v>12123</v>
      </c>
      <c r="E299" s="597">
        <v>1272</v>
      </c>
      <c r="F299" s="597" t="s">
        <v>11562</v>
      </c>
      <c r="G299" s="599">
        <v>1</v>
      </c>
      <c r="H299" s="599">
        <v>1</v>
      </c>
      <c r="I299" s="976" t="s">
        <v>12037</v>
      </c>
      <c r="J299" s="976" t="s">
        <v>890</v>
      </c>
    </row>
    <row r="300" spans="1:10" ht="25.5">
      <c r="A300" s="975">
        <v>291</v>
      </c>
      <c r="B300" s="597" t="s">
        <v>12124</v>
      </c>
      <c r="C300" s="18">
        <v>7380735558</v>
      </c>
      <c r="D300" s="18" t="s">
        <v>12125</v>
      </c>
      <c r="E300" s="597">
        <v>1290</v>
      </c>
      <c r="F300" s="597" t="s">
        <v>11517</v>
      </c>
      <c r="G300" s="599">
        <v>1</v>
      </c>
      <c r="H300" s="599">
        <v>1</v>
      </c>
      <c r="I300" s="976" t="s">
        <v>12037</v>
      </c>
      <c r="J300" s="976" t="s">
        <v>890</v>
      </c>
    </row>
    <row r="301" spans="1:10" ht="25.5">
      <c r="A301" s="975">
        <v>292</v>
      </c>
      <c r="B301" s="597" t="s">
        <v>12126</v>
      </c>
      <c r="C301" s="18">
        <v>7380735559</v>
      </c>
      <c r="D301" s="18" t="s">
        <v>12127</v>
      </c>
      <c r="E301" s="597">
        <v>4398</v>
      </c>
      <c r="F301" s="597" t="s">
        <v>11520</v>
      </c>
      <c r="G301" s="599">
        <v>1</v>
      </c>
      <c r="H301" s="599">
        <v>1</v>
      </c>
      <c r="I301" s="976" t="s">
        <v>12037</v>
      </c>
      <c r="J301" s="976" t="s">
        <v>890</v>
      </c>
    </row>
    <row r="302" spans="1:10" ht="25.5">
      <c r="A302" s="975">
        <v>293</v>
      </c>
      <c r="B302" s="597" t="s">
        <v>12128</v>
      </c>
      <c r="C302" s="18">
        <v>7380735560</v>
      </c>
      <c r="D302" s="18" t="s">
        <v>12129</v>
      </c>
      <c r="E302" s="597">
        <v>1906.79</v>
      </c>
      <c r="F302" s="597" t="s">
        <v>11562</v>
      </c>
      <c r="G302" s="599">
        <v>1</v>
      </c>
      <c r="H302" s="599">
        <v>1</v>
      </c>
      <c r="I302" s="976" t="s">
        <v>12037</v>
      </c>
      <c r="J302" s="976" t="s">
        <v>890</v>
      </c>
    </row>
    <row r="303" spans="1:10" ht="38.25">
      <c r="A303" s="975">
        <v>294</v>
      </c>
      <c r="B303" s="597" t="s">
        <v>12130</v>
      </c>
      <c r="C303" s="18">
        <v>7380735561</v>
      </c>
      <c r="D303" s="18" t="s">
        <v>12131</v>
      </c>
      <c r="E303" s="597" t="s">
        <v>12132</v>
      </c>
      <c r="F303" s="597" t="s">
        <v>11517</v>
      </c>
      <c r="G303" s="599">
        <v>1</v>
      </c>
      <c r="H303" s="599">
        <v>1</v>
      </c>
      <c r="I303" s="976" t="s">
        <v>12133</v>
      </c>
      <c r="J303" s="976" t="s">
        <v>890</v>
      </c>
    </row>
    <row r="304" spans="1:10" ht="25.5">
      <c r="A304" s="975">
        <v>295</v>
      </c>
      <c r="B304" s="597" t="s">
        <v>12134</v>
      </c>
      <c r="C304" s="18">
        <v>7380735562</v>
      </c>
      <c r="D304" s="18" t="s">
        <v>12135</v>
      </c>
      <c r="E304" s="597">
        <v>1744</v>
      </c>
      <c r="F304" s="597" t="s">
        <v>11517</v>
      </c>
      <c r="G304" s="599">
        <v>1</v>
      </c>
      <c r="H304" s="599">
        <v>1</v>
      </c>
      <c r="I304" s="976" t="s">
        <v>12037</v>
      </c>
      <c r="J304" s="976" t="s">
        <v>890</v>
      </c>
    </row>
    <row r="305" spans="1:10" ht="25.5">
      <c r="A305" s="975">
        <v>296</v>
      </c>
      <c r="B305" s="597" t="s">
        <v>12136</v>
      </c>
      <c r="C305" s="18">
        <v>7380735563</v>
      </c>
      <c r="D305" s="18" t="s">
        <v>12137</v>
      </c>
      <c r="E305" s="597">
        <v>2300</v>
      </c>
      <c r="F305" s="597" t="s">
        <v>11517</v>
      </c>
      <c r="G305" s="599">
        <v>1</v>
      </c>
      <c r="H305" s="599">
        <v>1</v>
      </c>
      <c r="I305" s="976" t="s">
        <v>12037</v>
      </c>
      <c r="J305" s="976" t="s">
        <v>890</v>
      </c>
    </row>
    <row r="306" spans="1:10" ht="25.5">
      <c r="A306" s="975">
        <v>297</v>
      </c>
      <c r="B306" s="597" t="s">
        <v>12138</v>
      </c>
      <c r="C306" s="18">
        <v>7380735564</v>
      </c>
      <c r="D306" s="18" t="s">
        <v>12139</v>
      </c>
      <c r="E306" s="597">
        <v>1440</v>
      </c>
      <c r="F306" s="597" t="s">
        <v>11520</v>
      </c>
      <c r="G306" s="599">
        <v>1</v>
      </c>
      <c r="H306" s="599">
        <v>1</v>
      </c>
      <c r="I306" s="976" t="s">
        <v>12037</v>
      </c>
      <c r="J306" s="976" t="s">
        <v>890</v>
      </c>
    </row>
    <row r="307" spans="1:10" ht="25.5">
      <c r="A307" s="975">
        <v>298</v>
      </c>
      <c r="B307" s="597" t="s">
        <v>12140</v>
      </c>
      <c r="C307" s="18">
        <v>7380735565</v>
      </c>
      <c r="D307" s="18" t="s">
        <v>12141</v>
      </c>
      <c r="E307" s="597">
        <v>5236</v>
      </c>
      <c r="F307" s="597" t="s">
        <v>11517</v>
      </c>
      <c r="G307" s="599">
        <v>1</v>
      </c>
      <c r="H307" s="599">
        <v>1</v>
      </c>
      <c r="I307" s="976" t="s">
        <v>12037</v>
      </c>
      <c r="J307" s="976" t="s">
        <v>890</v>
      </c>
    </row>
    <row r="308" spans="1:10" ht="25.5">
      <c r="A308" s="975">
        <v>299</v>
      </c>
      <c r="B308" s="597" t="s">
        <v>12142</v>
      </c>
      <c r="C308" s="18">
        <v>7380735566</v>
      </c>
      <c r="D308" s="18" t="s">
        <v>12143</v>
      </c>
      <c r="E308" s="597">
        <v>1860</v>
      </c>
      <c r="F308" s="597" t="s">
        <v>11520</v>
      </c>
      <c r="G308" s="599">
        <v>1</v>
      </c>
      <c r="H308" s="599">
        <v>1</v>
      </c>
      <c r="I308" s="976" t="s">
        <v>12037</v>
      </c>
      <c r="J308" s="976" t="s">
        <v>890</v>
      </c>
    </row>
    <row r="309" spans="1:10" ht="25.5">
      <c r="A309" s="975">
        <v>300</v>
      </c>
      <c r="B309" s="597" t="s">
        <v>12144</v>
      </c>
      <c r="C309" s="18">
        <v>7380735567</v>
      </c>
      <c r="D309" s="18" t="s">
        <v>12145</v>
      </c>
      <c r="E309" s="597">
        <v>4375</v>
      </c>
      <c r="F309" s="597" t="s">
        <v>11520</v>
      </c>
      <c r="G309" s="599">
        <v>1</v>
      </c>
      <c r="H309" s="599">
        <v>1</v>
      </c>
      <c r="I309" s="976" t="s">
        <v>12037</v>
      </c>
      <c r="J309" s="976" t="s">
        <v>890</v>
      </c>
    </row>
    <row r="310" spans="1:10" ht="25.5">
      <c r="A310" s="975">
        <v>301</v>
      </c>
      <c r="B310" s="597" t="s">
        <v>12146</v>
      </c>
      <c r="C310" s="18">
        <v>7380735568</v>
      </c>
      <c r="D310" s="18" t="s">
        <v>12147</v>
      </c>
      <c r="E310" s="597">
        <v>816</v>
      </c>
      <c r="F310" s="597" t="s">
        <v>11444</v>
      </c>
      <c r="G310" s="599">
        <v>1</v>
      </c>
      <c r="H310" s="599">
        <v>1</v>
      </c>
      <c r="I310" s="976" t="s">
        <v>12037</v>
      </c>
      <c r="J310" s="976" t="s">
        <v>890</v>
      </c>
    </row>
    <row r="311" spans="1:10" ht="25.5">
      <c r="A311" s="975">
        <v>302</v>
      </c>
      <c r="B311" s="597" t="s">
        <v>12148</v>
      </c>
      <c r="C311" s="18">
        <v>7380735569</v>
      </c>
      <c r="D311" s="18" t="s">
        <v>12149</v>
      </c>
      <c r="E311" s="597">
        <v>1590</v>
      </c>
      <c r="F311" s="597" t="s">
        <v>11520</v>
      </c>
      <c r="G311" s="599">
        <v>1</v>
      </c>
      <c r="H311" s="599">
        <v>1</v>
      </c>
      <c r="I311" s="976" t="s">
        <v>12037</v>
      </c>
      <c r="J311" s="976" t="s">
        <v>890</v>
      </c>
    </row>
    <row r="312" spans="1:10" ht="25.5">
      <c r="A312" s="975">
        <v>303</v>
      </c>
      <c r="B312" s="597" t="s">
        <v>12150</v>
      </c>
      <c r="C312" s="18">
        <v>7380735570</v>
      </c>
      <c r="D312" s="18" t="s">
        <v>12151</v>
      </c>
      <c r="E312" s="597">
        <v>1900</v>
      </c>
      <c r="F312" s="597" t="s">
        <v>11520</v>
      </c>
      <c r="G312" s="599">
        <v>1</v>
      </c>
      <c r="H312" s="599">
        <v>1</v>
      </c>
      <c r="I312" s="976" t="s">
        <v>12037</v>
      </c>
      <c r="J312" s="976" t="s">
        <v>890</v>
      </c>
    </row>
    <row r="313" spans="1:10" ht="25.5">
      <c r="A313" s="975">
        <v>304</v>
      </c>
      <c r="B313" s="597" t="s">
        <v>12152</v>
      </c>
      <c r="C313" s="18">
        <v>7380735571</v>
      </c>
      <c r="D313" s="18" t="s">
        <v>12153</v>
      </c>
      <c r="E313" s="597">
        <v>662</v>
      </c>
      <c r="F313" s="597" t="s">
        <v>11444</v>
      </c>
      <c r="G313" s="599">
        <v>1</v>
      </c>
      <c r="H313" s="599">
        <v>1</v>
      </c>
      <c r="I313" s="976" t="s">
        <v>12037</v>
      </c>
      <c r="J313" s="976" t="s">
        <v>890</v>
      </c>
    </row>
    <row r="314" spans="1:10" ht="38.25">
      <c r="A314" s="975">
        <v>305</v>
      </c>
      <c r="B314" s="597" t="s">
        <v>12154</v>
      </c>
      <c r="C314" s="18">
        <v>7380735572</v>
      </c>
      <c r="D314" s="18" t="s">
        <v>12155</v>
      </c>
      <c r="E314" s="598">
        <v>4178</v>
      </c>
      <c r="F314" s="597" t="s">
        <v>11517</v>
      </c>
      <c r="G314" s="599">
        <v>1</v>
      </c>
      <c r="H314" s="599">
        <v>1</v>
      </c>
      <c r="I314" s="976" t="s">
        <v>12133</v>
      </c>
      <c r="J314" s="976" t="s">
        <v>890</v>
      </c>
    </row>
    <row r="315" spans="1:10" ht="25.5">
      <c r="A315" s="975">
        <v>306</v>
      </c>
      <c r="B315" s="597" t="s">
        <v>12156</v>
      </c>
      <c r="C315" s="18">
        <v>7380735573</v>
      </c>
      <c r="D315" s="597"/>
      <c r="E315" s="597">
        <v>60</v>
      </c>
      <c r="F315" s="597"/>
      <c r="G315" s="599">
        <v>1</v>
      </c>
      <c r="H315" s="599">
        <v>1</v>
      </c>
      <c r="I315" s="976" t="s">
        <v>12037</v>
      </c>
      <c r="J315" s="976" t="s">
        <v>890</v>
      </c>
    </row>
    <row r="316" spans="1:10" ht="25.5">
      <c r="A316" s="975">
        <v>307</v>
      </c>
      <c r="B316" s="597" t="s">
        <v>12157</v>
      </c>
      <c r="C316" s="18">
        <v>7380735574</v>
      </c>
      <c r="D316" s="597"/>
      <c r="E316" s="597">
        <v>120</v>
      </c>
      <c r="F316" s="597"/>
      <c r="G316" s="599">
        <v>1</v>
      </c>
      <c r="H316" s="599">
        <v>1</v>
      </c>
      <c r="I316" s="976" t="s">
        <v>12037</v>
      </c>
      <c r="J316" s="976" t="s">
        <v>890</v>
      </c>
    </row>
    <row r="317" spans="1:10" ht="25.5">
      <c r="A317" s="975">
        <v>308</v>
      </c>
      <c r="B317" s="597" t="s">
        <v>12158</v>
      </c>
      <c r="C317" s="18">
        <v>7380735575</v>
      </c>
      <c r="D317" s="597"/>
      <c r="E317" s="597">
        <v>60</v>
      </c>
      <c r="F317" s="597"/>
      <c r="G317" s="599">
        <v>1</v>
      </c>
      <c r="H317" s="599">
        <v>1</v>
      </c>
      <c r="I317" s="976" t="s">
        <v>12037</v>
      </c>
      <c r="J317" s="976" t="s">
        <v>890</v>
      </c>
    </row>
    <row r="318" spans="1:10" ht="25.5">
      <c r="A318" s="975">
        <v>309</v>
      </c>
      <c r="B318" s="597" t="s">
        <v>12159</v>
      </c>
      <c r="C318" s="18">
        <v>7380735576</v>
      </c>
      <c r="D318" s="597"/>
      <c r="E318" s="597">
        <v>90</v>
      </c>
      <c r="F318" s="597"/>
      <c r="G318" s="599">
        <v>1</v>
      </c>
      <c r="H318" s="599">
        <v>1</v>
      </c>
      <c r="I318" s="976" t="s">
        <v>12037</v>
      </c>
      <c r="J318" s="976" t="s">
        <v>890</v>
      </c>
    </row>
    <row r="319" spans="1:10" ht="25.5">
      <c r="A319" s="975">
        <v>310</v>
      </c>
      <c r="B319" s="597" t="s">
        <v>12160</v>
      </c>
      <c r="C319" s="18">
        <v>7380735577</v>
      </c>
      <c r="D319" s="597"/>
      <c r="E319" s="597">
        <v>90</v>
      </c>
      <c r="F319" s="597"/>
      <c r="G319" s="599">
        <v>1</v>
      </c>
      <c r="H319" s="599">
        <v>1</v>
      </c>
      <c r="I319" s="976" t="s">
        <v>12037</v>
      </c>
      <c r="J319" s="976" t="s">
        <v>890</v>
      </c>
    </row>
    <row r="320" spans="1:10" ht="25.5">
      <c r="A320" s="975">
        <v>311</v>
      </c>
      <c r="B320" s="597" t="s">
        <v>12161</v>
      </c>
      <c r="C320" s="18">
        <v>7380735578</v>
      </c>
      <c r="D320" s="597"/>
      <c r="E320" s="597">
        <v>60</v>
      </c>
      <c r="F320" s="597"/>
      <c r="G320" s="599">
        <v>1</v>
      </c>
      <c r="H320" s="599">
        <v>1</v>
      </c>
      <c r="I320" s="976" t="s">
        <v>12037</v>
      </c>
      <c r="J320" s="976" t="s">
        <v>890</v>
      </c>
    </row>
    <row r="321" spans="1:10" ht="25.5">
      <c r="A321" s="975">
        <v>312</v>
      </c>
      <c r="B321" s="597" t="s">
        <v>12162</v>
      </c>
      <c r="C321" s="18">
        <v>7380735579</v>
      </c>
      <c r="D321" s="597"/>
      <c r="E321" s="597">
        <v>60</v>
      </c>
      <c r="F321" s="597"/>
      <c r="G321" s="599">
        <v>1</v>
      </c>
      <c r="H321" s="599">
        <v>1</v>
      </c>
      <c r="I321" s="976" t="s">
        <v>12037</v>
      </c>
      <c r="J321" s="976" t="s">
        <v>890</v>
      </c>
    </row>
    <row r="322" spans="1:10" ht="25.5">
      <c r="A322" s="975">
        <v>313</v>
      </c>
      <c r="B322" s="597" t="s">
        <v>12163</v>
      </c>
      <c r="C322" s="18">
        <v>7380735580</v>
      </c>
      <c r="D322" s="597"/>
      <c r="E322" s="597">
        <v>60</v>
      </c>
      <c r="F322" s="597"/>
      <c r="G322" s="599">
        <v>1</v>
      </c>
      <c r="H322" s="599">
        <v>1</v>
      </c>
      <c r="I322" s="976" t="s">
        <v>12037</v>
      </c>
      <c r="J322" s="976" t="s">
        <v>890</v>
      </c>
    </row>
    <row r="323" spans="1:10" ht="25.5">
      <c r="A323" s="975">
        <v>314</v>
      </c>
      <c r="B323" s="597" t="s">
        <v>12164</v>
      </c>
      <c r="C323" s="18">
        <v>7380735581</v>
      </c>
      <c r="D323" s="597"/>
      <c r="E323" s="597">
        <v>40</v>
      </c>
      <c r="F323" s="597"/>
      <c r="G323" s="599">
        <v>1</v>
      </c>
      <c r="H323" s="599">
        <v>1</v>
      </c>
      <c r="I323" s="976" t="s">
        <v>12037</v>
      </c>
      <c r="J323" s="976" t="s">
        <v>890</v>
      </c>
    </row>
    <row r="324" spans="1:10" ht="25.5">
      <c r="A324" s="975">
        <v>315</v>
      </c>
      <c r="B324" s="597" t="s">
        <v>12165</v>
      </c>
      <c r="C324" s="18">
        <v>7380735582</v>
      </c>
      <c r="D324" s="597"/>
      <c r="E324" s="597">
        <v>90</v>
      </c>
      <c r="F324" s="597"/>
      <c r="G324" s="599">
        <v>1</v>
      </c>
      <c r="H324" s="599">
        <v>1</v>
      </c>
      <c r="I324" s="976" t="s">
        <v>12037</v>
      </c>
      <c r="J324" s="976" t="s">
        <v>890</v>
      </c>
    </row>
    <row r="325" spans="1:10" ht="25.5">
      <c r="A325" s="975">
        <v>316</v>
      </c>
      <c r="B325" s="597" t="s">
        <v>12166</v>
      </c>
      <c r="C325" s="18">
        <v>7380735583</v>
      </c>
      <c r="D325" s="597"/>
      <c r="E325" s="597">
        <v>60</v>
      </c>
      <c r="F325" s="597"/>
      <c r="G325" s="599">
        <v>1</v>
      </c>
      <c r="H325" s="599">
        <v>1</v>
      </c>
      <c r="I325" s="976" t="s">
        <v>12037</v>
      </c>
      <c r="J325" s="976" t="s">
        <v>890</v>
      </c>
    </row>
    <row r="326" spans="1:10" ht="25.5">
      <c r="A326" s="975">
        <v>317</v>
      </c>
      <c r="B326" s="597" t="s">
        <v>12167</v>
      </c>
      <c r="C326" s="18">
        <v>7380735584</v>
      </c>
      <c r="D326" s="597"/>
      <c r="E326" s="597">
        <v>120</v>
      </c>
      <c r="F326" s="597"/>
      <c r="G326" s="599">
        <v>1</v>
      </c>
      <c r="H326" s="599">
        <v>1</v>
      </c>
      <c r="I326" s="976" t="s">
        <v>12037</v>
      </c>
      <c r="J326" s="976" t="s">
        <v>890</v>
      </c>
    </row>
    <row r="327" spans="1:10" ht="25.5">
      <c r="A327" s="975">
        <v>318</v>
      </c>
      <c r="B327" s="597" t="s">
        <v>12168</v>
      </c>
      <c r="C327" s="18">
        <v>7380735585</v>
      </c>
      <c r="D327" s="597"/>
      <c r="E327" s="597">
        <v>140</v>
      </c>
      <c r="F327" s="597"/>
      <c r="G327" s="599">
        <v>1</v>
      </c>
      <c r="H327" s="599">
        <v>1</v>
      </c>
      <c r="I327" s="976" t="s">
        <v>12037</v>
      </c>
      <c r="J327" s="976" t="s">
        <v>890</v>
      </c>
    </row>
    <row r="328" spans="1:10" ht="25.5">
      <c r="A328" s="975">
        <v>319</v>
      </c>
      <c r="B328" s="597" t="s">
        <v>12169</v>
      </c>
      <c r="C328" s="18">
        <v>7380735586</v>
      </c>
      <c r="D328" s="597"/>
      <c r="E328" s="597">
        <v>150</v>
      </c>
      <c r="F328" s="597"/>
      <c r="G328" s="599">
        <v>1</v>
      </c>
      <c r="H328" s="599">
        <v>1</v>
      </c>
      <c r="I328" s="976" t="s">
        <v>12037</v>
      </c>
      <c r="J328" s="976" t="s">
        <v>890</v>
      </c>
    </row>
    <row r="329" spans="1:10" ht="25.5">
      <c r="A329" s="975">
        <v>320</v>
      </c>
      <c r="B329" s="597" t="s">
        <v>12170</v>
      </c>
      <c r="C329" s="18">
        <v>7380735587</v>
      </c>
      <c r="D329" s="597"/>
      <c r="E329" s="597">
        <v>90</v>
      </c>
      <c r="F329" s="597"/>
      <c r="G329" s="599">
        <v>1</v>
      </c>
      <c r="H329" s="599">
        <v>1</v>
      </c>
      <c r="I329" s="976" t="s">
        <v>12037</v>
      </c>
      <c r="J329" s="976" t="s">
        <v>890</v>
      </c>
    </row>
    <row r="330" spans="1:10" ht="25.5">
      <c r="A330" s="975">
        <v>321</v>
      </c>
      <c r="B330" s="597" t="s">
        <v>12171</v>
      </c>
      <c r="C330" s="18">
        <v>7380735588</v>
      </c>
      <c r="D330" s="597"/>
      <c r="E330" s="597">
        <v>90</v>
      </c>
      <c r="F330" s="597"/>
      <c r="G330" s="599">
        <v>1</v>
      </c>
      <c r="H330" s="599">
        <v>1</v>
      </c>
      <c r="I330" s="976" t="s">
        <v>12037</v>
      </c>
      <c r="J330" s="976" t="s">
        <v>890</v>
      </c>
    </row>
    <row r="331" spans="1:10" ht="25.5">
      <c r="A331" s="975">
        <v>322</v>
      </c>
      <c r="B331" s="597" t="s">
        <v>12172</v>
      </c>
      <c r="C331" s="18">
        <v>7380735589</v>
      </c>
      <c r="D331" s="597"/>
      <c r="E331" s="597">
        <v>60</v>
      </c>
      <c r="F331" s="597"/>
      <c r="G331" s="599">
        <v>1</v>
      </c>
      <c r="H331" s="599">
        <v>1</v>
      </c>
      <c r="I331" s="976" t="s">
        <v>12037</v>
      </c>
      <c r="J331" s="976" t="s">
        <v>890</v>
      </c>
    </row>
    <row r="332" spans="1:10" ht="25.5">
      <c r="A332" s="975">
        <v>323</v>
      </c>
      <c r="B332" s="597" t="s">
        <v>12173</v>
      </c>
      <c r="C332" s="18">
        <v>7380735590</v>
      </c>
      <c r="D332" s="597"/>
      <c r="E332" s="597">
        <v>60</v>
      </c>
      <c r="F332" s="597"/>
      <c r="G332" s="599">
        <v>1</v>
      </c>
      <c r="H332" s="599">
        <v>1</v>
      </c>
      <c r="I332" s="976" t="s">
        <v>12037</v>
      </c>
      <c r="J332" s="976" t="s">
        <v>890</v>
      </c>
    </row>
    <row r="333" spans="1:10" ht="25.5">
      <c r="A333" s="975">
        <v>324</v>
      </c>
      <c r="B333" s="597" t="s">
        <v>12174</v>
      </c>
      <c r="C333" s="18">
        <v>7380735591</v>
      </c>
      <c r="D333" s="597"/>
      <c r="E333" s="597">
        <v>40</v>
      </c>
      <c r="F333" s="597"/>
      <c r="G333" s="599">
        <v>1</v>
      </c>
      <c r="H333" s="599">
        <v>1</v>
      </c>
      <c r="I333" s="976" t="s">
        <v>12037</v>
      </c>
      <c r="J333" s="976" t="s">
        <v>890</v>
      </c>
    </row>
    <row r="334" spans="1:10" ht="25.5">
      <c r="A334" s="975">
        <v>325</v>
      </c>
      <c r="B334" s="597" t="s">
        <v>12175</v>
      </c>
      <c r="C334" s="18">
        <v>7380735592</v>
      </c>
      <c r="D334" s="597"/>
      <c r="E334" s="597">
        <v>40</v>
      </c>
      <c r="F334" s="597"/>
      <c r="G334" s="599">
        <v>1</v>
      </c>
      <c r="H334" s="599">
        <v>1</v>
      </c>
      <c r="I334" s="976" t="s">
        <v>12037</v>
      </c>
      <c r="J334" s="976" t="s">
        <v>890</v>
      </c>
    </row>
    <row r="335" spans="1:10" ht="25.5">
      <c r="A335" s="975">
        <v>326</v>
      </c>
      <c r="B335" s="597" t="s">
        <v>12176</v>
      </c>
      <c r="C335" s="18">
        <v>7380735593</v>
      </c>
      <c r="D335" s="597"/>
      <c r="E335" s="597">
        <v>40</v>
      </c>
      <c r="F335" s="597"/>
      <c r="G335" s="599">
        <v>1</v>
      </c>
      <c r="H335" s="599">
        <v>1</v>
      </c>
      <c r="I335" s="976" t="s">
        <v>12037</v>
      </c>
      <c r="J335" s="976" t="s">
        <v>890</v>
      </c>
    </row>
    <row r="336" spans="1:10" ht="25.5">
      <c r="A336" s="975">
        <v>327</v>
      </c>
      <c r="B336" s="597" t="s">
        <v>12177</v>
      </c>
      <c r="C336" s="18">
        <v>7380735594</v>
      </c>
      <c r="D336" s="597"/>
      <c r="E336" s="597">
        <v>60</v>
      </c>
      <c r="F336" s="597"/>
      <c r="G336" s="599">
        <v>1</v>
      </c>
      <c r="H336" s="599">
        <v>1</v>
      </c>
      <c r="I336" s="976" t="s">
        <v>12037</v>
      </c>
      <c r="J336" s="976" t="s">
        <v>890</v>
      </c>
    </row>
    <row r="337" spans="1:10" ht="25.5">
      <c r="A337" s="975">
        <v>328</v>
      </c>
      <c r="B337" s="597" t="s">
        <v>12178</v>
      </c>
      <c r="C337" s="18">
        <v>7380735595</v>
      </c>
      <c r="D337" s="597"/>
      <c r="E337" s="597">
        <v>60</v>
      </c>
      <c r="F337" s="597"/>
      <c r="G337" s="599">
        <v>1</v>
      </c>
      <c r="H337" s="599">
        <v>1</v>
      </c>
      <c r="I337" s="976" t="s">
        <v>12037</v>
      </c>
      <c r="J337" s="976" t="s">
        <v>890</v>
      </c>
    </row>
    <row r="338" spans="1:10" ht="25.5">
      <c r="A338" s="975">
        <v>329</v>
      </c>
      <c r="B338" s="597" t="s">
        <v>12179</v>
      </c>
      <c r="C338" s="18">
        <v>7380735596</v>
      </c>
      <c r="D338" s="597"/>
      <c r="E338" s="597">
        <v>40</v>
      </c>
      <c r="F338" s="597"/>
      <c r="G338" s="599">
        <v>1</v>
      </c>
      <c r="H338" s="599">
        <v>1</v>
      </c>
      <c r="I338" s="976" t="s">
        <v>12037</v>
      </c>
      <c r="J338" s="976" t="s">
        <v>890</v>
      </c>
    </row>
    <row r="339" spans="1:10" ht="25.5">
      <c r="A339" s="975">
        <v>330</v>
      </c>
      <c r="B339" s="597" t="s">
        <v>12180</v>
      </c>
      <c r="C339" s="18">
        <v>7380735597</v>
      </c>
      <c r="D339" s="597"/>
      <c r="E339" s="597">
        <v>40</v>
      </c>
      <c r="F339" s="597"/>
      <c r="G339" s="599">
        <v>1</v>
      </c>
      <c r="H339" s="599">
        <v>1</v>
      </c>
      <c r="I339" s="976" t="s">
        <v>12037</v>
      </c>
      <c r="J339" s="976" t="s">
        <v>890</v>
      </c>
    </row>
    <row r="340" spans="1:10" ht="25.5">
      <c r="A340" s="975">
        <v>331</v>
      </c>
      <c r="B340" s="597" t="s">
        <v>12181</v>
      </c>
      <c r="C340" s="18">
        <v>7380735598</v>
      </c>
      <c r="D340" s="597"/>
      <c r="E340" s="597">
        <v>40</v>
      </c>
      <c r="F340" s="597"/>
      <c r="G340" s="599">
        <v>1</v>
      </c>
      <c r="H340" s="599">
        <v>1</v>
      </c>
      <c r="I340" s="976" t="s">
        <v>12037</v>
      </c>
      <c r="J340" s="976" t="s">
        <v>890</v>
      </c>
    </row>
    <row r="341" spans="1:10" ht="25.5">
      <c r="A341" s="975">
        <v>332</v>
      </c>
      <c r="B341" s="597" t="s">
        <v>12182</v>
      </c>
      <c r="C341" s="18">
        <v>7380735599</v>
      </c>
      <c r="D341" s="597"/>
      <c r="E341" s="597">
        <v>20</v>
      </c>
      <c r="F341" s="597"/>
      <c r="G341" s="599">
        <v>1</v>
      </c>
      <c r="H341" s="599">
        <v>1</v>
      </c>
      <c r="I341" s="976" t="s">
        <v>12037</v>
      </c>
      <c r="J341" s="976" t="s">
        <v>890</v>
      </c>
    </row>
    <row r="342" spans="1:10" ht="25.5">
      <c r="A342" s="975">
        <v>333</v>
      </c>
      <c r="B342" s="597" t="s">
        <v>12183</v>
      </c>
      <c r="C342" s="18">
        <v>7380735600</v>
      </c>
      <c r="D342" s="597"/>
      <c r="E342" s="597">
        <v>90</v>
      </c>
      <c r="F342" s="597"/>
      <c r="G342" s="599">
        <v>1</v>
      </c>
      <c r="H342" s="599">
        <v>1</v>
      </c>
      <c r="I342" s="976" t="s">
        <v>12037</v>
      </c>
      <c r="J342" s="976" t="s">
        <v>890</v>
      </c>
    </row>
    <row r="343" spans="1:10" ht="25.5">
      <c r="A343" s="975">
        <v>334</v>
      </c>
      <c r="B343" s="597" t="s">
        <v>12184</v>
      </c>
      <c r="C343" s="18">
        <v>7380735601</v>
      </c>
      <c r="D343" s="597"/>
      <c r="E343" s="597">
        <v>60</v>
      </c>
      <c r="F343" s="597"/>
      <c r="G343" s="599">
        <v>1</v>
      </c>
      <c r="H343" s="599">
        <v>1</v>
      </c>
      <c r="I343" s="976" t="s">
        <v>12037</v>
      </c>
      <c r="J343" s="976" t="s">
        <v>890</v>
      </c>
    </row>
    <row r="344" spans="1:10" ht="25.5">
      <c r="A344" s="975">
        <v>335</v>
      </c>
      <c r="B344" s="597" t="s">
        <v>12185</v>
      </c>
      <c r="C344" s="18">
        <v>7380735602</v>
      </c>
      <c r="D344" s="597"/>
      <c r="E344" s="597">
        <v>60</v>
      </c>
      <c r="F344" s="597"/>
      <c r="G344" s="599">
        <v>1</v>
      </c>
      <c r="H344" s="599">
        <v>1</v>
      </c>
      <c r="I344" s="976" t="s">
        <v>12037</v>
      </c>
      <c r="J344" s="976" t="s">
        <v>890</v>
      </c>
    </row>
    <row r="345" spans="1:10" ht="25.5">
      <c r="A345" s="975">
        <v>336</v>
      </c>
      <c r="B345" s="597" t="s">
        <v>12186</v>
      </c>
      <c r="C345" s="18">
        <v>7380735603</v>
      </c>
      <c r="D345" s="597"/>
      <c r="E345" s="597">
        <v>60</v>
      </c>
      <c r="F345" s="597"/>
      <c r="G345" s="599">
        <v>1</v>
      </c>
      <c r="H345" s="599">
        <v>1</v>
      </c>
      <c r="I345" s="976" t="s">
        <v>12037</v>
      </c>
      <c r="J345" s="976" t="s">
        <v>890</v>
      </c>
    </row>
    <row r="346" spans="1:10" ht="25.5">
      <c r="A346" s="975">
        <v>337</v>
      </c>
      <c r="B346" s="597" t="s">
        <v>12187</v>
      </c>
      <c r="C346" s="18">
        <v>7380735604</v>
      </c>
      <c r="D346" s="597"/>
      <c r="E346" s="597">
        <v>30</v>
      </c>
      <c r="F346" s="597"/>
      <c r="G346" s="599">
        <v>1</v>
      </c>
      <c r="H346" s="599">
        <v>1</v>
      </c>
      <c r="I346" s="976" t="s">
        <v>12037</v>
      </c>
      <c r="J346" s="976" t="s">
        <v>890</v>
      </c>
    </row>
    <row r="347" spans="1:10" ht="25.5">
      <c r="A347" s="975">
        <v>338</v>
      </c>
      <c r="B347" s="597" t="s">
        <v>12188</v>
      </c>
      <c r="C347" s="18">
        <v>7380735605</v>
      </c>
      <c r="D347" s="597"/>
      <c r="E347" s="597">
        <v>100</v>
      </c>
      <c r="F347" s="597"/>
      <c r="G347" s="599">
        <v>1</v>
      </c>
      <c r="H347" s="599">
        <v>1</v>
      </c>
      <c r="I347" s="976" t="s">
        <v>12037</v>
      </c>
      <c r="J347" s="976" t="s">
        <v>890</v>
      </c>
    </row>
    <row r="348" spans="1:10" ht="25.5">
      <c r="A348" s="975">
        <v>339</v>
      </c>
      <c r="B348" s="597" t="s">
        <v>12189</v>
      </c>
      <c r="C348" s="18">
        <v>7380735606</v>
      </c>
      <c r="D348" s="597"/>
      <c r="E348" s="597">
        <v>120</v>
      </c>
      <c r="F348" s="597"/>
      <c r="G348" s="599">
        <v>1</v>
      </c>
      <c r="H348" s="599">
        <v>1</v>
      </c>
      <c r="I348" s="976" t="s">
        <v>12037</v>
      </c>
      <c r="J348" s="976" t="s">
        <v>890</v>
      </c>
    </row>
    <row r="349" spans="1:10" ht="25.5">
      <c r="A349" s="975">
        <v>340</v>
      </c>
      <c r="B349" s="597" t="s">
        <v>12190</v>
      </c>
      <c r="C349" s="18">
        <v>7380735607</v>
      </c>
      <c r="D349" s="597"/>
      <c r="E349" s="597">
        <v>40</v>
      </c>
      <c r="F349" s="597"/>
      <c r="G349" s="599">
        <v>1</v>
      </c>
      <c r="H349" s="599">
        <v>1</v>
      </c>
      <c r="I349" s="976" t="s">
        <v>12037</v>
      </c>
      <c r="J349" s="976" t="s">
        <v>890</v>
      </c>
    </row>
    <row r="350" spans="1:10" ht="25.5">
      <c r="A350" s="975">
        <v>341</v>
      </c>
      <c r="B350" s="597" t="s">
        <v>12191</v>
      </c>
      <c r="C350" s="18">
        <v>7380735608</v>
      </c>
      <c r="D350" s="597"/>
      <c r="E350" s="597">
        <v>40</v>
      </c>
      <c r="F350" s="597"/>
      <c r="G350" s="599">
        <v>1</v>
      </c>
      <c r="H350" s="599">
        <v>1</v>
      </c>
      <c r="I350" s="976" t="s">
        <v>12037</v>
      </c>
      <c r="J350" s="976" t="s">
        <v>890</v>
      </c>
    </row>
    <row r="351" spans="1:10" ht="25.5">
      <c r="A351" s="975">
        <v>342</v>
      </c>
      <c r="B351" s="597" t="s">
        <v>12192</v>
      </c>
      <c r="C351" s="18">
        <v>7380735609</v>
      </c>
      <c r="D351" s="597"/>
      <c r="E351" s="597">
        <v>40</v>
      </c>
      <c r="F351" s="597"/>
      <c r="G351" s="599">
        <v>1</v>
      </c>
      <c r="H351" s="599">
        <v>1</v>
      </c>
      <c r="I351" s="976" t="s">
        <v>12037</v>
      </c>
      <c r="J351" s="976" t="s">
        <v>890</v>
      </c>
    </row>
    <row r="352" spans="1:10" ht="25.5">
      <c r="A352" s="975">
        <v>343</v>
      </c>
      <c r="B352" s="597" t="s">
        <v>12193</v>
      </c>
      <c r="C352" s="18">
        <v>7380735610</v>
      </c>
      <c r="D352" s="597"/>
      <c r="E352" s="597">
        <v>20</v>
      </c>
      <c r="F352" s="597"/>
      <c r="G352" s="599">
        <v>1</v>
      </c>
      <c r="H352" s="599">
        <v>1</v>
      </c>
      <c r="I352" s="976" t="s">
        <v>12037</v>
      </c>
      <c r="J352" s="976" t="s">
        <v>890</v>
      </c>
    </row>
    <row r="353" spans="1:10" ht="25.5">
      <c r="A353" s="975">
        <v>344</v>
      </c>
      <c r="B353" s="597" t="s">
        <v>12194</v>
      </c>
      <c r="C353" s="18">
        <v>7380735611</v>
      </c>
      <c r="D353" s="597"/>
      <c r="E353" s="597">
        <v>40</v>
      </c>
      <c r="F353" s="597"/>
      <c r="G353" s="599">
        <v>1</v>
      </c>
      <c r="H353" s="599">
        <v>1</v>
      </c>
      <c r="I353" s="976" t="s">
        <v>12037</v>
      </c>
      <c r="J353" s="976" t="s">
        <v>890</v>
      </c>
    </row>
    <row r="354" spans="1:10" ht="25.5">
      <c r="A354" s="975">
        <v>345</v>
      </c>
      <c r="B354" s="597" t="s">
        <v>12195</v>
      </c>
      <c r="C354" s="18">
        <v>7380735612</v>
      </c>
      <c r="D354" s="597"/>
      <c r="E354" s="597">
        <v>30</v>
      </c>
      <c r="F354" s="597"/>
      <c r="G354" s="599">
        <v>1</v>
      </c>
      <c r="H354" s="599">
        <v>1</v>
      </c>
      <c r="I354" s="976" t="s">
        <v>12037</v>
      </c>
      <c r="J354" s="976" t="s">
        <v>890</v>
      </c>
    </row>
    <row r="355" spans="1:10" ht="25.5">
      <c r="A355" s="975">
        <v>346</v>
      </c>
      <c r="B355" s="597" t="s">
        <v>12196</v>
      </c>
      <c r="C355" s="18">
        <v>7380735613</v>
      </c>
      <c r="D355" s="597"/>
      <c r="E355" s="597">
        <v>30</v>
      </c>
      <c r="F355" s="597"/>
      <c r="G355" s="599">
        <v>1</v>
      </c>
      <c r="H355" s="599">
        <v>1</v>
      </c>
      <c r="I355" s="976" t="s">
        <v>12037</v>
      </c>
      <c r="J355" s="976" t="s">
        <v>890</v>
      </c>
    </row>
    <row r="356" spans="1:10" ht="25.5">
      <c r="A356" s="975">
        <v>347</v>
      </c>
      <c r="B356" s="597" t="s">
        <v>12197</v>
      </c>
      <c r="C356" s="18">
        <v>7380735614</v>
      </c>
      <c r="D356" s="597"/>
      <c r="E356" s="597">
        <v>20</v>
      </c>
      <c r="F356" s="597"/>
      <c r="G356" s="599">
        <v>1</v>
      </c>
      <c r="H356" s="599">
        <v>1</v>
      </c>
      <c r="I356" s="976" t="s">
        <v>12037</v>
      </c>
      <c r="J356" s="976" t="s">
        <v>890</v>
      </c>
    </row>
    <row r="357" spans="1:10" ht="25.5">
      <c r="A357" s="975">
        <v>348</v>
      </c>
      <c r="B357" s="597" t="s">
        <v>12198</v>
      </c>
      <c r="C357" s="18">
        <v>7380735615</v>
      </c>
      <c r="D357" s="597"/>
      <c r="E357" s="597">
        <v>225</v>
      </c>
      <c r="F357" s="597"/>
      <c r="G357" s="599">
        <v>1</v>
      </c>
      <c r="H357" s="599">
        <v>1</v>
      </c>
      <c r="I357" s="976" t="s">
        <v>12037</v>
      </c>
      <c r="J357" s="976" t="s">
        <v>890</v>
      </c>
    </row>
    <row r="358" spans="1:10" ht="25.5">
      <c r="A358" s="975">
        <v>349</v>
      </c>
      <c r="B358" s="597" t="s">
        <v>12199</v>
      </c>
      <c r="C358" s="18">
        <v>7380735616</v>
      </c>
      <c r="D358" s="597"/>
      <c r="E358" s="597">
        <v>90</v>
      </c>
      <c r="F358" s="597"/>
      <c r="G358" s="599">
        <v>1</v>
      </c>
      <c r="H358" s="599">
        <v>1</v>
      </c>
      <c r="I358" s="976" t="s">
        <v>12037</v>
      </c>
      <c r="J358" s="976" t="s">
        <v>890</v>
      </c>
    </row>
    <row r="359" spans="1:10" ht="25.5">
      <c r="A359" s="975">
        <v>350</v>
      </c>
      <c r="B359" s="597" t="s">
        <v>12200</v>
      </c>
      <c r="C359" s="18">
        <v>7380735617</v>
      </c>
      <c r="D359" s="597"/>
      <c r="E359" s="597">
        <v>60</v>
      </c>
      <c r="F359" s="597"/>
      <c r="G359" s="599">
        <v>1</v>
      </c>
      <c r="H359" s="599">
        <v>1</v>
      </c>
      <c r="I359" s="976" t="s">
        <v>12037</v>
      </c>
      <c r="J359" s="976" t="s">
        <v>890</v>
      </c>
    </row>
    <row r="360" spans="1:10" ht="25.5">
      <c r="A360" s="975">
        <v>351</v>
      </c>
      <c r="B360" s="597" t="s">
        <v>12201</v>
      </c>
      <c r="C360" s="18">
        <v>7380735618</v>
      </c>
      <c r="D360" s="597"/>
      <c r="E360" s="597">
        <v>120</v>
      </c>
      <c r="F360" s="597"/>
      <c r="G360" s="599">
        <v>1</v>
      </c>
      <c r="H360" s="599">
        <v>1</v>
      </c>
      <c r="I360" s="976" t="s">
        <v>12037</v>
      </c>
      <c r="J360" s="976" t="s">
        <v>890</v>
      </c>
    </row>
    <row r="361" spans="1:10" ht="25.5">
      <c r="A361" s="975">
        <v>352</v>
      </c>
      <c r="B361" s="597" t="s">
        <v>12202</v>
      </c>
      <c r="C361" s="18">
        <v>7380735619</v>
      </c>
      <c r="D361" s="597"/>
      <c r="E361" s="597">
        <v>40</v>
      </c>
      <c r="F361" s="597"/>
      <c r="G361" s="599">
        <v>1</v>
      </c>
      <c r="H361" s="599">
        <v>1</v>
      </c>
      <c r="I361" s="976" t="s">
        <v>12037</v>
      </c>
      <c r="J361" s="976" t="s">
        <v>890</v>
      </c>
    </row>
    <row r="362" spans="1:10" ht="25.5">
      <c r="A362" s="975">
        <v>353</v>
      </c>
      <c r="B362" s="597" t="s">
        <v>12203</v>
      </c>
      <c r="C362" s="18">
        <v>7380735620</v>
      </c>
      <c r="D362" s="597"/>
      <c r="E362" s="597">
        <v>60</v>
      </c>
      <c r="F362" s="597"/>
      <c r="G362" s="599">
        <v>1</v>
      </c>
      <c r="H362" s="599">
        <v>1</v>
      </c>
      <c r="I362" s="976" t="s">
        <v>12037</v>
      </c>
      <c r="J362" s="976" t="s">
        <v>890</v>
      </c>
    </row>
    <row r="363" spans="1:10" ht="25.5">
      <c r="A363" s="975">
        <v>354</v>
      </c>
      <c r="B363" s="597" t="s">
        <v>12204</v>
      </c>
      <c r="C363" s="18">
        <v>7380735621</v>
      </c>
      <c r="D363" s="597"/>
      <c r="E363" s="597">
        <v>60</v>
      </c>
      <c r="F363" s="597"/>
      <c r="G363" s="599">
        <v>1</v>
      </c>
      <c r="H363" s="599">
        <v>1</v>
      </c>
      <c r="I363" s="976" t="s">
        <v>12037</v>
      </c>
      <c r="J363" s="976" t="s">
        <v>890</v>
      </c>
    </row>
    <row r="364" spans="1:10" ht="25.5">
      <c r="A364" s="975">
        <v>355</v>
      </c>
      <c r="B364" s="597" t="s">
        <v>12205</v>
      </c>
      <c r="C364" s="18">
        <v>7380735622</v>
      </c>
      <c r="D364" s="597"/>
      <c r="E364" s="597">
        <v>60</v>
      </c>
      <c r="F364" s="597"/>
      <c r="G364" s="599">
        <v>1</v>
      </c>
      <c r="H364" s="599">
        <v>1</v>
      </c>
      <c r="I364" s="976" t="s">
        <v>12037</v>
      </c>
      <c r="J364" s="976" t="s">
        <v>890</v>
      </c>
    </row>
    <row r="365" spans="1:10" ht="25.5">
      <c r="A365" s="975">
        <v>356</v>
      </c>
      <c r="B365" s="597" t="s">
        <v>12206</v>
      </c>
      <c r="C365" s="18">
        <v>7380735623</v>
      </c>
      <c r="D365" s="597"/>
      <c r="E365" s="597">
        <v>90</v>
      </c>
      <c r="F365" s="597"/>
      <c r="G365" s="599">
        <v>1</v>
      </c>
      <c r="H365" s="599">
        <v>1</v>
      </c>
      <c r="I365" s="976" t="s">
        <v>12037</v>
      </c>
      <c r="J365" s="976" t="s">
        <v>890</v>
      </c>
    </row>
    <row r="366" spans="1:10" ht="25.5">
      <c r="A366" s="975">
        <v>357</v>
      </c>
      <c r="B366" s="597" t="s">
        <v>12207</v>
      </c>
      <c r="C366" s="18">
        <v>7380735624</v>
      </c>
      <c r="D366" s="597"/>
      <c r="E366" s="597">
        <v>60</v>
      </c>
      <c r="F366" s="597"/>
      <c r="G366" s="599">
        <v>1</v>
      </c>
      <c r="H366" s="599">
        <v>1</v>
      </c>
      <c r="I366" s="976" t="s">
        <v>12037</v>
      </c>
      <c r="J366" s="976" t="s">
        <v>890</v>
      </c>
    </row>
    <row r="367" spans="1:10" ht="25.5">
      <c r="A367" s="975">
        <v>358</v>
      </c>
      <c r="B367" s="597" t="s">
        <v>12208</v>
      </c>
      <c r="C367" s="18">
        <v>7380735625</v>
      </c>
      <c r="D367" s="597"/>
      <c r="E367" s="597">
        <v>60</v>
      </c>
      <c r="F367" s="597"/>
      <c r="G367" s="599">
        <v>1</v>
      </c>
      <c r="H367" s="599">
        <v>1</v>
      </c>
      <c r="I367" s="976" t="s">
        <v>12037</v>
      </c>
      <c r="J367" s="976" t="s">
        <v>890</v>
      </c>
    </row>
    <row r="368" spans="1:10" ht="25.5">
      <c r="A368" s="975">
        <v>359</v>
      </c>
      <c r="B368" s="597" t="s">
        <v>12209</v>
      </c>
      <c r="C368" s="18">
        <v>7380735626</v>
      </c>
      <c r="D368" s="597"/>
      <c r="E368" s="597">
        <v>90</v>
      </c>
      <c r="F368" s="597"/>
      <c r="G368" s="599">
        <v>1</v>
      </c>
      <c r="H368" s="599">
        <v>1</v>
      </c>
      <c r="I368" s="976" t="s">
        <v>12037</v>
      </c>
      <c r="J368" s="976" t="s">
        <v>890</v>
      </c>
    </row>
    <row r="369" spans="1:10" ht="25.5">
      <c r="A369" s="975">
        <v>360</v>
      </c>
      <c r="B369" s="597" t="s">
        <v>12210</v>
      </c>
      <c r="C369" s="18">
        <v>7380735627</v>
      </c>
      <c r="D369" s="597"/>
      <c r="E369" s="597">
        <v>60</v>
      </c>
      <c r="F369" s="597"/>
      <c r="G369" s="599">
        <v>1</v>
      </c>
      <c r="H369" s="599">
        <v>1</v>
      </c>
      <c r="I369" s="976" t="s">
        <v>12037</v>
      </c>
      <c r="J369" s="976" t="s">
        <v>890</v>
      </c>
    </row>
    <row r="370" spans="1:10" ht="25.5">
      <c r="A370" s="975">
        <v>361</v>
      </c>
      <c r="B370" s="597" t="s">
        <v>12211</v>
      </c>
      <c r="C370" s="18">
        <v>7380735628</v>
      </c>
      <c r="D370" s="597"/>
      <c r="E370" s="597">
        <v>40</v>
      </c>
      <c r="F370" s="597"/>
      <c r="G370" s="599">
        <v>1</v>
      </c>
      <c r="H370" s="599">
        <v>1</v>
      </c>
      <c r="I370" s="976" t="s">
        <v>12037</v>
      </c>
      <c r="J370" s="976" t="s">
        <v>890</v>
      </c>
    </row>
    <row r="371" spans="1:10" ht="25.5">
      <c r="A371" s="975">
        <v>362</v>
      </c>
      <c r="B371" s="597" t="s">
        <v>12212</v>
      </c>
      <c r="C371" s="18">
        <v>7380735629</v>
      </c>
      <c r="D371" s="597"/>
      <c r="E371" s="597">
        <v>30</v>
      </c>
      <c r="F371" s="597"/>
      <c r="G371" s="599">
        <v>1</v>
      </c>
      <c r="H371" s="599">
        <v>1</v>
      </c>
      <c r="I371" s="976" t="s">
        <v>12037</v>
      </c>
      <c r="J371" s="976" t="s">
        <v>890</v>
      </c>
    </row>
    <row r="372" spans="1:10" ht="25.5">
      <c r="A372" s="975">
        <v>363</v>
      </c>
      <c r="B372" s="597" t="s">
        <v>12213</v>
      </c>
      <c r="C372" s="18">
        <v>7380735630</v>
      </c>
      <c r="D372" s="597"/>
      <c r="E372" s="597">
        <v>90</v>
      </c>
      <c r="F372" s="597"/>
      <c r="G372" s="599">
        <v>1</v>
      </c>
      <c r="H372" s="599">
        <v>1</v>
      </c>
      <c r="I372" s="976" t="s">
        <v>12037</v>
      </c>
      <c r="J372" s="976" t="s">
        <v>890</v>
      </c>
    </row>
    <row r="373" spans="1:10" ht="25.5">
      <c r="A373" s="975">
        <v>364</v>
      </c>
      <c r="B373" s="597" t="s">
        <v>12214</v>
      </c>
      <c r="C373" s="18">
        <v>7380735631</v>
      </c>
      <c r="D373" s="597"/>
      <c r="E373" s="597">
        <v>90</v>
      </c>
      <c r="F373" s="597"/>
      <c r="G373" s="599">
        <v>1</v>
      </c>
      <c r="H373" s="599">
        <v>1</v>
      </c>
      <c r="I373" s="976" t="s">
        <v>12037</v>
      </c>
      <c r="J373" s="976" t="s">
        <v>890</v>
      </c>
    </row>
    <row r="374" spans="1:10" ht="25.5">
      <c r="A374" s="975">
        <v>365</v>
      </c>
      <c r="B374" s="597" t="s">
        <v>12215</v>
      </c>
      <c r="C374" s="18">
        <v>7380735632</v>
      </c>
      <c r="D374" s="597"/>
      <c r="E374" s="597">
        <v>90</v>
      </c>
      <c r="F374" s="597"/>
      <c r="G374" s="599">
        <v>1</v>
      </c>
      <c r="H374" s="599">
        <v>1</v>
      </c>
      <c r="I374" s="976" t="s">
        <v>12037</v>
      </c>
      <c r="J374" s="976" t="s">
        <v>890</v>
      </c>
    </row>
    <row r="375" spans="1:10" ht="25.5">
      <c r="A375" s="975">
        <v>366</v>
      </c>
      <c r="B375" s="597" t="s">
        <v>12216</v>
      </c>
      <c r="C375" s="18">
        <v>7380735633</v>
      </c>
      <c r="D375" s="597"/>
      <c r="E375" s="597">
        <v>40</v>
      </c>
      <c r="F375" s="597"/>
      <c r="G375" s="599">
        <v>1</v>
      </c>
      <c r="H375" s="599">
        <v>1</v>
      </c>
      <c r="I375" s="976" t="s">
        <v>12037</v>
      </c>
      <c r="J375" s="976" t="s">
        <v>890</v>
      </c>
    </row>
    <row r="376" spans="1:10" ht="25.5">
      <c r="A376" s="975">
        <v>367</v>
      </c>
      <c r="B376" s="597" t="s">
        <v>12217</v>
      </c>
      <c r="C376" s="18">
        <v>7380735634</v>
      </c>
      <c r="D376" s="597"/>
      <c r="E376" s="597">
        <v>90</v>
      </c>
      <c r="F376" s="597"/>
      <c r="G376" s="599">
        <v>1</v>
      </c>
      <c r="H376" s="599">
        <v>1</v>
      </c>
      <c r="I376" s="976" t="s">
        <v>12037</v>
      </c>
      <c r="J376" s="976" t="s">
        <v>890</v>
      </c>
    </row>
    <row r="377" spans="1:10" ht="25.5">
      <c r="A377" s="975">
        <v>368</v>
      </c>
      <c r="B377" s="597" t="s">
        <v>12218</v>
      </c>
      <c r="C377" s="18">
        <v>7380735635</v>
      </c>
      <c r="D377" s="597"/>
      <c r="E377" s="597">
        <v>90</v>
      </c>
      <c r="F377" s="597"/>
      <c r="G377" s="599">
        <v>1</v>
      </c>
      <c r="H377" s="599">
        <v>1</v>
      </c>
      <c r="I377" s="976" t="s">
        <v>12037</v>
      </c>
      <c r="J377" s="976" t="s">
        <v>890</v>
      </c>
    </row>
    <row r="378" spans="1:10" ht="25.5">
      <c r="A378" s="975">
        <v>369</v>
      </c>
      <c r="B378" s="597" t="s">
        <v>12219</v>
      </c>
      <c r="C378" s="18">
        <v>7380735636</v>
      </c>
      <c r="D378" s="597"/>
      <c r="E378" s="597">
        <v>90</v>
      </c>
      <c r="F378" s="597"/>
      <c r="G378" s="599">
        <v>1</v>
      </c>
      <c r="H378" s="599">
        <v>1</v>
      </c>
      <c r="I378" s="976" t="s">
        <v>12037</v>
      </c>
      <c r="J378" s="976" t="s">
        <v>890</v>
      </c>
    </row>
    <row r="379" spans="1:10" ht="25.5">
      <c r="A379" s="975">
        <v>370</v>
      </c>
      <c r="B379" s="597" t="s">
        <v>12220</v>
      </c>
      <c r="C379" s="18">
        <v>7380735637</v>
      </c>
      <c r="D379" s="597"/>
      <c r="E379" s="597">
        <v>40</v>
      </c>
      <c r="F379" s="597"/>
      <c r="G379" s="599">
        <v>1</v>
      </c>
      <c r="H379" s="599">
        <v>1</v>
      </c>
      <c r="I379" s="976" t="s">
        <v>12037</v>
      </c>
      <c r="J379" s="976" t="s">
        <v>890</v>
      </c>
    </row>
    <row r="380" spans="1:10" ht="25.5">
      <c r="A380" s="975">
        <v>371</v>
      </c>
      <c r="B380" s="597" t="s">
        <v>12221</v>
      </c>
      <c r="C380" s="18">
        <v>7380735638</v>
      </c>
      <c r="D380" s="597"/>
      <c r="E380" s="597">
        <v>90</v>
      </c>
      <c r="F380" s="597"/>
      <c r="G380" s="599">
        <v>1</v>
      </c>
      <c r="H380" s="599">
        <v>1</v>
      </c>
      <c r="I380" s="976" t="s">
        <v>12037</v>
      </c>
      <c r="J380" s="976" t="s">
        <v>890</v>
      </c>
    </row>
    <row r="381" spans="1:10" ht="25.5">
      <c r="A381" s="975">
        <v>372</v>
      </c>
      <c r="B381" s="597" t="s">
        <v>12222</v>
      </c>
      <c r="C381" s="18">
        <v>7380735639</v>
      </c>
      <c r="D381" s="597"/>
      <c r="E381" s="597">
        <v>90</v>
      </c>
      <c r="F381" s="597"/>
      <c r="G381" s="599">
        <v>1</v>
      </c>
      <c r="H381" s="599">
        <v>1</v>
      </c>
      <c r="I381" s="976" t="s">
        <v>12037</v>
      </c>
      <c r="J381" s="976" t="s">
        <v>890</v>
      </c>
    </row>
    <row r="382" spans="1:10" ht="25.5">
      <c r="A382" s="975">
        <v>373</v>
      </c>
      <c r="B382" s="597" t="s">
        <v>12223</v>
      </c>
      <c r="C382" s="18">
        <v>7380735640</v>
      </c>
      <c r="D382" s="597"/>
      <c r="E382" s="597">
        <v>60</v>
      </c>
      <c r="F382" s="597"/>
      <c r="G382" s="599">
        <v>1</v>
      </c>
      <c r="H382" s="599">
        <v>1</v>
      </c>
      <c r="I382" s="976" t="s">
        <v>12037</v>
      </c>
      <c r="J382" s="976" t="s">
        <v>890</v>
      </c>
    </row>
    <row r="383" spans="1:10" ht="25.5">
      <c r="A383" s="975">
        <v>374</v>
      </c>
      <c r="B383" s="597" t="s">
        <v>12224</v>
      </c>
      <c r="C383" s="18">
        <v>7380735641</v>
      </c>
      <c r="D383" s="597"/>
      <c r="E383" s="597">
        <v>80</v>
      </c>
      <c r="F383" s="597"/>
      <c r="G383" s="599">
        <v>1</v>
      </c>
      <c r="H383" s="599">
        <v>1</v>
      </c>
      <c r="I383" s="976" t="s">
        <v>12037</v>
      </c>
      <c r="J383" s="976" t="s">
        <v>890</v>
      </c>
    </row>
    <row r="384" spans="1:10" ht="25.5">
      <c r="A384" s="975">
        <v>375</v>
      </c>
      <c r="B384" s="597" t="s">
        <v>12225</v>
      </c>
      <c r="C384" s="18">
        <v>7380735642</v>
      </c>
      <c r="D384" s="597"/>
      <c r="E384" s="597">
        <v>90</v>
      </c>
      <c r="F384" s="597"/>
      <c r="G384" s="599">
        <v>1</v>
      </c>
      <c r="H384" s="599">
        <v>1</v>
      </c>
      <c r="I384" s="976" t="s">
        <v>12037</v>
      </c>
      <c r="J384" s="976" t="s">
        <v>890</v>
      </c>
    </row>
    <row r="385" spans="1:10" ht="25.5">
      <c r="A385" s="975">
        <v>376</v>
      </c>
      <c r="B385" s="597" t="s">
        <v>12226</v>
      </c>
      <c r="C385" s="18">
        <v>7380735643</v>
      </c>
      <c r="D385" s="597"/>
      <c r="E385" s="597">
        <v>20</v>
      </c>
      <c r="F385" s="597"/>
      <c r="G385" s="599">
        <v>1</v>
      </c>
      <c r="H385" s="599">
        <v>1</v>
      </c>
      <c r="I385" s="976" t="s">
        <v>12037</v>
      </c>
      <c r="J385" s="976" t="s">
        <v>890</v>
      </c>
    </row>
    <row r="386" spans="1:10" ht="25.5">
      <c r="A386" s="975">
        <v>377</v>
      </c>
      <c r="B386" s="597" t="s">
        <v>12227</v>
      </c>
      <c r="C386" s="18">
        <v>7380735644</v>
      </c>
      <c r="D386" s="597"/>
      <c r="E386" s="597">
        <v>60</v>
      </c>
      <c r="F386" s="597"/>
      <c r="G386" s="599">
        <v>1</v>
      </c>
      <c r="H386" s="599">
        <v>1</v>
      </c>
      <c r="I386" s="976" t="s">
        <v>12037</v>
      </c>
      <c r="J386" s="976" t="s">
        <v>890</v>
      </c>
    </row>
    <row r="387" spans="1:10" ht="25.5">
      <c r="A387" s="975">
        <v>378</v>
      </c>
      <c r="B387" s="597" t="s">
        <v>12228</v>
      </c>
      <c r="C387" s="18">
        <v>7380735645</v>
      </c>
      <c r="D387" s="597"/>
      <c r="E387" s="597">
        <v>30</v>
      </c>
      <c r="F387" s="597"/>
      <c r="G387" s="599">
        <v>1</v>
      </c>
      <c r="H387" s="599">
        <v>1</v>
      </c>
      <c r="I387" s="976" t="s">
        <v>12037</v>
      </c>
      <c r="J387" s="976" t="s">
        <v>890</v>
      </c>
    </row>
    <row r="388" spans="1:10" ht="25.5">
      <c r="A388" s="975">
        <v>379</v>
      </c>
      <c r="B388" s="597" t="s">
        <v>12229</v>
      </c>
      <c r="C388" s="18">
        <v>7380735646</v>
      </c>
      <c r="D388" s="597"/>
      <c r="E388" s="597">
        <v>60</v>
      </c>
      <c r="F388" s="597"/>
      <c r="G388" s="599">
        <v>1</v>
      </c>
      <c r="H388" s="599">
        <v>1</v>
      </c>
      <c r="I388" s="976" t="s">
        <v>12037</v>
      </c>
      <c r="J388" s="976" t="s">
        <v>890</v>
      </c>
    </row>
    <row r="389" spans="1:10" ht="25.5">
      <c r="A389" s="975">
        <v>380</v>
      </c>
      <c r="B389" s="597" t="s">
        <v>12230</v>
      </c>
      <c r="C389" s="18">
        <v>7380735647</v>
      </c>
      <c r="D389" s="597"/>
      <c r="E389" s="597">
        <v>80</v>
      </c>
      <c r="F389" s="597"/>
      <c r="G389" s="599">
        <v>1</v>
      </c>
      <c r="H389" s="599">
        <v>1</v>
      </c>
      <c r="I389" s="976" t="s">
        <v>12037</v>
      </c>
      <c r="J389" s="976" t="s">
        <v>890</v>
      </c>
    </row>
    <row r="390" spans="1:10" ht="25.5">
      <c r="A390" s="975">
        <v>381</v>
      </c>
      <c r="B390" s="597" t="s">
        <v>12231</v>
      </c>
      <c r="C390" s="18">
        <v>7380735648</v>
      </c>
      <c r="D390" s="597"/>
      <c r="E390" s="597">
        <v>30</v>
      </c>
      <c r="F390" s="597"/>
      <c r="G390" s="599">
        <v>1</v>
      </c>
      <c r="H390" s="599">
        <v>1</v>
      </c>
      <c r="I390" s="976" t="s">
        <v>12037</v>
      </c>
      <c r="J390" s="976" t="s">
        <v>890</v>
      </c>
    </row>
    <row r="391" spans="1:10" ht="25.5">
      <c r="A391" s="975">
        <v>382</v>
      </c>
      <c r="B391" s="597" t="s">
        <v>12232</v>
      </c>
      <c r="C391" s="18">
        <v>7380735649</v>
      </c>
      <c r="D391" s="597"/>
      <c r="E391" s="597">
        <v>30</v>
      </c>
      <c r="F391" s="597"/>
      <c r="G391" s="599">
        <v>1</v>
      </c>
      <c r="H391" s="599">
        <v>1</v>
      </c>
      <c r="I391" s="976" t="s">
        <v>12037</v>
      </c>
      <c r="J391" s="976" t="s">
        <v>890</v>
      </c>
    </row>
    <row r="392" spans="1:10" ht="25.5">
      <c r="A392" s="975">
        <v>383</v>
      </c>
      <c r="B392" s="597" t="s">
        <v>12233</v>
      </c>
      <c r="C392" s="18">
        <v>7380735650</v>
      </c>
      <c r="D392" s="597"/>
      <c r="E392" s="597">
        <v>40</v>
      </c>
      <c r="F392" s="597"/>
      <c r="G392" s="599">
        <v>1</v>
      </c>
      <c r="H392" s="599">
        <v>1</v>
      </c>
      <c r="I392" s="976" t="s">
        <v>12037</v>
      </c>
      <c r="J392" s="976" t="s">
        <v>890</v>
      </c>
    </row>
    <row r="393" spans="1:10" ht="25.5">
      <c r="A393" s="975">
        <v>384</v>
      </c>
      <c r="B393" s="597" t="s">
        <v>12234</v>
      </c>
      <c r="C393" s="18">
        <v>7380735651</v>
      </c>
      <c r="D393" s="597"/>
      <c r="E393" s="597">
        <v>60</v>
      </c>
      <c r="F393" s="597"/>
      <c r="G393" s="599">
        <v>1</v>
      </c>
      <c r="H393" s="599">
        <v>1</v>
      </c>
      <c r="I393" s="976" t="s">
        <v>12037</v>
      </c>
      <c r="J393" s="976" t="s">
        <v>890</v>
      </c>
    </row>
    <row r="394" spans="1:10" ht="25.5">
      <c r="A394" s="975">
        <v>385</v>
      </c>
      <c r="B394" s="597" t="s">
        <v>12235</v>
      </c>
      <c r="C394" s="18">
        <v>7380735652</v>
      </c>
      <c r="D394" s="597"/>
      <c r="E394" s="597">
        <v>60</v>
      </c>
      <c r="F394" s="597"/>
      <c r="G394" s="599">
        <v>1</v>
      </c>
      <c r="H394" s="599">
        <v>1</v>
      </c>
      <c r="I394" s="976" t="s">
        <v>12037</v>
      </c>
      <c r="J394" s="976" t="s">
        <v>890</v>
      </c>
    </row>
    <row r="395" spans="1:10" ht="25.5">
      <c r="A395" s="975">
        <v>386</v>
      </c>
      <c r="B395" s="597" t="s">
        <v>12236</v>
      </c>
      <c r="C395" s="18">
        <v>7380735653</v>
      </c>
      <c r="D395" s="597"/>
      <c r="E395" s="597">
        <v>60</v>
      </c>
      <c r="F395" s="597"/>
      <c r="G395" s="599">
        <v>1</v>
      </c>
      <c r="H395" s="599">
        <v>1</v>
      </c>
      <c r="I395" s="976" t="s">
        <v>12037</v>
      </c>
      <c r="J395" s="976" t="s">
        <v>890</v>
      </c>
    </row>
    <row r="396" spans="1:10" ht="25.5">
      <c r="A396" s="975">
        <v>387</v>
      </c>
      <c r="B396" s="597" t="s">
        <v>12237</v>
      </c>
      <c r="C396" s="18">
        <v>7380735654</v>
      </c>
      <c r="D396" s="597"/>
      <c r="E396" s="597">
        <v>80</v>
      </c>
      <c r="F396" s="597"/>
      <c r="G396" s="599">
        <v>1</v>
      </c>
      <c r="H396" s="599">
        <v>1</v>
      </c>
      <c r="I396" s="976" t="s">
        <v>12037</v>
      </c>
      <c r="J396" s="976" t="s">
        <v>890</v>
      </c>
    </row>
    <row r="397" spans="1:10" ht="25.5">
      <c r="A397" s="975">
        <v>388</v>
      </c>
      <c r="B397" s="597" t="s">
        <v>12238</v>
      </c>
      <c r="C397" s="18">
        <v>7380735655</v>
      </c>
      <c r="D397" s="597"/>
      <c r="E397" s="597">
        <v>60</v>
      </c>
      <c r="F397" s="597"/>
      <c r="G397" s="599">
        <v>1</v>
      </c>
      <c r="H397" s="599">
        <v>1</v>
      </c>
      <c r="I397" s="976" t="s">
        <v>12037</v>
      </c>
      <c r="J397" s="976" t="s">
        <v>890</v>
      </c>
    </row>
    <row r="398" spans="1:10" ht="25.5">
      <c r="A398" s="975">
        <v>389</v>
      </c>
      <c r="B398" s="597" t="s">
        <v>12239</v>
      </c>
      <c r="C398" s="18">
        <v>7380735656</v>
      </c>
      <c r="D398" s="597"/>
      <c r="E398" s="597">
        <v>90</v>
      </c>
      <c r="F398" s="597"/>
      <c r="G398" s="599">
        <v>1</v>
      </c>
      <c r="H398" s="599">
        <v>1</v>
      </c>
      <c r="I398" s="976" t="s">
        <v>12037</v>
      </c>
      <c r="J398" s="976" t="s">
        <v>890</v>
      </c>
    </row>
    <row r="399" spans="1:10" ht="25.5">
      <c r="A399" s="975">
        <v>390</v>
      </c>
      <c r="B399" s="597" t="s">
        <v>12240</v>
      </c>
      <c r="C399" s="18">
        <v>7380735657</v>
      </c>
      <c r="D399" s="597"/>
      <c r="E399" s="597">
        <v>90</v>
      </c>
      <c r="F399" s="597"/>
      <c r="G399" s="599">
        <v>1</v>
      </c>
      <c r="H399" s="599">
        <v>1</v>
      </c>
      <c r="I399" s="976" t="s">
        <v>12037</v>
      </c>
      <c r="J399" s="976" t="s">
        <v>890</v>
      </c>
    </row>
    <row r="400" spans="1:10" ht="25.5">
      <c r="A400" s="975">
        <v>391</v>
      </c>
      <c r="B400" s="597" t="s">
        <v>12241</v>
      </c>
      <c r="C400" s="18">
        <v>7380735658</v>
      </c>
      <c r="D400" s="597"/>
      <c r="E400" s="597">
        <v>90</v>
      </c>
      <c r="F400" s="597"/>
      <c r="G400" s="599">
        <v>1</v>
      </c>
      <c r="H400" s="599">
        <v>1</v>
      </c>
      <c r="I400" s="976" t="s">
        <v>12037</v>
      </c>
      <c r="J400" s="976" t="s">
        <v>890</v>
      </c>
    </row>
    <row r="401" spans="1:10" ht="25.5">
      <c r="A401" s="975">
        <v>392</v>
      </c>
      <c r="B401" s="597" t="s">
        <v>12242</v>
      </c>
      <c r="C401" s="18">
        <v>7380735659</v>
      </c>
      <c r="D401" s="597"/>
      <c r="E401" s="597">
        <v>90</v>
      </c>
      <c r="F401" s="597"/>
      <c r="G401" s="599">
        <v>1</v>
      </c>
      <c r="H401" s="599">
        <v>1</v>
      </c>
      <c r="I401" s="976" t="s">
        <v>12037</v>
      </c>
      <c r="J401" s="976" t="s">
        <v>890</v>
      </c>
    </row>
    <row r="402" spans="1:10" ht="25.5">
      <c r="A402" s="975">
        <v>393</v>
      </c>
      <c r="B402" s="597" t="s">
        <v>12243</v>
      </c>
      <c r="C402" s="18">
        <v>7380735660</v>
      </c>
      <c r="D402" s="597"/>
      <c r="E402" s="597">
        <v>90</v>
      </c>
      <c r="F402" s="597"/>
      <c r="G402" s="599">
        <v>1</v>
      </c>
      <c r="H402" s="599">
        <v>1</v>
      </c>
      <c r="I402" s="976" t="s">
        <v>12037</v>
      </c>
      <c r="J402" s="976" t="s">
        <v>890</v>
      </c>
    </row>
    <row r="403" spans="1:10" ht="25.5">
      <c r="A403" s="975">
        <v>394</v>
      </c>
      <c r="B403" s="597" t="s">
        <v>12244</v>
      </c>
      <c r="C403" s="18">
        <v>7380735661</v>
      </c>
      <c r="D403" s="597"/>
      <c r="E403" s="597">
        <v>90</v>
      </c>
      <c r="F403" s="597"/>
      <c r="G403" s="599">
        <v>1</v>
      </c>
      <c r="H403" s="599">
        <v>1</v>
      </c>
      <c r="I403" s="976" t="s">
        <v>12037</v>
      </c>
      <c r="J403" s="976" t="s">
        <v>890</v>
      </c>
    </row>
    <row r="404" spans="1:10" ht="25.5">
      <c r="A404" s="975">
        <v>395</v>
      </c>
      <c r="B404" s="597" t="s">
        <v>12245</v>
      </c>
      <c r="C404" s="18">
        <v>7380735662</v>
      </c>
      <c r="D404" s="597"/>
      <c r="E404" s="597">
        <v>40</v>
      </c>
      <c r="F404" s="597"/>
      <c r="G404" s="599">
        <v>1</v>
      </c>
      <c r="H404" s="599">
        <v>1</v>
      </c>
      <c r="I404" s="976" t="s">
        <v>12037</v>
      </c>
      <c r="J404" s="976" t="s">
        <v>890</v>
      </c>
    </row>
    <row r="405" spans="1:10" ht="25.5">
      <c r="A405" s="975">
        <v>396</v>
      </c>
      <c r="B405" s="597" t="s">
        <v>12246</v>
      </c>
      <c r="C405" s="18">
        <v>7380735663</v>
      </c>
      <c r="D405" s="597"/>
      <c r="E405" s="597">
        <v>40</v>
      </c>
      <c r="F405" s="597"/>
      <c r="G405" s="599">
        <v>1</v>
      </c>
      <c r="H405" s="599">
        <v>1</v>
      </c>
      <c r="I405" s="976" t="s">
        <v>12037</v>
      </c>
      <c r="J405" s="976" t="s">
        <v>890</v>
      </c>
    </row>
    <row r="406" spans="1:10" ht="25.5">
      <c r="A406" s="975">
        <v>397</v>
      </c>
      <c r="B406" s="597" t="s">
        <v>12247</v>
      </c>
      <c r="C406" s="18">
        <v>7380735664</v>
      </c>
      <c r="D406" s="597"/>
      <c r="E406" s="597">
        <v>40</v>
      </c>
      <c r="F406" s="597"/>
      <c r="G406" s="599">
        <v>1</v>
      </c>
      <c r="H406" s="599">
        <v>1</v>
      </c>
      <c r="I406" s="976" t="s">
        <v>12037</v>
      </c>
      <c r="J406" s="976" t="s">
        <v>890</v>
      </c>
    </row>
    <row r="407" spans="1:10" ht="25.5">
      <c r="A407" s="975">
        <v>398</v>
      </c>
      <c r="B407" s="597" t="s">
        <v>12248</v>
      </c>
      <c r="C407" s="18">
        <v>7380735665</v>
      </c>
      <c r="D407" s="597"/>
      <c r="E407" s="597">
        <v>40</v>
      </c>
      <c r="F407" s="597"/>
      <c r="G407" s="599">
        <v>1</v>
      </c>
      <c r="H407" s="599">
        <v>1</v>
      </c>
      <c r="I407" s="976" t="s">
        <v>12037</v>
      </c>
      <c r="J407" s="976" t="s">
        <v>890</v>
      </c>
    </row>
    <row r="408" spans="1:10" ht="25.5">
      <c r="A408" s="975">
        <v>399</v>
      </c>
      <c r="B408" s="597" t="s">
        <v>12249</v>
      </c>
      <c r="C408" s="18">
        <v>7380735666</v>
      </c>
      <c r="D408" s="597"/>
      <c r="E408" s="597">
        <v>60</v>
      </c>
      <c r="F408" s="597"/>
      <c r="G408" s="599">
        <v>1</v>
      </c>
      <c r="H408" s="599">
        <v>1</v>
      </c>
      <c r="I408" s="976" t="s">
        <v>12037</v>
      </c>
      <c r="J408" s="976" t="s">
        <v>890</v>
      </c>
    </row>
    <row r="409" spans="1:10" ht="25.5">
      <c r="A409" s="975">
        <v>400</v>
      </c>
      <c r="B409" s="597" t="s">
        <v>12250</v>
      </c>
      <c r="C409" s="18">
        <v>7380735667</v>
      </c>
      <c r="D409" s="597"/>
      <c r="E409" s="597">
        <v>60</v>
      </c>
      <c r="F409" s="597"/>
      <c r="G409" s="599">
        <v>1</v>
      </c>
      <c r="H409" s="599">
        <v>1</v>
      </c>
      <c r="I409" s="976" t="s">
        <v>12037</v>
      </c>
      <c r="J409" s="976" t="s">
        <v>890</v>
      </c>
    </row>
    <row r="410" spans="1:10" ht="25.5">
      <c r="A410" s="975">
        <v>401</v>
      </c>
      <c r="B410" s="597" t="s">
        <v>12251</v>
      </c>
      <c r="C410" s="18">
        <v>7380735668</v>
      </c>
      <c r="D410" s="597"/>
      <c r="E410" s="597">
        <v>60</v>
      </c>
      <c r="F410" s="597"/>
      <c r="G410" s="599">
        <v>1</v>
      </c>
      <c r="H410" s="599">
        <v>1</v>
      </c>
      <c r="I410" s="976" t="s">
        <v>12037</v>
      </c>
      <c r="J410" s="976" t="s">
        <v>890</v>
      </c>
    </row>
    <row r="411" spans="1:10" ht="25.5">
      <c r="A411" s="975">
        <v>402</v>
      </c>
      <c r="B411" s="597" t="s">
        <v>12252</v>
      </c>
      <c r="C411" s="18">
        <v>7380735669</v>
      </c>
      <c r="D411" s="597"/>
      <c r="E411" s="597">
        <v>40</v>
      </c>
      <c r="F411" s="597"/>
      <c r="G411" s="599">
        <v>1</v>
      </c>
      <c r="H411" s="599">
        <v>1</v>
      </c>
      <c r="I411" s="976" t="s">
        <v>12037</v>
      </c>
      <c r="J411" s="976" t="s">
        <v>890</v>
      </c>
    </row>
    <row r="412" spans="1:10" ht="25.5">
      <c r="A412" s="975">
        <v>403</v>
      </c>
      <c r="B412" s="597" t="s">
        <v>12253</v>
      </c>
      <c r="C412" s="18">
        <v>7380735670</v>
      </c>
      <c r="D412" s="597"/>
      <c r="E412" s="597">
        <v>40</v>
      </c>
      <c r="F412" s="597"/>
      <c r="G412" s="599">
        <v>1</v>
      </c>
      <c r="H412" s="599">
        <v>1</v>
      </c>
      <c r="I412" s="976" t="s">
        <v>12037</v>
      </c>
      <c r="J412" s="976" t="s">
        <v>890</v>
      </c>
    </row>
    <row r="413" spans="1:10" ht="25.5">
      <c r="A413" s="975">
        <v>404</v>
      </c>
      <c r="B413" s="597" t="s">
        <v>12254</v>
      </c>
      <c r="C413" s="18">
        <v>7380735671</v>
      </c>
      <c r="D413" s="597"/>
      <c r="E413" s="597">
        <v>40</v>
      </c>
      <c r="F413" s="597"/>
      <c r="G413" s="599">
        <v>1</v>
      </c>
      <c r="H413" s="599">
        <v>1</v>
      </c>
      <c r="I413" s="976" t="s">
        <v>12037</v>
      </c>
      <c r="J413" s="976" t="s">
        <v>890</v>
      </c>
    </row>
    <row r="414" spans="1:10" ht="25.5">
      <c r="A414" s="975">
        <v>405</v>
      </c>
      <c r="B414" s="597" t="s">
        <v>12255</v>
      </c>
      <c r="C414" s="18">
        <v>7380735672</v>
      </c>
      <c r="D414" s="597"/>
      <c r="E414" s="597">
        <v>40</v>
      </c>
      <c r="F414" s="597"/>
      <c r="G414" s="599">
        <v>1</v>
      </c>
      <c r="H414" s="599">
        <v>1</v>
      </c>
      <c r="I414" s="976" t="s">
        <v>12037</v>
      </c>
      <c r="J414" s="976" t="s">
        <v>890</v>
      </c>
    </row>
    <row r="415" spans="1:10" ht="25.5">
      <c r="A415" s="975">
        <v>406</v>
      </c>
      <c r="B415" s="597" t="s">
        <v>12256</v>
      </c>
      <c r="C415" s="18">
        <v>7380735673</v>
      </c>
      <c r="D415" s="597"/>
      <c r="E415" s="597">
        <v>90</v>
      </c>
      <c r="F415" s="597"/>
      <c r="G415" s="599">
        <v>1</v>
      </c>
      <c r="H415" s="599">
        <v>1</v>
      </c>
      <c r="I415" s="976" t="s">
        <v>12037</v>
      </c>
      <c r="J415" s="976" t="s">
        <v>890</v>
      </c>
    </row>
    <row r="416" spans="1:10" ht="25.5">
      <c r="A416" s="975">
        <v>407</v>
      </c>
      <c r="B416" s="597" t="s">
        <v>12257</v>
      </c>
      <c r="C416" s="18">
        <v>7380735674</v>
      </c>
      <c r="D416" s="597"/>
      <c r="E416" s="597">
        <v>40</v>
      </c>
      <c r="F416" s="597"/>
      <c r="G416" s="599">
        <v>1</v>
      </c>
      <c r="H416" s="599">
        <v>1</v>
      </c>
      <c r="I416" s="976" t="s">
        <v>12037</v>
      </c>
      <c r="J416" s="976" t="s">
        <v>890</v>
      </c>
    </row>
    <row r="417" spans="1:10" ht="25.5">
      <c r="A417" s="975">
        <v>408</v>
      </c>
      <c r="B417" s="597" t="s">
        <v>12258</v>
      </c>
      <c r="C417" s="18">
        <v>7380735675</v>
      </c>
      <c r="D417" s="597"/>
      <c r="E417" s="597">
        <v>60</v>
      </c>
      <c r="F417" s="597"/>
      <c r="G417" s="599">
        <v>1</v>
      </c>
      <c r="H417" s="599">
        <v>1</v>
      </c>
      <c r="I417" s="976" t="s">
        <v>12037</v>
      </c>
      <c r="J417" s="976" t="s">
        <v>890</v>
      </c>
    </row>
    <row r="418" spans="1:10" ht="25.5">
      <c r="A418" s="975">
        <v>409</v>
      </c>
      <c r="B418" s="597" t="s">
        <v>12259</v>
      </c>
      <c r="C418" s="18">
        <v>7380735676</v>
      </c>
      <c r="D418" s="597"/>
      <c r="E418" s="597">
        <v>40</v>
      </c>
      <c r="F418" s="597"/>
      <c r="G418" s="599">
        <v>1</v>
      </c>
      <c r="H418" s="599">
        <v>1</v>
      </c>
      <c r="I418" s="976" t="s">
        <v>12037</v>
      </c>
      <c r="J418" s="976" t="s">
        <v>890</v>
      </c>
    </row>
    <row r="419" spans="1:10" ht="25.5">
      <c r="A419" s="975">
        <v>410</v>
      </c>
      <c r="B419" s="597" t="s">
        <v>12260</v>
      </c>
      <c r="C419" s="18">
        <v>7380735677</v>
      </c>
      <c r="D419" s="597"/>
      <c r="E419" s="597">
        <v>60</v>
      </c>
      <c r="F419" s="597"/>
      <c r="G419" s="599">
        <v>1</v>
      </c>
      <c r="H419" s="599">
        <v>1</v>
      </c>
      <c r="I419" s="976" t="s">
        <v>12037</v>
      </c>
      <c r="J419" s="976" t="s">
        <v>890</v>
      </c>
    </row>
    <row r="420" spans="1:10" ht="25.5">
      <c r="A420" s="975">
        <v>411</v>
      </c>
      <c r="B420" s="597" t="s">
        <v>12261</v>
      </c>
      <c r="C420" s="18">
        <v>7380735678</v>
      </c>
      <c r="D420" s="597"/>
      <c r="E420" s="597">
        <v>75</v>
      </c>
      <c r="F420" s="597"/>
      <c r="G420" s="599">
        <v>1</v>
      </c>
      <c r="H420" s="599">
        <v>1</v>
      </c>
      <c r="I420" s="976" t="s">
        <v>12037</v>
      </c>
      <c r="J420" s="976" t="s">
        <v>890</v>
      </c>
    </row>
    <row r="421" spans="1:10" ht="25.5">
      <c r="A421" s="975">
        <v>412</v>
      </c>
      <c r="B421" s="597" t="s">
        <v>12262</v>
      </c>
      <c r="C421" s="18">
        <v>7380735679</v>
      </c>
      <c r="D421" s="597"/>
      <c r="E421" s="597">
        <v>50</v>
      </c>
      <c r="F421" s="597"/>
      <c r="G421" s="599">
        <v>1</v>
      </c>
      <c r="H421" s="599">
        <v>1</v>
      </c>
      <c r="I421" s="976" t="s">
        <v>12037</v>
      </c>
      <c r="J421" s="976" t="s">
        <v>890</v>
      </c>
    </row>
    <row r="422" spans="1:10" ht="25.5">
      <c r="A422" s="975">
        <v>413</v>
      </c>
      <c r="B422" s="597" t="s">
        <v>12263</v>
      </c>
      <c r="C422" s="18">
        <v>7380735680</v>
      </c>
      <c r="D422" s="597"/>
      <c r="E422" s="597">
        <v>50</v>
      </c>
      <c r="F422" s="597"/>
      <c r="G422" s="599">
        <v>1</v>
      </c>
      <c r="H422" s="599">
        <v>1</v>
      </c>
      <c r="I422" s="976" t="s">
        <v>12037</v>
      </c>
      <c r="J422" s="976" t="s">
        <v>890</v>
      </c>
    </row>
    <row r="423" spans="1:10" ht="25.5">
      <c r="A423" s="975">
        <v>414</v>
      </c>
      <c r="B423" s="597" t="s">
        <v>12263</v>
      </c>
      <c r="C423" s="18">
        <v>7380735681</v>
      </c>
      <c r="D423" s="597"/>
      <c r="E423" s="597">
        <v>50</v>
      </c>
      <c r="F423" s="597"/>
      <c r="G423" s="599">
        <v>1</v>
      </c>
      <c r="H423" s="599">
        <v>1</v>
      </c>
      <c r="I423" s="976" t="s">
        <v>12037</v>
      </c>
      <c r="J423" s="976" t="s">
        <v>890</v>
      </c>
    </row>
    <row r="424" spans="1:10" ht="25.5">
      <c r="A424" s="975">
        <v>415</v>
      </c>
      <c r="B424" s="597" t="s">
        <v>12263</v>
      </c>
      <c r="C424" s="18">
        <v>7380735682</v>
      </c>
      <c r="D424" s="597"/>
      <c r="E424" s="597">
        <v>50</v>
      </c>
      <c r="F424" s="597"/>
      <c r="G424" s="599">
        <v>1</v>
      </c>
      <c r="H424" s="599">
        <v>1</v>
      </c>
      <c r="I424" s="976" t="s">
        <v>12037</v>
      </c>
      <c r="J424" s="976" t="s">
        <v>890</v>
      </c>
    </row>
    <row r="425" spans="1:10" ht="25.5">
      <c r="A425" s="975">
        <v>416</v>
      </c>
      <c r="B425" s="597" t="s">
        <v>12263</v>
      </c>
      <c r="C425" s="18">
        <v>7380735683</v>
      </c>
      <c r="D425" s="597"/>
      <c r="E425" s="597">
        <v>50</v>
      </c>
      <c r="F425" s="597"/>
      <c r="G425" s="599">
        <v>1</v>
      </c>
      <c r="H425" s="599">
        <v>1</v>
      </c>
      <c r="I425" s="976" t="s">
        <v>12037</v>
      </c>
      <c r="J425" s="976" t="s">
        <v>890</v>
      </c>
    </row>
    <row r="426" spans="1:10" ht="25.5">
      <c r="A426" s="975">
        <v>417</v>
      </c>
      <c r="B426" s="597" t="s">
        <v>12264</v>
      </c>
      <c r="C426" s="18">
        <v>7380735684</v>
      </c>
      <c r="D426" s="597"/>
      <c r="E426" s="597">
        <v>40</v>
      </c>
      <c r="F426" s="597"/>
      <c r="G426" s="599">
        <v>1</v>
      </c>
      <c r="H426" s="599">
        <v>1</v>
      </c>
      <c r="I426" s="976" t="s">
        <v>12037</v>
      </c>
      <c r="J426" s="976" t="s">
        <v>890</v>
      </c>
    </row>
    <row r="427" spans="1:10" ht="25.5">
      <c r="A427" s="975">
        <v>418</v>
      </c>
      <c r="B427" s="597" t="s">
        <v>12265</v>
      </c>
      <c r="C427" s="18">
        <v>7380735685</v>
      </c>
      <c r="D427" s="597"/>
      <c r="E427" s="597">
        <v>40</v>
      </c>
      <c r="F427" s="597"/>
      <c r="G427" s="599">
        <v>1</v>
      </c>
      <c r="H427" s="599">
        <v>1</v>
      </c>
      <c r="I427" s="976" t="s">
        <v>12037</v>
      </c>
      <c r="J427" s="976" t="s">
        <v>890</v>
      </c>
    </row>
    <row r="428" spans="1:10" ht="25.5">
      <c r="A428" s="975">
        <v>419</v>
      </c>
      <c r="B428" s="597" t="s">
        <v>12266</v>
      </c>
      <c r="C428" s="18">
        <v>7380735686</v>
      </c>
      <c r="D428" s="597"/>
      <c r="E428" s="597">
        <v>40</v>
      </c>
      <c r="F428" s="597"/>
      <c r="G428" s="599">
        <v>1</v>
      </c>
      <c r="H428" s="599">
        <v>1</v>
      </c>
      <c r="I428" s="976" t="s">
        <v>12037</v>
      </c>
      <c r="J428" s="976" t="s">
        <v>890</v>
      </c>
    </row>
    <row r="429" spans="1:10" ht="42" customHeight="1">
      <c r="A429" s="975">
        <v>420</v>
      </c>
      <c r="B429" s="597" t="s">
        <v>12267</v>
      </c>
      <c r="C429" s="18">
        <v>7380735687</v>
      </c>
      <c r="D429" s="597"/>
      <c r="E429" s="598">
        <v>625.5</v>
      </c>
      <c r="F429" s="597"/>
      <c r="G429" s="599">
        <v>1</v>
      </c>
      <c r="H429" s="599">
        <v>1</v>
      </c>
      <c r="I429" s="976" t="s">
        <v>12268</v>
      </c>
      <c r="J429" s="976" t="s">
        <v>890</v>
      </c>
    </row>
    <row r="430" spans="1:10" ht="25.5">
      <c r="A430" s="975">
        <v>421</v>
      </c>
      <c r="B430" s="597" t="s">
        <v>12269</v>
      </c>
      <c r="C430" s="18">
        <v>7380735693</v>
      </c>
      <c r="D430" s="597"/>
      <c r="E430" s="597">
        <v>40</v>
      </c>
      <c r="F430" s="597"/>
      <c r="G430" s="599">
        <v>1</v>
      </c>
      <c r="H430" s="599">
        <v>1</v>
      </c>
      <c r="I430" s="976" t="s">
        <v>12037</v>
      </c>
      <c r="J430" s="976" t="s">
        <v>890</v>
      </c>
    </row>
    <row r="431" spans="1:10" ht="25.5">
      <c r="A431" s="975">
        <v>422</v>
      </c>
      <c r="B431" s="597" t="s">
        <v>12270</v>
      </c>
      <c r="C431" s="18">
        <v>7380735694</v>
      </c>
      <c r="D431" s="597"/>
      <c r="E431" s="597">
        <v>75</v>
      </c>
      <c r="F431" s="597"/>
      <c r="G431" s="599">
        <v>1</v>
      </c>
      <c r="H431" s="599">
        <v>1</v>
      </c>
      <c r="I431" s="976" t="s">
        <v>12037</v>
      </c>
      <c r="J431" s="976" t="s">
        <v>890</v>
      </c>
    </row>
    <row r="432" spans="1:10" ht="25.5">
      <c r="A432" s="975">
        <v>423</v>
      </c>
      <c r="B432" s="597" t="s">
        <v>12271</v>
      </c>
      <c r="C432" s="18">
        <v>7380735695</v>
      </c>
      <c r="D432" s="597"/>
      <c r="E432" s="597">
        <v>40</v>
      </c>
      <c r="F432" s="597"/>
      <c r="G432" s="599">
        <v>1</v>
      </c>
      <c r="H432" s="599">
        <v>1</v>
      </c>
      <c r="I432" s="976" t="s">
        <v>12037</v>
      </c>
      <c r="J432" s="976" t="s">
        <v>890</v>
      </c>
    </row>
    <row r="433" spans="1:10" ht="25.5">
      <c r="A433" s="975">
        <v>424</v>
      </c>
      <c r="B433" s="597" t="s">
        <v>12272</v>
      </c>
      <c r="C433" s="18">
        <v>7380735696</v>
      </c>
      <c r="D433" s="597"/>
      <c r="E433" s="597">
        <v>40</v>
      </c>
      <c r="F433" s="597"/>
      <c r="G433" s="599">
        <v>1</v>
      </c>
      <c r="H433" s="599">
        <v>1</v>
      </c>
      <c r="I433" s="976" t="s">
        <v>12037</v>
      </c>
      <c r="J433" s="976" t="s">
        <v>890</v>
      </c>
    </row>
    <row r="434" spans="1:10" ht="25.5">
      <c r="A434" s="975">
        <v>425</v>
      </c>
      <c r="B434" s="597" t="s">
        <v>12273</v>
      </c>
      <c r="C434" s="18">
        <v>7380735697</v>
      </c>
      <c r="D434" s="597"/>
      <c r="E434" s="597">
        <v>40</v>
      </c>
      <c r="F434" s="597"/>
      <c r="G434" s="599">
        <v>1</v>
      </c>
      <c r="H434" s="599">
        <v>1</v>
      </c>
      <c r="I434" s="976" t="s">
        <v>12037</v>
      </c>
      <c r="J434" s="976" t="s">
        <v>890</v>
      </c>
    </row>
    <row r="435" spans="1:10" ht="25.5">
      <c r="A435" s="975">
        <v>426</v>
      </c>
      <c r="B435" s="597" t="s">
        <v>12274</v>
      </c>
      <c r="C435" s="18">
        <v>7380735698</v>
      </c>
      <c r="D435" s="597"/>
      <c r="E435" s="597">
        <v>40</v>
      </c>
      <c r="F435" s="597"/>
      <c r="G435" s="599">
        <v>1</v>
      </c>
      <c r="H435" s="599">
        <v>1</v>
      </c>
      <c r="I435" s="976" t="s">
        <v>12037</v>
      </c>
      <c r="J435" s="976" t="s">
        <v>890</v>
      </c>
    </row>
    <row r="436" spans="1:10" ht="25.5">
      <c r="A436" s="975">
        <v>427</v>
      </c>
      <c r="B436" s="597" t="s">
        <v>12275</v>
      </c>
      <c r="C436" s="18">
        <v>7380735703</v>
      </c>
      <c r="D436" s="597" t="s">
        <v>12276</v>
      </c>
      <c r="E436" s="597">
        <v>171</v>
      </c>
      <c r="F436" s="597" t="s">
        <v>11517</v>
      </c>
      <c r="G436" s="599">
        <v>1</v>
      </c>
      <c r="H436" s="599">
        <v>1</v>
      </c>
      <c r="I436" s="976" t="s">
        <v>12037</v>
      </c>
      <c r="J436" s="976" t="s">
        <v>890</v>
      </c>
    </row>
    <row r="437" spans="1:10" ht="25.5">
      <c r="A437" s="975">
        <v>428</v>
      </c>
      <c r="B437" s="597" t="s">
        <v>12277</v>
      </c>
      <c r="C437" s="18">
        <v>7380735704</v>
      </c>
      <c r="D437" s="597" t="s">
        <v>12278</v>
      </c>
      <c r="E437" s="597">
        <v>36</v>
      </c>
      <c r="F437" s="597" t="s">
        <v>11517</v>
      </c>
      <c r="G437" s="599">
        <v>1</v>
      </c>
      <c r="H437" s="599">
        <v>1</v>
      </c>
      <c r="I437" s="976" t="s">
        <v>12037</v>
      </c>
      <c r="J437" s="976" t="s">
        <v>890</v>
      </c>
    </row>
    <row r="438" spans="1:10" ht="38.25">
      <c r="A438" s="975">
        <v>429</v>
      </c>
      <c r="B438" s="597" t="s">
        <v>12279</v>
      </c>
      <c r="C438" s="18">
        <v>7380735705</v>
      </c>
      <c r="D438" s="597" t="s">
        <v>12280</v>
      </c>
      <c r="E438" s="598">
        <v>950</v>
      </c>
      <c r="F438" s="597" t="s">
        <v>11517</v>
      </c>
      <c r="G438" s="599">
        <v>1</v>
      </c>
      <c r="H438" s="599">
        <v>0</v>
      </c>
      <c r="I438" s="976" t="s">
        <v>12281</v>
      </c>
      <c r="J438" s="976" t="s">
        <v>890</v>
      </c>
    </row>
    <row r="439" spans="1:10" ht="51">
      <c r="A439" s="975">
        <v>430</v>
      </c>
      <c r="B439" s="597" t="s">
        <v>12282</v>
      </c>
      <c r="C439" s="18">
        <v>7380735706</v>
      </c>
      <c r="D439" s="597" t="s">
        <v>12283</v>
      </c>
      <c r="E439" s="598">
        <v>860</v>
      </c>
      <c r="F439" s="597" t="s">
        <v>11517</v>
      </c>
      <c r="G439" s="599">
        <v>1</v>
      </c>
      <c r="H439" s="599">
        <v>1</v>
      </c>
      <c r="I439" s="976" t="s">
        <v>12037</v>
      </c>
      <c r="J439" s="976" t="s">
        <v>890</v>
      </c>
    </row>
    <row r="440" spans="1:10" ht="38.25">
      <c r="A440" s="975">
        <v>431</v>
      </c>
      <c r="B440" s="597" t="s">
        <v>12284</v>
      </c>
      <c r="C440" s="18">
        <v>7380735707</v>
      </c>
      <c r="D440" s="597" t="s">
        <v>12285</v>
      </c>
      <c r="E440" s="598">
        <v>55.1</v>
      </c>
      <c r="F440" s="597" t="s">
        <v>11517</v>
      </c>
      <c r="G440" s="599">
        <v>1</v>
      </c>
      <c r="H440" s="599">
        <v>0</v>
      </c>
      <c r="I440" s="976" t="s">
        <v>12286</v>
      </c>
      <c r="J440" s="976" t="s">
        <v>890</v>
      </c>
    </row>
    <row r="441" spans="1:10" ht="25.5">
      <c r="A441" s="975">
        <v>432</v>
      </c>
      <c r="B441" s="597" t="s">
        <v>12287</v>
      </c>
      <c r="C441" s="18">
        <v>7380735709</v>
      </c>
      <c r="D441" s="597" t="s">
        <v>12288</v>
      </c>
      <c r="E441" s="597">
        <v>52</v>
      </c>
      <c r="F441" s="597" t="s">
        <v>11517</v>
      </c>
      <c r="G441" s="599">
        <v>1</v>
      </c>
      <c r="H441" s="599">
        <v>1</v>
      </c>
      <c r="I441" s="976" t="s">
        <v>12037</v>
      </c>
      <c r="J441" s="976" t="s">
        <v>890</v>
      </c>
    </row>
    <row r="442" spans="1:10" ht="25.5">
      <c r="A442" s="975">
        <v>433</v>
      </c>
      <c r="B442" s="597" t="s">
        <v>12289</v>
      </c>
      <c r="C442" s="18">
        <v>7380735710</v>
      </c>
      <c r="D442" s="597" t="s">
        <v>12290</v>
      </c>
      <c r="E442" s="597">
        <v>138</v>
      </c>
      <c r="F442" s="597" t="s">
        <v>11517</v>
      </c>
      <c r="G442" s="599">
        <v>1</v>
      </c>
      <c r="H442" s="599">
        <v>1</v>
      </c>
      <c r="I442" s="976" t="s">
        <v>12037</v>
      </c>
      <c r="J442" s="976" t="s">
        <v>890</v>
      </c>
    </row>
    <row r="443" spans="1:10" ht="25.5">
      <c r="A443" s="975">
        <v>434</v>
      </c>
      <c r="B443" s="597" t="s">
        <v>12291</v>
      </c>
      <c r="C443" s="18">
        <v>7380735711</v>
      </c>
      <c r="D443" s="597" t="s">
        <v>12292</v>
      </c>
      <c r="E443" s="597">
        <v>256</v>
      </c>
      <c r="F443" s="597" t="s">
        <v>11517</v>
      </c>
      <c r="G443" s="599">
        <v>1</v>
      </c>
      <c r="H443" s="599">
        <v>1</v>
      </c>
      <c r="I443" s="976" t="s">
        <v>12037</v>
      </c>
      <c r="J443" s="976" t="s">
        <v>890</v>
      </c>
    </row>
    <row r="444" spans="1:10" ht="25.5">
      <c r="A444" s="975">
        <v>435</v>
      </c>
      <c r="B444" s="597" t="s">
        <v>12293</v>
      </c>
      <c r="C444" s="18">
        <v>7380735712</v>
      </c>
      <c r="D444" s="597" t="s">
        <v>12294</v>
      </c>
      <c r="E444" s="597">
        <v>165</v>
      </c>
      <c r="F444" s="597" t="s">
        <v>11517</v>
      </c>
      <c r="G444" s="599">
        <v>1</v>
      </c>
      <c r="H444" s="599">
        <v>1</v>
      </c>
      <c r="I444" s="976" t="s">
        <v>12037</v>
      </c>
      <c r="J444" s="976" t="s">
        <v>890</v>
      </c>
    </row>
    <row r="445" spans="1:10" ht="25.5">
      <c r="A445" s="975">
        <v>436</v>
      </c>
      <c r="B445" s="597" t="s">
        <v>12295</v>
      </c>
      <c r="C445" s="18">
        <v>7380735713</v>
      </c>
      <c r="D445" s="597" t="s">
        <v>12296</v>
      </c>
      <c r="E445" s="597">
        <v>1155</v>
      </c>
      <c r="F445" s="597" t="s">
        <v>11517</v>
      </c>
      <c r="G445" s="599">
        <v>1</v>
      </c>
      <c r="H445" s="599">
        <v>1</v>
      </c>
      <c r="I445" s="976" t="s">
        <v>12037</v>
      </c>
      <c r="J445" s="976" t="s">
        <v>890</v>
      </c>
    </row>
    <row r="446" spans="1:10" ht="25.5">
      <c r="A446" s="975">
        <v>437</v>
      </c>
      <c r="B446" s="597" t="s">
        <v>12297</v>
      </c>
      <c r="C446" s="18">
        <v>7380735714</v>
      </c>
      <c r="D446" s="597" t="s">
        <v>12298</v>
      </c>
      <c r="E446" s="597">
        <v>1100</v>
      </c>
      <c r="F446" s="597" t="s">
        <v>11517</v>
      </c>
      <c r="G446" s="599">
        <v>1</v>
      </c>
      <c r="H446" s="599">
        <v>1</v>
      </c>
      <c r="I446" s="976" t="s">
        <v>12037</v>
      </c>
      <c r="J446" s="976" t="s">
        <v>890</v>
      </c>
    </row>
    <row r="447" spans="1:10" ht="25.5">
      <c r="A447" s="975">
        <v>438</v>
      </c>
      <c r="B447" s="597" t="s">
        <v>12299</v>
      </c>
      <c r="C447" s="18">
        <v>7380735715</v>
      </c>
      <c r="D447" s="597" t="s">
        <v>12300</v>
      </c>
      <c r="E447" s="597">
        <v>1500</v>
      </c>
      <c r="F447" s="597" t="s">
        <v>11517</v>
      </c>
      <c r="G447" s="599">
        <v>1</v>
      </c>
      <c r="H447" s="599">
        <v>1</v>
      </c>
      <c r="I447" s="976" t="s">
        <v>12037</v>
      </c>
      <c r="J447" s="976" t="s">
        <v>890</v>
      </c>
    </row>
    <row r="448" spans="1:10" ht="25.5">
      <c r="A448" s="975">
        <v>439</v>
      </c>
      <c r="B448" s="597" t="s">
        <v>12301</v>
      </c>
      <c r="C448" s="18">
        <v>7380735716</v>
      </c>
      <c r="D448" s="597" t="s">
        <v>12302</v>
      </c>
      <c r="E448" s="597">
        <v>224</v>
      </c>
      <c r="F448" s="597" t="s">
        <v>11517</v>
      </c>
      <c r="G448" s="599">
        <v>1</v>
      </c>
      <c r="H448" s="599">
        <v>1</v>
      </c>
      <c r="I448" s="976" t="s">
        <v>12037</v>
      </c>
      <c r="J448" s="976" t="s">
        <v>890</v>
      </c>
    </row>
    <row r="449" spans="1:10" ht="25.5">
      <c r="A449" s="975">
        <v>440</v>
      </c>
      <c r="B449" s="597" t="s">
        <v>12303</v>
      </c>
      <c r="C449" s="18">
        <v>7380735717</v>
      </c>
      <c r="D449" s="597" t="s">
        <v>12304</v>
      </c>
      <c r="E449" s="597">
        <v>270</v>
      </c>
      <c r="F449" s="597" t="s">
        <v>11517</v>
      </c>
      <c r="G449" s="599">
        <v>1</v>
      </c>
      <c r="H449" s="599">
        <v>1</v>
      </c>
      <c r="I449" s="976" t="s">
        <v>12037</v>
      </c>
      <c r="J449" s="976" t="s">
        <v>890</v>
      </c>
    </row>
    <row r="450" spans="1:10" ht="25.5">
      <c r="A450" s="975">
        <v>441</v>
      </c>
      <c r="B450" s="597" t="s">
        <v>12305</v>
      </c>
      <c r="C450" s="18">
        <v>7380735718</v>
      </c>
      <c r="D450" s="597" t="s">
        <v>12306</v>
      </c>
      <c r="E450" s="597">
        <v>216</v>
      </c>
      <c r="F450" s="597" t="s">
        <v>11517</v>
      </c>
      <c r="G450" s="599">
        <v>1</v>
      </c>
      <c r="H450" s="599">
        <v>1</v>
      </c>
      <c r="I450" s="976" t="s">
        <v>12037</v>
      </c>
      <c r="J450" s="976" t="s">
        <v>890</v>
      </c>
    </row>
    <row r="451" spans="1:10" ht="25.5">
      <c r="A451" s="975">
        <v>442</v>
      </c>
      <c r="B451" s="597" t="s">
        <v>12307</v>
      </c>
      <c r="C451" s="18">
        <v>7380735719</v>
      </c>
      <c r="D451" s="597" t="s">
        <v>12308</v>
      </c>
      <c r="E451" s="597">
        <v>80</v>
      </c>
      <c r="F451" s="597" t="s">
        <v>11517</v>
      </c>
      <c r="G451" s="599">
        <v>1</v>
      </c>
      <c r="H451" s="599">
        <v>1</v>
      </c>
      <c r="I451" s="976" t="s">
        <v>12037</v>
      </c>
      <c r="J451" s="976" t="s">
        <v>890</v>
      </c>
    </row>
    <row r="452" spans="1:10" ht="25.5">
      <c r="A452" s="975">
        <v>443</v>
      </c>
      <c r="B452" s="597" t="s">
        <v>12309</v>
      </c>
      <c r="C452" s="18">
        <v>7380735720</v>
      </c>
      <c r="D452" s="597" t="s">
        <v>12310</v>
      </c>
      <c r="E452" s="597">
        <v>210</v>
      </c>
      <c r="F452" s="597" t="s">
        <v>11517</v>
      </c>
      <c r="G452" s="599">
        <v>1</v>
      </c>
      <c r="H452" s="599">
        <v>1</v>
      </c>
      <c r="I452" s="976" t="s">
        <v>12037</v>
      </c>
      <c r="J452" s="976" t="s">
        <v>890</v>
      </c>
    </row>
    <row r="453" spans="1:10" ht="25.5">
      <c r="A453" s="975">
        <v>444</v>
      </c>
      <c r="B453" s="597" t="s">
        <v>12311</v>
      </c>
      <c r="C453" s="18">
        <v>7380735721</v>
      </c>
      <c r="D453" s="597" t="s">
        <v>12312</v>
      </c>
      <c r="E453" s="597">
        <v>240</v>
      </c>
      <c r="F453" s="597" t="s">
        <v>11517</v>
      </c>
      <c r="G453" s="599">
        <v>1</v>
      </c>
      <c r="H453" s="599">
        <v>1</v>
      </c>
      <c r="I453" s="976" t="s">
        <v>12037</v>
      </c>
      <c r="J453" s="976" t="s">
        <v>890</v>
      </c>
    </row>
    <row r="454" spans="1:10" ht="25.5">
      <c r="A454" s="975">
        <v>445</v>
      </c>
      <c r="B454" s="597" t="s">
        <v>12313</v>
      </c>
      <c r="C454" s="18">
        <v>7380735722</v>
      </c>
      <c r="D454" s="597" t="s">
        <v>12314</v>
      </c>
      <c r="E454" s="597">
        <v>70</v>
      </c>
      <c r="F454" s="597" t="s">
        <v>11517</v>
      </c>
      <c r="G454" s="599">
        <v>1</v>
      </c>
      <c r="H454" s="599">
        <v>1</v>
      </c>
      <c r="I454" s="976" t="s">
        <v>12037</v>
      </c>
      <c r="J454" s="976" t="s">
        <v>890</v>
      </c>
    </row>
    <row r="455" spans="1:10" ht="25.5">
      <c r="A455" s="975">
        <v>446</v>
      </c>
      <c r="B455" s="597" t="s">
        <v>12315</v>
      </c>
      <c r="C455" s="18">
        <v>7380735723</v>
      </c>
      <c r="D455" s="597" t="s">
        <v>12316</v>
      </c>
      <c r="E455" s="597">
        <v>50</v>
      </c>
      <c r="F455" s="597" t="s">
        <v>11517</v>
      </c>
      <c r="G455" s="599">
        <v>1</v>
      </c>
      <c r="H455" s="599">
        <v>1</v>
      </c>
      <c r="I455" s="976" t="s">
        <v>12037</v>
      </c>
      <c r="J455" s="976" t="s">
        <v>890</v>
      </c>
    </row>
    <row r="456" spans="1:10" ht="38.25">
      <c r="A456" s="975">
        <v>447</v>
      </c>
      <c r="B456" s="597" t="s">
        <v>12317</v>
      </c>
      <c r="C456" s="18">
        <v>7380735724</v>
      </c>
      <c r="D456" s="597" t="s">
        <v>12318</v>
      </c>
      <c r="E456" s="597">
        <v>82.5</v>
      </c>
      <c r="F456" s="597" t="s">
        <v>11517</v>
      </c>
      <c r="G456" s="599">
        <v>1</v>
      </c>
      <c r="H456" s="599">
        <v>1</v>
      </c>
      <c r="I456" s="976" t="s">
        <v>12037</v>
      </c>
      <c r="J456" s="976" t="s">
        <v>890</v>
      </c>
    </row>
    <row r="457" spans="1:10" ht="25.5">
      <c r="A457" s="975">
        <v>448</v>
      </c>
      <c r="B457" s="597" t="s">
        <v>12319</v>
      </c>
      <c r="C457" s="18">
        <v>7380735725</v>
      </c>
      <c r="D457" s="597" t="s">
        <v>12320</v>
      </c>
      <c r="E457" s="597">
        <v>646</v>
      </c>
      <c r="F457" s="597" t="s">
        <v>11517</v>
      </c>
      <c r="G457" s="599">
        <v>1</v>
      </c>
      <c r="H457" s="599">
        <v>1</v>
      </c>
      <c r="I457" s="976" t="s">
        <v>12037</v>
      </c>
      <c r="J457" s="976" t="s">
        <v>890</v>
      </c>
    </row>
    <row r="458" spans="1:10" ht="38.25">
      <c r="A458" s="975">
        <v>449</v>
      </c>
      <c r="B458" s="597" t="s">
        <v>12321</v>
      </c>
      <c r="C458" s="18">
        <v>7380735726</v>
      </c>
      <c r="D458" s="597" t="s">
        <v>12322</v>
      </c>
      <c r="E458" s="597">
        <v>1470</v>
      </c>
      <c r="F458" s="597" t="s">
        <v>11517</v>
      </c>
      <c r="G458" s="599">
        <v>1</v>
      </c>
      <c r="H458" s="599">
        <v>1</v>
      </c>
      <c r="I458" s="976" t="s">
        <v>12037</v>
      </c>
      <c r="J458" s="976" t="s">
        <v>890</v>
      </c>
    </row>
    <row r="459" spans="1:10" ht="25.5">
      <c r="A459" s="975">
        <v>450</v>
      </c>
      <c r="B459" s="597" t="s">
        <v>12323</v>
      </c>
      <c r="C459" s="18">
        <v>7380735728</v>
      </c>
      <c r="D459" s="597" t="s">
        <v>12324</v>
      </c>
      <c r="E459" s="597">
        <v>37.5</v>
      </c>
      <c r="F459" s="597" t="s">
        <v>11517</v>
      </c>
      <c r="G459" s="599">
        <v>1</v>
      </c>
      <c r="H459" s="599">
        <v>1</v>
      </c>
      <c r="I459" s="976" t="s">
        <v>12037</v>
      </c>
      <c r="J459" s="976" t="s">
        <v>890</v>
      </c>
    </row>
    <row r="460" spans="1:10" ht="25.5">
      <c r="A460" s="975">
        <v>451</v>
      </c>
      <c r="B460" s="597" t="s">
        <v>12325</v>
      </c>
      <c r="C460" s="18">
        <v>7380735729</v>
      </c>
      <c r="D460" s="597" t="s">
        <v>12326</v>
      </c>
      <c r="E460" s="597">
        <v>54</v>
      </c>
      <c r="F460" s="597" t="s">
        <v>11517</v>
      </c>
      <c r="G460" s="599">
        <v>1</v>
      </c>
      <c r="H460" s="599">
        <v>1</v>
      </c>
      <c r="I460" s="976" t="s">
        <v>12037</v>
      </c>
      <c r="J460" s="976" t="s">
        <v>890</v>
      </c>
    </row>
    <row r="461" spans="1:10" ht="25.5">
      <c r="A461" s="975">
        <v>452</v>
      </c>
      <c r="B461" s="597" t="s">
        <v>12327</v>
      </c>
      <c r="C461" s="18">
        <v>7380735730</v>
      </c>
      <c r="D461" s="597" t="s">
        <v>12328</v>
      </c>
      <c r="E461" s="597">
        <v>540</v>
      </c>
      <c r="F461" s="597" t="s">
        <v>11517</v>
      </c>
      <c r="G461" s="599">
        <v>1</v>
      </c>
      <c r="H461" s="599">
        <v>1</v>
      </c>
      <c r="I461" s="976" t="s">
        <v>12037</v>
      </c>
      <c r="J461" s="976" t="s">
        <v>890</v>
      </c>
    </row>
    <row r="462" spans="1:10" ht="25.5">
      <c r="A462" s="975">
        <v>453</v>
      </c>
      <c r="B462" s="597" t="s">
        <v>12329</v>
      </c>
      <c r="C462" s="18">
        <v>7380735731</v>
      </c>
      <c r="D462" s="597" t="s">
        <v>12330</v>
      </c>
      <c r="E462" s="597">
        <v>137.5</v>
      </c>
      <c r="F462" s="597" t="s">
        <v>11517</v>
      </c>
      <c r="G462" s="599">
        <v>1</v>
      </c>
      <c r="H462" s="599">
        <v>1</v>
      </c>
      <c r="I462" s="976" t="s">
        <v>12037</v>
      </c>
      <c r="J462" s="976" t="s">
        <v>890</v>
      </c>
    </row>
    <row r="463" spans="1:10" ht="25.5">
      <c r="A463" s="975">
        <v>454</v>
      </c>
      <c r="B463" s="597" t="s">
        <v>12331</v>
      </c>
      <c r="C463" s="18">
        <v>7380735732</v>
      </c>
      <c r="D463" s="597" t="s">
        <v>12332</v>
      </c>
      <c r="E463" s="597">
        <v>152</v>
      </c>
      <c r="F463" s="597" t="s">
        <v>11517</v>
      </c>
      <c r="G463" s="599">
        <v>1</v>
      </c>
      <c r="H463" s="599">
        <v>1</v>
      </c>
      <c r="I463" s="976" t="s">
        <v>12037</v>
      </c>
      <c r="J463" s="976" t="s">
        <v>890</v>
      </c>
    </row>
    <row r="464" spans="1:10" ht="25.5">
      <c r="A464" s="975">
        <v>455</v>
      </c>
      <c r="B464" s="597" t="s">
        <v>12333</v>
      </c>
      <c r="C464" s="18">
        <v>7380735733</v>
      </c>
      <c r="D464" s="597" t="s">
        <v>12334</v>
      </c>
      <c r="E464" s="597">
        <v>516</v>
      </c>
      <c r="F464" s="597" t="s">
        <v>11444</v>
      </c>
      <c r="G464" s="599">
        <v>1</v>
      </c>
      <c r="H464" s="599">
        <v>1</v>
      </c>
      <c r="I464" s="976" t="s">
        <v>12037</v>
      </c>
      <c r="J464" s="976" t="s">
        <v>890</v>
      </c>
    </row>
    <row r="465" spans="1:10" ht="25.5">
      <c r="A465" s="975">
        <v>456</v>
      </c>
      <c r="B465" s="597" t="s">
        <v>12335</v>
      </c>
      <c r="C465" s="18">
        <v>7380735734</v>
      </c>
      <c r="D465" s="597" t="s">
        <v>12336</v>
      </c>
      <c r="E465" s="597">
        <v>76</v>
      </c>
      <c r="F465" s="597" t="s">
        <v>11517</v>
      </c>
      <c r="G465" s="599">
        <v>1</v>
      </c>
      <c r="H465" s="599">
        <v>1</v>
      </c>
      <c r="I465" s="976" t="s">
        <v>12037</v>
      </c>
      <c r="J465" s="976" t="s">
        <v>890</v>
      </c>
    </row>
    <row r="466" spans="1:10" ht="25.5">
      <c r="A466" s="975">
        <v>457</v>
      </c>
      <c r="B466" s="597" t="s">
        <v>12337</v>
      </c>
      <c r="C466" s="18">
        <v>7388735765</v>
      </c>
      <c r="D466" s="597" t="s">
        <v>12338</v>
      </c>
      <c r="E466" s="597">
        <v>1200</v>
      </c>
      <c r="F466" s="597" t="s">
        <v>11517</v>
      </c>
      <c r="G466" s="599">
        <v>1</v>
      </c>
      <c r="H466" s="599">
        <v>1</v>
      </c>
      <c r="I466" s="976" t="s">
        <v>12037</v>
      </c>
      <c r="J466" s="976" t="s">
        <v>890</v>
      </c>
    </row>
    <row r="467" spans="1:10" ht="25.5">
      <c r="A467" s="975">
        <v>458</v>
      </c>
      <c r="B467" s="597" t="s">
        <v>12339</v>
      </c>
      <c r="C467" s="18">
        <v>7388735766</v>
      </c>
      <c r="D467" s="597" t="s">
        <v>12340</v>
      </c>
      <c r="E467" s="597">
        <v>1300</v>
      </c>
      <c r="F467" s="597"/>
      <c r="G467" s="599">
        <v>1</v>
      </c>
      <c r="H467" s="599">
        <v>1</v>
      </c>
      <c r="I467" s="976" t="s">
        <v>12341</v>
      </c>
      <c r="J467" s="976" t="s">
        <v>890</v>
      </c>
    </row>
    <row r="468" spans="1:10" ht="25.5">
      <c r="A468" s="975">
        <v>459</v>
      </c>
      <c r="B468" s="597" t="s">
        <v>12342</v>
      </c>
      <c r="C468" s="18">
        <v>7388735767</v>
      </c>
      <c r="D468" s="597" t="s">
        <v>12343</v>
      </c>
      <c r="E468" s="597">
        <v>60</v>
      </c>
      <c r="F468" s="597"/>
      <c r="G468" s="599">
        <v>1</v>
      </c>
      <c r="H468" s="599">
        <v>1</v>
      </c>
      <c r="I468" s="976" t="s">
        <v>12341</v>
      </c>
      <c r="J468" s="976" t="s">
        <v>890</v>
      </c>
    </row>
    <row r="469" spans="1:10" ht="25.5">
      <c r="A469" s="975">
        <v>460</v>
      </c>
      <c r="B469" s="597" t="s">
        <v>12344</v>
      </c>
      <c r="C469" s="18">
        <v>7388735768</v>
      </c>
      <c r="D469" s="597" t="s">
        <v>12345</v>
      </c>
      <c r="E469" s="597">
        <v>126</v>
      </c>
      <c r="F469" s="597"/>
      <c r="G469" s="599">
        <v>1</v>
      </c>
      <c r="H469" s="599">
        <v>1</v>
      </c>
      <c r="I469" s="976" t="s">
        <v>12341</v>
      </c>
      <c r="J469" s="976" t="s">
        <v>890</v>
      </c>
    </row>
    <row r="470" spans="1:10" ht="25.5">
      <c r="A470" s="975">
        <v>461</v>
      </c>
      <c r="B470" s="597" t="s">
        <v>12346</v>
      </c>
      <c r="C470" s="18">
        <v>7388735769</v>
      </c>
      <c r="D470" s="597" t="s">
        <v>12347</v>
      </c>
      <c r="E470" s="597">
        <v>360</v>
      </c>
      <c r="F470" s="597"/>
      <c r="G470" s="599">
        <v>1</v>
      </c>
      <c r="H470" s="599">
        <v>1</v>
      </c>
      <c r="I470" s="976" t="s">
        <v>12341</v>
      </c>
      <c r="J470" s="976" t="s">
        <v>890</v>
      </c>
    </row>
    <row r="471" spans="1:10" ht="25.5">
      <c r="A471" s="975">
        <v>462</v>
      </c>
      <c r="B471" s="597" t="s">
        <v>12348</v>
      </c>
      <c r="C471" s="18">
        <v>7388735770</v>
      </c>
      <c r="D471" s="597" t="s">
        <v>12349</v>
      </c>
      <c r="E471" s="597">
        <v>65</v>
      </c>
      <c r="F471" s="597"/>
      <c r="G471" s="599">
        <v>1</v>
      </c>
      <c r="H471" s="599">
        <v>1</v>
      </c>
      <c r="I471" s="976" t="s">
        <v>12341</v>
      </c>
      <c r="J471" s="976" t="s">
        <v>890</v>
      </c>
    </row>
    <row r="472" spans="1:10" ht="25.5">
      <c r="A472" s="975">
        <v>463</v>
      </c>
      <c r="B472" s="597" t="s">
        <v>12350</v>
      </c>
      <c r="C472" s="18">
        <v>7388735771</v>
      </c>
      <c r="D472" s="597" t="s">
        <v>12351</v>
      </c>
      <c r="E472" s="597">
        <v>48</v>
      </c>
      <c r="F472" s="597"/>
      <c r="G472" s="599">
        <v>1</v>
      </c>
      <c r="H472" s="599">
        <v>1</v>
      </c>
      <c r="I472" s="976" t="s">
        <v>12341</v>
      </c>
      <c r="J472" s="976" t="s">
        <v>890</v>
      </c>
    </row>
    <row r="473" spans="1:10" ht="25.5">
      <c r="A473" s="975">
        <v>464</v>
      </c>
      <c r="B473" s="597" t="s">
        <v>12352</v>
      </c>
      <c r="C473" s="18">
        <v>7388735772</v>
      </c>
      <c r="D473" s="597" t="s">
        <v>12353</v>
      </c>
      <c r="E473" s="597">
        <v>135</v>
      </c>
      <c r="F473" s="597"/>
      <c r="G473" s="599">
        <v>1</v>
      </c>
      <c r="H473" s="599">
        <v>1</v>
      </c>
      <c r="I473" s="976" t="s">
        <v>12341</v>
      </c>
      <c r="J473" s="976" t="s">
        <v>890</v>
      </c>
    </row>
    <row r="474" spans="1:10" ht="25.5">
      <c r="A474" s="975">
        <v>465</v>
      </c>
      <c r="B474" s="597" t="s">
        <v>12354</v>
      </c>
      <c r="C474" s="18">
        <v>7388735773</v>
      </c>
      <c r="D474" s="597" t="s">
        <v>12355</v>
      </c>
      <c r="E474" s="597">
        <v>187</v>
      </c>
      <c r="F474" s="597"/>
      <c r="G474" s="599">
        <v>1</v>
      </c>
      <c r="H474" s="599">
        <v>1</v>
      </c>
      <c r="I474" s="976" t="s">
        <v>12341</v>
      </c>
      <c r="J474" s="976" t="s">
        <v>890</v>
      </c>
    </row>
    <row r="475" spans="1:10" ht="25.5">
      <c r="A475" s="975">
        <v>466</v>
      </c>
      <c r="B475" s="597" t="s">
        <v>12356</v>
      </c>
      <c r="C475" s="18">
        <v>7388735774</v>
      </c>
      <c r="D475" s="597" t="s">
        <v>12357</v>
      </c>
      <c r="E475" s="597">
        <v>300</v>
      </c>
      <c r="F475" s="597"/>
      <c r="G475" s="599">
        <v>1</v>
      </c>
      <c r="H475" s="599">
        <v>1</v>
      </c>
      <c r="I475" s="976" t="s">
        <v>12341</v>
      </c>
      <c r="J475" s="976" t="s">
        <v>890</v>
      </c>
    </row>
    <row r="476" spans="1:10" ht="25.5">
      <c r="A476" s="975">
        <v>467</v>
      </c>
      <c r="B476" s="597" t="s">
        <v>12358</v>
      </c>
      <c r="C476" s="18">
        <v>7388735775</v>
      </c>
      <c r="D476" s="597" t="s">
        <v>12359</v>
      </c>
      <c r="E476" s="597">
        <v>385</v>
      </c>
      <c r="F476" s="597"/>
      <c r="G476" s="599">
        <v>1</v>
      </c>
      <c r="H476" s="599">
        <v>1</v>
      </c>
      <c r="I476" s="976" t="s">
        <v>12341</v>
      </c>
      <c r="J476" s="976" t="s">
        <v>890</v>
      </c>
    </row>
    <row r="477" spans="1:10" ht="25.5">
      <c r="A477" s="975">
        <v>468</v>
      </c>
      <c r="B477" s="597" t="s">
        <v>12360</v>
      </c>
      <c r="C477" s="18">
        <v>7388735776</v>
      </c>
      <c r="D477" s="597" t="s">
        <v>12357</v>
      </c>
      <c r="E477" s="597">
        <v>300</v>
      </c>
      <c r="F477" s="597"/>
      <c r="G477" s="599">
        <v>1</v>
      </c>
      <c r="H477" s="599">
        <v>1</v>
      </c>
      <c r="I477" s="976" t="s">
        <v>12341</v>
      </c>
      <c r="J477" s="976" t="s">
        <v>890</v>
      </c>
    </row>
    <row r="478" spans="1:10" ht="25.5">
      <c r="A478" s="975">
        <v>469</v>
      </c>
      <c r="B478" s="597" t="s">
        <v>12361</v>
      </c>
      <c r="C478" s="978">
        <v>762301214202</v>
      </c>
      <c r="D478" s="597"/>
      <c r="E478" s="597"/>
      <c r="F478" s="597"/>
      <c r="G478" s="599">
        <v>4367759.5199999996</v>
      </c>
      <c r="H478" s="599">
        <v>2669186.2999999998</v>
      </c>
      <c r="I478" s="602" t="s">
        <v>12362</v>
      </c>
      <c r="J478" s="976" t="s">
        <v>890</v>
      </c>
    </row>
    <row r="479" spans="1:10" ht="25.5">
      <c r="A479" s="975">
        <v>470</v>
      </c>
      <c r="B479" s="597" t="s">
        <v>12363</v>
      </c>
      <c r="C479" s="978">
        <v>762301214203</v>
      </c>
      <c r="D479" s="597"/>
      <c r="E479" s="597"/>
      <c r="F479" s="597"/>
      <c r="G479" s="599">
        <v>5482101.8600000003</v>
      </c>
      <c r="H479" s="599">
        <v>3319717.08</v>
      </c>
      <c r="I479" s="602" t="s">
        <v>12362</v>
      </c>
      <c r="J479" s="976" t="s">
        <v>890</v>
      </c>
    </row>
    <row r="480" spans="1:10" ht="25.5">
      <c r="A480" s="975">
        <v>471</v>
      </c>
      <c r="B480" s="597" t="s">
        <v>12364</v>
      </c>
      <c r="C480" s="978">
        <v>762301214204</v>
      </c>
      <c r="D480" s="597"/>
      <c r="E480" s="597"/>
      <c r="F480" s="597"/>
      <c r="G480" s="599">
        <v>64500</v>
      </c>
      <c r="H480" s="599">
        <v>38341.31</v>
      </c>
      <c r="I480" s="602" t="s">
        <v>12362</v>
      </c>
      <c r="J480" s="976" t="s">
        <v>890</v>
      </c>
    </row>
    <row r="481" spans="1:10" ht="25.5">
      <c r="A481" s="975">
        <v>472</v>
      </c>
      <c r="B481" s="597" t="s">
        <v>12365</v>
      </c>
      <c r="C481" s="978">
        <v>762301214205</v>
      </c>
      <c r="D481" s="597"/>
      <c r="E481" s="597"/>
      <c r="F481" s="597"/>
      <c r="G481" s="599">
        <v>463000</v>
      </c>
      <c r="H481" s="599">
        <v>254649.78</v>
      </c>
      <c r="I481" s="602" t="s">
        <v>12362</v>
      </c>
      <c r="J481" s="976" t="s">
        <v>890</v>
      </c>
    </row>
    <row r="482" spans="1:10" ht="25.5">
      <c r="A482" s="975">
        <v>473</v>
      </c>
      <c r="B482" s="597" t="s">
        <v>12366</v>
      </c>
      <c r="C482" s="18">
        <v>7380735796</v>
      </c>
      <c r="D482" s="597" t="s">
        <v>12367</v>
      </c>
      <c r="E482" s="597" t="s">
        <v>12368</v>
      </c>
      <c r="F482" s="597"/>
      <c r="G482" s="599">
        <v>1</v>
      </c>
      <c r="H482" s="599">
        <v>1</v>
      </c>
      <c r="I482" s="976" t="s">
        <v>12369</v>
      </c>
      <c r="J482" s="976" t="s">
        <v>890</v>
      </c>
    </row>
    <row r="483" spans="1:10" ht="25.5">
      <c r="A483" s="975">
        <v>474</v>
      </c>
      <c r="B483" s="597" t="s">
        <v>12370</v>
      </c>
      <c r="C483" s="18">
        <v>7380735797</v>
      </c>
      <c r="D483" s="597" t="s">
        <v>12371</v>
      </c>
      <c r="E483" s="597" t="s">
        <v>12372</v>
      </c>
      <c r="F483" s="597"/>
      <c r="G483" s="599">
        <v>1</v>
      </c>
      <c r="H483" s="599">
        <v>1</v>
      </c>
      <c r="I483" s="976" t="s">
        <v>12369</v>
      </c>
      <c r="J483" s="976" t="s">
        <v>890</v>
      </c>
    </row>
    <row r="484" spans="1:10" ht="25.5">
      <c r="A484" s="975">
        <v>475</v>
      </c>
      <c r="B484" s="597" t="s">
        <v>12373</v>
      </c>
      <c r="C484" s="18">
        <v>7380735798</v>
      </c>
      <c r="D484" s="597" t="s">
        <v>12374</v>
      </c>
      <c r="E484" s="597" t="s">
        <v>12375</v>
      </c>
      <c r="F484" s="597"/>
      <c r="G484" s="599">
        <v>1</v>
      </c>
      <c r="H484" s="599">
        <v>1</v>
      </c>
      <c r="I484" s="976" t="s">
        <v>12369</v>
      </c>
      <c r="J484" s="976" t="s">
        <v>890</v>
      </c>
    </row>
    <row r="485" spans="1:10" ht="25.5">
      <c r="A485" s="975">
        <v>476</v>
      </c>
      <c r="B485" s="597" t="s">
        <v>12376</v>
      </c>
      <c r="C485" s="18">
        <v>7380735765</v>
      </c>
      <c r="D485" s="597" t="s">
        <v>12377</v>
      </c>
      <c r="E485" s="597">
        <v>5913.6</v>
      </c>
      <c r="F485" s="597"/>
      <c r="G485" s="599">
        <v>1</v>
      </c>
      <c r="H485" s="599">
        <v>1</v>
      </c>
      <c r="I485" s="976" t="s">
        <v>12378</v>
      </c>
      <c r="J485" s="976" t="s">
        <v>890</v>
      </c>
    </row>
    <row r="486" spans="1:10" ht="25.5">
      <c r="A486" s="975">
        <v>477</v>
      </c>
      <c r="B486" s="597" t="s">
        <v>12379</v>
      </c>
      <c r="C486" s="18">
        <v>7380735766</v>
      </c>
      <c r="D486" s="597" t="s">
        <v>12380</v>
      </c>
      <c r="E486" s="597">
        <v>1245.58</v>
      </c>
      <c r="F486" s="597"/>
      <c r="G486" s="599">
        <v>1</v>
      </c>
      <c r="H486" s="599">
        <v>1</v>
      </c>
      <c r="I486" s="976" t="s">
        <v>12378</v>
      </c>
      <c r="J486" s="976" t="s">
        <v>890</v>
      </c>
    </row>
    <row r="487" spans="1:10" ht="25.5">
      <c r="A487" s="975">
        <v>478</v>
      </c>
      <c r="B487" s="597" t="s">
        <v>12381</v>
      </c>
      <c r="C487" s="18">
        <v>7380735767</v>
      </c>
      <c r="D487" s="597" t="s">
        <v>12382</v>
      </c>
      <c r="E487" s="597">
        <v>1835.2</v>
      </c>
      <c r="F487" s="597"/>
      <c r="G487" s="599">
        <v>1</v>
      </c>
      <c r="H487" s="599">
        <v>1</v>
      </c>
      <c r="I487" s="976" t="s">
        <v>12378</v>
      </c>
      <c r="J487" s="976" t="s">
        <v>890</v>
      </c>
    </row>
    <row r="488" spans="1:10" ht="25.5">
      <c r="A488" s="975">
        <v>479</v>
      </c>
      <c r="B488" s="597" t="s">
        <v>12383</v>
      </c>
      <c r="C488" s="18">
        <v>7380735768</v>
      </c>
      <c r="D488" s="597" t="s">
        <v>12384</v>
      </c>
      <c r="E488" s="597">
        <v>273</v>
      </c>
      <c r="F488" s="597"/>
      <c r="G488" s="599">
        <v>1</v>
      </c>
      <c r="H488" s="599">
        <v>1</v>
      </c>
      <c r="I488" s="976" t="s">
        <v>12378</v>
      </c>
      <c r="J488" s="976" t="s">
        <v>890</v>
      </c>
    </row>
    <row r="489" spans="1:10" ht="25.5">
      <c r="A489" s="975">
        <v>480</v>
      </c>
      <c r="B489" s="597" t="s">
        <v>12385</v>
      </c>
      <c r="C489" s="18">
        <v>7380735769</v>
      </c>
      <c r="D489" s="597" t="s">
        <v>12386</v>
      </c>
      <c r="E489" s="597">
        <v>658</v>
      </c>
      <c r="F489" s="597"/>
      <c r="G489" s="599">
        <v>1</v>
      </c>
      <c r="H489" s="599">
        <v>1</v>
      </c>
      <c r="I489" s="976" t="s">
        <v>12378</v>
      </c>
      <c r="J489" s="976" t="s">
        <v>890</v>
      </c>
    </row>
    <row r="490" spans="1:10" ht="25.5">
      <c r="A490" s="975">
        <v>481</v>
      </c>
      <c r="B490" s="597" t="s">
        <v>12387</v>
      </c>
      <c r="C490" s="18">
        <v>7380735770</v>
      </c>
      <c r="D490" s="597" t="s">
        <v>12388</v>
      </c>
      <c r="E490" s="597">
        <v>3794.4</v>
      </c>
      <c r="F490" s="597"/>
      <c r="G490" s="599">
        <v>1</v>
      </c>
      <c r="H490" s="599">
        <v>1</v>
      </c>
      <c r="I490" s="976" t="s">
        <v>12378</v>
      </c>
      <c r="J490" s="976" t="s">
        <v>890</v>
      </c>
    </row>
    <row r="491" spans="1:10" ht="25.5">
      <c r="A491" s="975">
        <v>482</v>
      </c>
      <c r="B491" s="597" t="s">
        <v>12389</v>
      </c>
      <c r="C491" s="18">
        <v>7380735771</v>
      </c>
      <c r="D491" s="597" t="s">
        <v>12390</v>
      </c>
      <c r="E491" s="597">
        <v>1598</v>
      </c>
      <c r="F491" s="597"/>
      <c r="G491" s="599">
        <v>1</v>
      </c>
      <c r="H491" s="599">
        <v>1</v>
      </c>
      <c r="I491" s="976" t="s">
        <v>12378</v>
      </c>
      <c r="J491" s="976" t="s">
        <v>890</v>
      </c>
    </row>
    <row r="492" spans="1:10" ht="25.5">
      <c r="A492" s="975">
        <v>483</v>
      </c>
      <c r="B492" s="597" t="s">
        <v>12391</v>
      </c>
      <c r="C492" s="18">
        <v>7380735772</v>
      </c>
      <c r="D492" s="597" t="s">
        <v>12392</v>
      </c>
      <c r="E492" s="597">
        <v>3891.16</v>
      </c>
      <c r="F492" s="597"/>
      <c r="G492" s="599">
        <v>1</v>
      </c>
      <c r="H492" s="599">
        <v>1</v>
      </c>
      <c r="I492" s="976" t="s">
        <v>12378</v>
      </c>
      <c r="J492" s="976" t="s">
        <v>890</v>
      </c>
    </row>
    <row r="493" spans="1:10" ht="25.5">
      <c r="A493" s="975">
        <v>484</v>
      </c>
      <c r="B493" s="597" t="s">
        <v>12393</v>
      </c>
      <c r="C493" s="18">
        <v>7380735773</v>
      </c>
      <c r="D493" s="597" t="s">
        <v>12394</v>
      </c>
      <c r="E493" s="597">
        <v>3147</v>
      </c>
      <c r="F493" s="597"/>
      <c r="G493" s="599">
        <v>1</v>
      </c>
      <c r="H493" s="599">
        <v>1</v>
      </c>
      <c r="I493" s="976" t="s">
        <v>12378</v>
      </c>
      <c r="J493" s="976" t="s">
        <v>890</v>
      </c>
    </row>
    <row r="494" spans="1:10" ht="25.5">
      <c r="A494" s="975">
        <v>485</v>
      </c>
      <c r="B494" s="597" t="s">
        <v>12395</v>
      </c>
      <c r="C494" s="18">
        <v>7380735774</v>
      </c>
      <c r="D494" s="597" t="s">
        <v>12396</v>
      </c>
      <c r="E494" s="597">
        <v>2418.62</v>
      </c>
      <c r="F494" s="597"/>
      <c r="G494" s="599">
        <v>1</v>
      </c>
      <c r="H494" s="599">
        <v>1</v>
      </c>
      <c r="I494" s="976" t="s">
        <v>12378</v>
      </c>
      <c r="J494" s="976" t="s">
        <v>890</v>
      </c>
    </row>
    <row r="495" spans="1:10" ht="25.5">
      <c r="A495" s="975">
        <v>486</v>
      </c>
      <c r="B495" s="597" t="s">
        <v>12397</v>
      </c>
      <c r="C495" s="18">
        <v>7380735775</v>
      </c>
      <c r="D495" s="597" t="s">
        <v>12398</v>
      </c>
      <c r="E495" s="597">
        <v>2052.6</v>
      </c>
      <c r="F495" s="597"/>
      <c r="G495" s="599">
        <v>1</v>
      </c>
      <c r="H495" s="599">
        <v>1</v>
      </c>
      <c r="I495" s="976" t="s">
        <v>12378</v>
      </c>
      <c r="J495" s="976" t="s">
        <v>890</v>
      </c>
    </row>
    <row r="496" spans="1:10" ht="25.5">
      <c r="A496" s="975">
        <v>487</v>
      </c>
      <c r="B496" s="597" t="s">
        <v>12399</v>
      </c>
      <c r="C496" s="18">
        <v>7380735776</v>
      </c>
      <c r="D496" s="597" t="s">
        <v>12400</v>
      </c>
      <c r="E496" s="597">
        <v>2484</v>
      </c>
      <c r="F496" s="597"/>
      <c r="G496" s="599">
        <v>1</v>
      </c>
      <c r="H496" s="599">
        <v>1</v>
      </c>
      <c r="I496" s="976" t="s">
        <v>12378</v>
      </c>
      <c r="J496" s="976" t="s">
        <v>890</v>
      </c>
    </row>
    <row r="497" spans="1:10" ht="25.5">
      <c r="A497" s="975">
        <v>488</v>
      </c>
      <c r="B497" s="597" t="s">
        <v>12401</v>
      </c>
      <c r="C497" s="18">
        <v>7380735777</v>
      </c>
      <c r="D497" s="597" t="s">
        <v>12402</v>
      </c>
      <c r="E497" s="597">
        <v>2887.5</v>
      </c>
      <c r="F497" s="597"/>
      <c r="G497" s="599">
        <v>1</v>
      </c>
      <c r="H497" s="599">
        <v>1</v>
      </c>
      <c r="I497" s="976" t="s">
        <v>12378</v>
      </c>
      <c r="J497" s="976" t="s">
        <v>890</v>
      </c>
    </row>
    <row r="498" spans="1:10" ht="25.5">
      <c r="A498" s="975">
        <v>489</v>
      </c>
      <c r="B498" s="597" t="s">
        <v>12403</v>
      </c>
      <c r="C498" s="18">
        <v>7380735778</v>
      </c>
      <c r="D498" s="597" t="s">
        <v>12404</v>
      </c>
      <c r="E498" s="597">
        <v>5181.6000000000004</v>
      </c>
      <c r="F498" s="597"/>
      <c r="G498" s="599">
        <v>1</v>
      </c>
      <c r="H498" s="599">
        <v>1</v>
      </c>
      <c r="I498" s="976" t="s">
        <v>12378</v>
      </c>
      <c r="J498" s="976" t="s">
        <v>890</v>
      </c>
    </row>
    <row r="499" spans="1:10" ht="25.5">
      <c r="A499" s="975">
        <v>490</v>
      </c>
      <c r="B499" s="597" t="s">
        <v>12405</v>
      </c>
      <c r="C499" s="18">
        <v>7380735779</v>
      </c>
      <c r="D499" s="597" t="s">
        <v>12406</v>
      </c>
      <c r="E499" s="597">
        <v>3878.49</v>
      </c>
      <c r="F499" s="597"/>
      <c r="G499" s="599">
        <v>1</v>
      </c>
      <c r="H499" s="599">
        <v>1</v>
      </c>
      <c r="I499" s="976" t="s">
        <v>12378</v>
      </c>
      <c r="J499" s="976" t="s">
        <v>890</v>
      </c>
    </row>
    <row r="500" spans="1:10" ht="25.5">
      <c r="A500" s="975">
        <v>491</v>
      </c>
      <c r="B500" s="597" t="s">
        <v>12407</v>
      </c>
      <c r="C500" s="18">
        <v>7380735780</v>
      </c>
      <c r="D500" s="597" t="s">
        <v>12408</v>
      </c>
      <c r="E500" s="597">
        <v>2415</v>
      </c>
      <c r="F500" s="597"/>
      <c r="G500" s="599">
        <v>1</v>
      </c>
      <c r="H500" s="599">
        <v>1</v>
      </c>
      <c r="I500" s="976" t="s">
        <v>12378</v>
      </c>
      <c r="J500" s="976" t="s">
        <v>890</v>
      </c>
    </row>
    <row r="501" spans="1:10" ht="25.5">
      <c r="A501" s="975">
        <v>492</v>
      </c>
      <c r="B501" s="597" t="s">
        <v>12409</v>
      </c>
      <c r="C501" s="18">
        <v>7380735781</v>
      </c>
      <c r="D501" s="597" t="s">
        <v>12410</v>
      </c>
      <c r="E501" s="597">
        <v>1808</v>
      </c>
      <c r="F501" s="597"/>
      <c r="G501" s="599">
        <v>1</v>
      </c>
      <c r="H501" s="599">
        <v>1</v>
      </c>
      <c r="I501" s="976" t="s">
        <v>12378</v>
      </c>
      <c r="J501" s="976" t="s">
        <v>890</v>
      </c>
    </row>
    <row r="502" spans="1:10" ht="25.5">
      <c r="A502" s="975">
        <v>493</v>
      </c>
      <c r="B502" s="597" t="s">
        <v>12411</v>
      </c>
      <c r="C502" s="18">
        <v>7380735782</v>
      </c>
      <c r="D502" s="597" t="s">
        <v>12412</v>
      </c>
      <c r="E502" s="597">
        <v>2100.4</v>
      </c>
      <c r="F502" s="597"/>
      <c r="G502" s="599">
        <v>1</v>
      </c>
      <c r="H502" s="599">
        <v>1</v>
      </c>
      <c r="I502" s="976" t="s">
        <v>12378</v>
      </c>
      <c r="J502" s="976" t="s">
        <v>890</v>
      </c>
    </row>
    <row r="503" spans="1:10" ht="25.5">
      <c r="A503" s="975">
        <v>494</v>
      </c>
      <c r="B503" s="597" t="s">
        <v>12413</v>
      </c>
      <c r="C503" s="18">
        <v>7380735783</v>
      </c>
      <c r="D503" s="597" t="s">
        <v>12414</v>
      </c>
      <c r="E503" s="597">
        <v>6999.7</v>
      </c>
      <c r="F503" s="597"/>
      <c r="G503" s="599">
        <v>1</v>
      </c>
      <c r="H503" s="599">
        <v>1</v>
      </c>
      <c r="I503" s="976" t="s">
        <v>12378</v>
      </c>
      <c r="J503" s="976" t="s">
        <v>890</v>
      </c>
    </row>
    <row r="504" spans="1:10" ht="25.5">
      <c r="A504" s="975">
        <v>495</v>
      </c>
      <c r="B504" s="597" t="s">
        <v>12415</v>
      </c>
      <c r="C504" s="18">
        <v>7380735784</v>
      </c>
      <c r="D504" s="597" t="s">
        <v>12416</v>
      </c>
      <c r="E504" s="597">
        <v>5291.73</v>
      </c>
      <c r="F504" s="597"/>
      <c r="G504" s="599">
        <v>1</v>
      </c>
      <c r="H504" s="599">
        <v>1</v>
      </c>
      <c r="I504" s="976" t="s">
        <v>12378</v>
      </c>
      <c r="J504" s="976" t="s">
        <v>890</v>
      </c>
    </row>
    <row r="505" spans="1:10" ht="25.5">
      <c r="A505" s="975">
        <v>496</v>
      </c>
      <c r="B505" s="597" t="s">
        <v>12417</v>
      </c>
      <c r="C505" s="18">
        <v>7380735785</v>
      </c>
      <c r="D505" s="597" t="s">
        <v>12418</v>
      </c>
      <c r="E505" s="597">
        <v>4367.71</v>
      </c>
      <c r="F505" s="597"/>
      <c r="G505" s="599">
        <v>1</v>
      </c>
      <c r="H505" s="599">
        <v>1</v>
      </c>
      <c r="I505" s="976" t="s">
        <v>12378</v>
      </c>
      <c r="J505" s="976" t="s">
        <v>890</v>
      </c>
    </row>
    <row r="506" spans="1:10" ht="25.5">
      <c r="A506" s="975">
        <v>497</v>
      </c>
      <c r="B506" s="597" t="s">
        <v>12419</v>
      </c>
      <c r="C506" s="18">
        <v>7380735786</v>
      </c>
      <c r="D506" s="597" t="s">
        <v>12420</v>
      </c>
      <c r="E506" s="597">
        <v>4734.8</v>
      </c>
      <c r="F506" s="597"/>
      <c r="G506" s="599">
        <v>1</v>
      </c>
      <c r="H506" s="599">
        <v>1</v>
      </c>
      <c r="I506" s="976" t="s">
        <v>12378</v>
      </c>
      <c r="J506" s="976" t="s">
        <v>890</v>
      </c>
    </row>
    <row r="507" spans="1:10" ht="25.5">
      <c r="A507" s="975">
        <v>498</v>
      </c>
      <c r="B507" s="597" t="s">
        <v>12421</v>
      </c>
      <c r="C507" s="18">
        <v>7380735787</v>
      </c>
      <c r="D507" s="597" t="s">
        <v>12422</v>
      </c>
      <c r="E507" s="597">
        <v>4018</v>
      </c>
      <c r="F507" s="597"/>
      <c r="G507" s="599">
        <v>1</v>
      </c>
      <c r="H507" s="599">
        <v>1</v>
      </c>
      <c r="I507" s="976" t="s">
        <v>12378</v>
      </c>
      <c r="J507" s="976" t="s">
        <v>890</v>
      </c>
    </row>
    <row r="508" spans="1:10" ht="38.25">
      <c r="A508" s="975">
        <v>499</v>
      </c>
      <c r="B508" s="597" t="s">
        <v>12423</v>
      </c>
      <c r="C508" s="18">
        <v>7380735788</v>
      </c>
      <c r="D508" s="597" t="s">
        <v>12424</v>
      </c>
      <c r="E508" s="598">
        <v>420</v>
      </c>
      <c r="F508" s="597" t="s">
        <v>11517</v>
      </c>
      <c r="G508" s="599">
        <v>1</v>
      </c>
      <c r="H508" s="599">
        <v>1</v>
      </c>
      <c r="I508" s="593" t="s">
        <v>12425</v>
      </c>
      <c r="J508" s="976" t="s">
        <v>890</v>
      </c>
    </row>
    <row r="509" spans="1:10" ht="63.75">
      <c r="A509" s="975">
        <v>500</v>
      </c>
      <c r="B509" s="597" t="s">
        <v>12426</v>
      </c>
      <c r="C509" s="18">
        <v>7380735790</v>
      </c>
      <c r="D509" s="597" t="s">
        <v>12427</v>
      </c>
      <c r="E509" s="598">
        <v>1191</v>
      </c>
      <c r="F509" s="597" t="s">
        <v>11517</v>
      </c>
      <c r="G509" s="599">
        <v>1</v>
      </c>
      <c r="H509" s="599">
        <v>1</v>
      </c>
      <c r="I509" s="593" t="s">
        <v>12428</v>
      </c>
      <c r="J509" s="976" t="s">
        <v>890</v>
      </c>
    </row>
    <row r="510" spans="1:10" ht="140.25">
      <c r="A510" s="975">
        <v>501</v>
      </c>
      <c r="B510" s="597" t="s">
        <v>12429</v>
      </c>
      <c r="C510" s="18">
        <v>7380735791</v>
      </c>
      <c r="D510" s="597" t="s">
        <v>12430</v>
      </c>
      <c r="E510" s="598">
        <v>1595</v>
      </c>
      <c r="F510" s="597" t="s">
        <v>11517</v>
      </c>
      <c r="G510" s="599">
        <v>1</v>
      </c>
      <c r="H510" s="599">
        <v>1</v>
      </c>
      <c r="I510" s="593" t="s">
        <v>12431</v>
      </c>
      <c r="J510" s="976" t="s">
        <v>890</v>
      </c>
    </row>
    <row r="511" spans="1:10" ht="51">
      <c r="A511" s="975">
        <v>502</v>
      </c>
      <c r="B511" s="597" t="s">
        <v>12432</v>
      </c>
      <c r="C511" s="18">
        <v>7380735792</v>
      </c>
      <c r="D511" s="597" t="s">
        <v>12433</v>
      </c>
      <c r="E511" s="598">
        <v>2550</v>
      </c>
      <c r="F511" s="597" t="s">
        <v>11444</v>
      </c>
      <c r="G511" s="599">
        <v>14285967</v>
      </c>
      <c r="H511" s="599">
        <v>2216105.92</v>
      </c>
      <c r="I511" s="976" t="s">
        <v>11521</v>
      </c>
      <c r="J511" s="976" t="s">
        <v>890</v>
      </c>
    </row>
    <row r="512" spans="1:10" ht="38.25">
      <c r="A512" s="975">
        <v>503</v>
      </c>
      <c r="B512" s="597" t="s">
        <v>12434</v>
      </c>
      <c r="C512" s="18">
        <v>7380735793</v>
      </c>
      <c r="D512" s="598">
        <v>1929</v>
      </c>
      <c r="E512" s="598">
        <v>1929</v>
      </c>
      <c r="F512" s="597"/>
      <c r="G512" s="599">
        <v>6339562.0499999998</v>
      </c>
      <c r="H512" s="599">
        <v>983422.16</v>
      </c>
      <c r="I512" s="593" t="s">
        <v>12435</v>
      </c>
      <c r="J512" s="976" t="s">
        <v>890</v>
      </c>
    </row>
    <row r="513" spans="1:10" ht="25.5">
      <c r="A513" s="975">
        <v>504</v>
      </c>
      <c r="B513" s="597" t="s">
        <v>12436</v>
      </c>
      <c r="C513" s="979">
        <v>762301214475</v>
      </c>
      <c r="D513" s="18" t="s">
        <v>12437</v>
      </c>
      <c r="E513" s="598">
        <v>22500</v>
      </c>
      <c r="F513" s="597" t="s">
        <v>11562</v>
      </c>
      <c r="G513" s="599">
        <v>1</v>
      </c>
      <c r="H513" s="599">
        <v>1</v>
      </c>
      <c r="I513" s="976" t="s">
        <v>11521</v>
      </c>
      <c r="J513" s="976" t="s">
        <v>890</v>
      </c>
    </row>
    <row r="514" spans="1:10" ht="25.5">
      <c r="A514" s="975">
        <v>505</v>
      </c>
      <c r="B514" s="597" t="s">
        <v>12438</v>
      </c>
      <c r="C514" s="979">
        <v>762301214476</v>
      </c>
      <c r="D514" s="597"/>
      <c r="E514" s="598">
        <v>106</v>
      </c>
      <c r="F514" s="597"/>
      <c r="G514" s="599">
        <v>1</v>
      </c>
      <c r="H514" s="599">
        <v>1</v>
      </c>
      <c r="I514" s="593" t="s">
        <v>12439</v>
      </c>
      <c r="J514" s="976" t="s">
        <v>890</v>
      </c>
    </row>
    <row r="515" spans="1:10" ht="25.5">
      <c r="A515" s="975">
        <v>506</v>
      </c>
      <c r="B515" s="597" t="s">
        <v>12440</v>
      </c>
      <c r="C515" s="979">
        <v>762301214477</v>
      </c>
      <c r="D515" s="597"/>
      <c r="E515" s="598">
        <v>119</v>
      </c>
      <c r="F515" s="597"/>
      <c r="G515" s="599">
        <v>1</v>
      </c>
      <c r="H515" s="599">
        <v>1</v>
      </c>
      <c r="I515" s="593" t="s">
        <v>12439</v>
      </c>
      <c r="J515" s="976" t="s">
        <v>890</v>
      </c>
    </row>
    <row r="516" spans="1:10" ht="25.5">
      <c r="A516" s="975">
        <v>507</v>
      </c>
      <c r="B516" s="597" t="s">
        <v>12441</v>
      </c>
      <c r="C516" s="979">
        <v>762301214478</v>
      </c>
      <c r="D516" s="597"/>
      <c r="E516" s="598">
        <v>8</v>
      </c>
      <c r="F516" s="597"/>
      <c r="G516" s="599">
        <v>1</v>
      </c>
      <c r="H516" s="599">
        <v>1</v>
      </c>
      <c r="I516" s="593" t="s">
        <v>12439</v>
      </c>
      <c r="J516" s="976" t="s">
        <v>890</v>
      </c>
    </row>
    <row r="517" spans="1:10" ht="25.5">
      <c r="A517" s="975">
        <v>508</v>
      </c>
      <c r="B517" s="597" t="s">
        <v>12442</v>
      </c>
      <c r="C517" s="979">
        <v>762301214479</v>
      </c>
      <c r="D517" s="597"/>
      <c r="E517" s="598">
        <v>47</v>
      </c>
      <c r="F517" s="597"/>
      <c r="G517" s="599">
        <v>1</v>
      </c>
      <c r="H517" s="599">
        <v>1</v>
      </c>
      <c r="I517" s="593" t="s">
        <v>12439</v>
      </c>
      <c r="J517" s="976" t="s">
        <v>890</v>
      </c>
    </row>
    <row r="518" spans="1:10" ht="38.25">
      <c r="A518" s="975">
        <v>509</v>
      </c>
      <c r="B518" s="597" t="s">
        <v>12443</v>
      </c>
      <c r="C518" s="979">
        <v>762301214480</v>
      </c>
      <c r="D518" s="597"/>
      <c r="E518" s="598">
        <v>47</v>
      </c>
      <c r="F518" s="597"/>
      <c r="G518" s="599">
        <v>1</v>
      </c>
      <c r="H518" s="599">
        <v>1</v>
      </c>
      <c r="I518" s="593" t="s">
        <v>12444</v>
      </c>
      <c r="J518" s="976" t="s">
        <v>890</v>
      </c>
    </row>
    <row r="519" spans="1:10" ht="25.5">
      <c r="A519" s="975">
        <v>510</v>
      </c>
      <c r="B519" s="597" t="s">
        <v>12445</v>
      </c>
      <c r="C519" s="979">
        <v>762301214481</v>
      </c>
      <c r="D519" s="597"/>
      <c r="E519" s="598">
        <v>171</v>
      </c>
      <c r="F519" s="597"/>
      <c r="G519" s="599">
        <v>1</v>
      </c>
      <c r="H519" s="599">
        <v>1</v>
      </c>
      <c r="I519" s="593" t="s">
        <v>12439</v>
      </c>
      <c r="J519" s="976" t="s">
        <v>890</v>
      </c>
    </row>
    <row r="520" spans="1:10" ht="25.5">
      <c r="A520" s="975">
        <v>511</v>
      </c>
      <c r="B520" s="597" t="s">
        <v>12446</v>
      </c>
      <c r="C520" s="979">
        <v>762301214482</v>
      </c>
      <c r="D520" s="597"/>
      <c r="E520" s="598">
        <v>50</v>
      </c>
      <c r="F520" s="597"/>
      <c r="G520" s="599">
        <v>1</v>
      </c>
      <c r="H520" s="599">
        <v>1</v>
      </c>
      <c r="I520" s="593" t="s">
        <v>12439</v>
      </c>
      <c r="J520" s="976" t="s">
        <v>890</v>
      </c>
    </row>
    <row r="521" spans="1:10" ht="25.5">
      <c r="A521" s="975">
        <v>512</v>
      </c>
      <c r="B521" s="597" t="s">
        <v>12447</v>
      </c>
      <c r="C521" s="979">
        <v>762301214483</v>
      </c>
      <c r="D521" s="597"/>
      <c r="E521" s="598">
        <v>100</v>
      </c>
      <c r="F521" s="597"/>
      <c r="G521" s="599">
        <v>1</v>
      </c>
      <c r="H521" s="599">
        <v>1</v>
      </c>
      <c r="I521" s="593" t="s">
        <v>12439</v>
      </c>
      <c r="J521" s="976" t="s">
        <v>890</v>
      </c>
    </row>
    <row r="522" spans="1:10" ht="25.5">
      <c r="A522" s="975">
        <v>513</v>
      </c>
      <c r="B522" s="597" t="s">
        <v>12448</v>
      </c>
      <c r="C522" s="979">
        <v>762301214484</v>
      </c>
      <c r="D522" s="597"/>
      <c r="E522" s="598">
        <v>28</v>
      </c>
      <c r="F522" s="597"/>
      <c r="G522" s="599">
        <v>1</v>
      </c>
      <c r="H522" s="599">
        <v>1</v>
      </c>
      <c r="I522" s="593" t="s">
        <v>12439</v>
      </c>
      <c r="J522" s="976" t="s">
        <v>890</v>
      </c>
    </row>
    <row r="523" spans="1:10" ht="25.5">
      <c r="A523" s="975">
        <v>514</v>
      </c>
      <c r="B523" s="597" t="s">
        <v>12449</v>
      </c>
      <c r="C523" s="979">
        <v>762301214485</v>
      </c>
      <c r="D523" s="597"/>
      <c r="E523" s="598">
        <v>120</v>
      </c>
      <c r="F523" s="597"/>
      <c r="G523" s="599">
        <v>1</v>
      </c>
      <c r="H523" s="599">
        <v>1</v>
      </c>
      <c r="I523" s="593" t="s">
        <v>12439</v>
      </c>
      <c r="J523" s="976" t="s">
        <v>890</v>
      </c>
    </row>
    <row r="524" spans="1:10" ht="25.5">
      <c r="A524" s="975">
        <v>515</v>
      </c>
      <c r="B524" s="597" t="s">
        <v>12450</v>
      </c>
      <c r="C524" s="979">
        <v>762301214486</v>
      </c>
      <c r="D524" s="597"/>
      <c r="E524" s="597">
        <v>120</v>
      </c>
      <c r="F524" s="597"/>
      <c r="G524" s="599">
        <v>1</v>
      </c>
      <c r="H524" s="599">
        <v>1</v>
      </c>
      <c r="I524" s="593" t="s">
        <v>12439</v>
      </c>
      <c r="J524" s="976" t="s">
        <v>890</v>
      </c>
    </row>
    <row r="525" spans="1:10" ht="25.5">
      <c r="A525" s="975">
        <v>516</v>
      </c>
      <c r="B525" s="597" t="s">
        <v>12451</v>
      </c>
      <c r="C525" s="979">
        <v>762301214487</v>
      </c>
      <c r="D525" s="597"/>
      <c r="E525" s="43">
        <v>120</v>
      </c>
      <c r="F525" s="597"/>
      <c r="G525" s="599">
        <v>1</v>
      </c>
      <c r="H525" s="599">
        <v>1</v>
      </c>
      <c r="I525" s="593" t="s">
        <v>12439</v>
      </c>
      <c r="J525" s="976" t="s">
        <v>890</v>
      </c>
    </row>
    <row r="526" spans="1:10" ht="25.5">
      <c r="A526" s="975">
        <v>517</v>
      </c>
      <c r="B526" s="597" t="s">
        <v>12452</v>
      </c>
      <c r="C526" s="979">
        <v>762301214488</v>
      </c>
      <c r="D526" s="597"/>
      <c r="E526" s="43">
        <v>120</v>
      </c>
      <c r="F526" s="597"/>
      <c r="G526" s="599">
        <v>1</v>
      </c>
      <c r="H526" s="599">
        <v>1</v>
      </c>
      <c r="I526" s="593" t="s">
        <v>12439</v>
      </c>
      <c r="J526" s="976" t="s">
        <v>890</v>
      </c>
    </row>
    <row r="527" spans="1:10" ht="25.5">
      <c r="A527" s="975">
        <v>518</v>
      </c>
      <c r="B527" s="597" t="s">
        <v>12453</v>
      </c>
      <c r="C527" s="979">
        <v>762301214489</v>
      </c>
      <c r="D527" s="597"/>
      <c r="E527" s="43">
        <v>120</v>
      </c>
      <c r="F527" s="597"/>
      <c r="G527" s="599">
        <v>1</v>
      </c>
      <c r="H527" s="599">
        <v>1</v>
      </c>
      <c r="I527" s="593" t="s">
        <v>12439</v>
      </c>
      <c r="J527" s="976" t="s">
        <v>890</v>
      </c>
    </row>
    <row r="528" spans="1:10" ht="25.5">
      <c r="A528" s="975">
        <v>519</v>
      </c>
      <c r="B528" s="597" t="s">
        <v>12454</v>
      </c>
      <c r="C528" s="979">
        <v>762301214490</v>
      </c>
      <c r="D528" s="597"/>
      <c r="E528" s="43">
        <v>71</v>
      </c>
      <c r="F528" s="597"/>
      <c r="G528" s="599">
        <v>1</v>
      </c>
      <c r="H528" s="599">
        <v>1</v>
      </c>
      <c r="I528" s="593" t="s">
        <v>12439</v>
      </c>
      <c r="J528" s="976" t="s">
        <v>890</v>
      </c>
    </row>
    <row r="529" spans="1:10" ht="25.5">
      <c r="A529" s="975">
        <v>520</v>
      </c>
      <c r="B529" s="597" t="s">
        <v>12455</v>
      </c>
      <c r="C529" s="979">
        <v>762301214491</v>
      </c>
      <c r="D529" s="597"/>
      <c r="E529" s="43">
        <v>71</v>
      </c>
      <c r="F529" s="597"/>
      <c r="G529" s="599">
        <v>1</v>
      </c>
      <c r="H529" s="599">
        <v>1</v>
      </c>
      <c r="I529" s="593" t="s">
        <v>12439</v>
      </c>
      <c r="J529" s="976" t="s">
        <v>890</v>
      </c>
    </row>
    <row r="530" spans="1:10" ht="25.5">
      <c r="A530" s="975">
        <v>521</v>
      </c>
      <c r="B530" s="597" t="s">
        <v>12456</v>
      </c>
      <c r="C530" s="979">
        <v>762301214492</v>
      </c>
      <c r="D530" s="597"/>
      <c r="E530" s="43">
        <v>55</v>
      </c>
      <c r="F530" s="597"/>
      <c r="G530" s="599">
        <v>1</v>
      </c>
      <c r="H530" s="599">
        <v>1</v>
      </c>
      <c r="I530" s="593" t="s">
        <v>12439</v>
      </c>
      <c r="J530" s="976" t="s">
        <v>890</v>
      </c>
    </row>
    <row r="531" spans="1:10" ht="25.5">
      <c r="A531" s="975">
        <v>522</v>
      </c>
      <c r="B531" s="597" t="s">
        <v>12457</v>
      </c>
      <c r="C531" s="979">
        <v>762301214493</v>
      </c>
      <c r="D531" s="597"/>
      <c r="E531" s="43">
        <v>20</v>
      </c>
      <c r="F531" s="597"/>
      <c r="G531" s="599">
        <v>1</v>
      </c>
      <c r="H531" s="599">
        <v>1</v>
      </c>
      <c r="I531" s="593" t="s">
        <v>12439</v>
      </c>
      <c r="J531" s="976" t="s">
        <v>890</v>
      </c>
    </row>
    <row r="532" spans="1:10" ht="25.5">
      <c r="A532" s="975">
        <v>523</v>
      </c>
      <c r="B532" s="597" t="s">
        <v>12458</v>
      </c>
      <c r="C532" s="979">
        <v>762301214494</v>
      </c>
      <c r="D532" s="597"/>
      <c r="E532" s="43">
        <v>680</v>
      </c>
      <c r="F532" s="597"/>
      <c r="G532" s="599">
        <v>1</v>
      </c>
      <c r="H532" s="599">
        <v>1</v>
      </c>
      <c r="I532" s="593" t="s">
        <v>12439</v>
      </c>
      <c r="J532" s="976" t="s">
        <v>890</v>
      </c>
    </row>
    <row r="533" spans="1:10" ht="25.5">
      <c r="A533" s="975">
        <v>524</v>
      </c>
      <c r="B533" s="597" t="s">
        <v>12459</v>
      </c>
      <c r="C533" s="979">
        <v>762301214495</v>
      </c>
      <c r="D533" s="597"/>
      <c r="E533" s="43">
        <v>55</v>
      </c>
      <c r="F533" s="597"/>
      <c r="G533" s="599">
        <v>1</v>
      </c>
      <c r="H533" s="599">
        <v>1</v>
      </c>
      <c r="I533" s="593" t="s">
        <v>12439</v>
      </c>
      <c r="J533" s="976" t="s">
        <v>890</v>
      </c>
    </row>
    <row r="534" spans="1:10" ht="25.5">
      <c r="A534" s="975">
        <v>525</v>
      </c>
      <c r="B534" s="597" t="s">
        <v>12460</v>
      </c>
      <c r="C534" s="979">
        <v>762301214496</v>
      </c>
      <c r="D534" s="597"/>
      <c r="E534" s="43">
        <v>135</v>
      </c>
      <c r="F534" s="597"/>
      <c r="G534" s="599">
        <v>1</v>
      </c>
      <c r="H534" s="599">
        <v>1</v>
      </c>
      <c r="I534" s="593" t="s">
        <v>12439</v>
      </c>
      <c r="J534" s="976" t="s">
        <v>890</v>
      </c>
    </row>
    <row r="535" spans="1:10" ht="25.5">
      <c r="A535" s="975">
        <v>526</v>
      </c>
      <c r="B535" s="597" t="s">
        <v>12461</v>
      </c>
      <c r="C535" s="979">
        <v>762301214497</v>
      </c>
      <c r="D535" s="597"/>
      <c r="E535" s="43">
        <v>165</v>
      </c>
      <c r="F535" s="597"/>
      <c r="G535" s="599">
        <v>1</v>
      </c>
      <c r="H535" s="599">
        <v>1</v>
      </c>
      <c r="I535" s="593" t="s">
        <v>12439</v>
      </c>
      <c r="J535" s="976" t="s">
        <v>890</v>
      </c>
    </row>
    <row r="536" spans="1:10" ht="25.5">
      <c r="A536" s="975">
        <v>527</v>
      </c>
      <c r="B536" s="597" t="s">
        <v>12462</v>
      </c>
      <c r="C536" s="979">
        <v>762301214498</v>
      </c>
      <c r="D536" s="597"/>
      <c r="E536" s="43">
        <v>80</v>
      </c>
      <c r="F536" s="597"/>
      <c r="G536" s="599">
        <v>1</v>
      </c>
      <c r="H536" s="599">
        <v>1</v>
      </c>
      <c r="I536" s="593" t="s">
        <v>12439</v>
      </c>
      <c r="J536" s="976" t="s">
        <v>890</v>
      </c>
    </row>
    <row r="537" spans="1:10" ht="25.5">
      <c r="A537" s="975">
        <v>528</v>
      </c>
      <c r="B537" s="597" t="s">
        <v>12463</v>
      </c>
      <c r="C537" s="979">
        <v>762301214499</v>
      </c>
      <c r="D537" s="597"/>
      <c r="E537" s="43">
        <v>80</v>
      </c>
      <c r="F537" s="597"/>
      <c r="G537" s="599">
        <v>1</v>
      </c>
      <c r="H537" s="599">
        <v>1</v>
      </c>
      <c r="I537" s="593" t="s">
        <v>12439</v>
      </c>
      <c r="J537" s="976" t="s">
        <v>890</v>
      </c>
    </row>
    <row r="538" spans="1:10" ht="25.5">
      <c r="A538" s="975">
        <v>529</v>
      </c>
      <c r="B538" s="597" t="s">
        <v>12464</v>
      </c>
      <c r="C538" s="979">
        <v>762301214500</v>
      </c>
      <c r="D538" s="597"/>
      <c r="E538" s="43">
        <v>65</v>
      </c>
      <c r="F538" s="597"/>
      <c r="G538" s="599">
        <v>1</v>
      </c>
      <c r="H538" s="599">
        <v>1</v>
      </c>
      <c r="I538" s="593" t="s">
        <v>12439</v>
      </c>
      <c r="J538" s="976" t="s">
        <v>890</v>
      </c>
    </row>
    <row r="539" spans="1:10" ht="25.5">
      <c r="A539" s="975">
        <v>530</v>
      </c>
      <c r="B539" s="597" t="s">
        <v>12465</v>
      </c>
      <c r="C539" s="979">
        <v>762301214664</v>
      </c>
      <c r="D539" s="597"/>
      <c r="E539" s="598">
        <v>17045.45</v>
      </c>
      <c r="F539" s="597"/>
      <c r="G539" s="599">
        <v>881591</v>
      </c>
      <c r="H539" s="599">
        <v>639561.52</v>
      </c>
      <c r="I539" s="593" t="s">
        <v>12466</v>
      </c>
      <c r="J539" s="976" t="s">
        <v>890</v>
      </c>
    </row>
    <row r="540" spans="1:10" ht="25.5">
      <c r="A540" s="975">
        <v>531</v>
      </c>
      <c r="B540" s="597" t="s">
        <v>12467</v>
      </c>
      <c r="C540" s="979">
        <v>762301214501</v>
      </c>
      <c r="D540" s="597"/>
      <c r="E540" s="43">
        <v>87</v>
      </c>
      <c r="F540" s="597"/>
      <c r="G540" s="599">
        <v>1</v>
      </c>
      <c r="H540" s="599">
        <v>1</v>
      </c>
      <c r="I540" s="593" t="s">
        <v>12439</v>
      </c>
      <c r="J540" s="976" t="s">
        <v>890</v>
      </c>
    </row>
    <row r="541" spans="1:10" ht="25.5">
      <c r="A541" s="975">
        <v>532</v>
      </c>
      <c r="B541" s="597" t="s">
        <v>12468</v>
      </c>
      <c r="C541" s="979">
        <v>762301214502</v>
      </c>
      <c r="D541" s="597"/>
      <c r="E541" s="43">
        <v>120</v>
      </c>
      <c r="F541" s="597"/>
      <c r="G541" s="599">
        <v>1</v>
      </c>
      <c r="H541" s="599">
        <v>1</v>
      </c>
      <c r="I541" s="593" t="s">
        <v>12439</v>
      </c>
      <c r="J541" s="976" t="s">
        <v>890</v>
      </c>
    </row>
    <row r="542" spans="1:10" ht="25.5">
      <c r="A542" s="975">
        <v>533</v>
      </c>
      <c r="B542" s="597" t="s">
        <v>12469</v>
      </c>
      <c r="C542" s="979">
        <v>762301214503</v>
      </c>
      <c r="D542" s="597"/>
      <c r="E542" s="43">
        <v>100</v>
      </c>
      <c r="F542" s="597"/>
      <c r="G542" s="599">
        <v>1</v>
      </c>
      <c r="H542" s="599">
        <v>1</v>
      </c>
      <c r="I542" s="593" t="s">
        <v>12439</v>
      </c>
      <c r="J542" s="976" t="s">
        <v>890</v>
      </c>
    </row>
    <row r="543" spans="1:10" ht="25.5">
      <c r="A543" s="975">
        <v>534</v>
      </c>
      <c r="B543" s="597" t="s">
        <v>12470</v>
      </c>
      <c r="C543" s="979">
        <v>762301214504</v>
      </c>
      <c r="D543" s="597"/>
      <c r="E543" s="43">
        <v>90</v>
      </c>
      <c r="F543" s="597"/>
      <c r="G543" s="599">
        <v>1</v>
      </c>
      <c r="H543" s="599">
        <v>1</v>
      </c>
      <c r="I543" s="593" t="s">
        <v>12439</v>
      </c>
      <c r="J543" s="976" t="s">
        <v>890</v>
      </c>
    </row>
    <row r="544" spans="1:10" ht="25.5">
      <c r="A544" s="975">
        <v>535</v>
      </c>
      <c r="B544" s="597" t="s">
        <v>12471</v>
      </c>
      <c r="C544" s="979">
        <v>762301214505</v>
      </c>
      <c r="D544" s="597"/>
      <c r="E544" s="43">
        <v>120</v>
      </c>
      <c r="F544" s="597"/>
      <c r="G544" s="599">
        <v>1</v>
      </c>
      <c r="H544" s="599">
        <v>1</v>
      </c>
      <c r="I544" s="593" t="s">
        <v>12439</v>
      </c>
      <c r="J544" s="976" t="s">
        <v>890</v>
      </c>
    </row>
    <row r="545" spans="1:10" ht="25.5">
      <c r="A545" s="975">
        <v>536</v>
      </c>
      <c r="B545" s="597" t="s">
        <v>12472</v>
      </c>
      <c r="C545" s="979">
        <v>762301214506</v>
      </c>
      <c r="D545" s="597"/>
      <c r="E545" s="43">
        <v>250</v>
      </c>
      <c r="F545" s="597"/>
      <c r="G545" s="599">
        <v>1</v>
      </c>
      <c r="H545" s="599">
        <v>1</v>
      </c>
      <c r="I545" s="593" t="s">
        <v>12439</v>
      </c>
      <c r="J545" s="976" t="s">
        <v>890</v>
      </c>
    </row>
    <row r="546" spans="1:10" ht="25.5" customHeight="1">
      <c r="A546" s="975">
        <v>537</v>
      </c>
      <c r="B546" s="597" t="s">
        <v>12473</v>
      </c>
      <c r="C546" s="979">
        <v>762301214507</v>
      </c>
      <c r="D546" s="119" t="s">
        <v>12474</v>
      </c>
      <c r="E546" s="43">
        <v>344</v>
      </c>
      <c r="F546" s="597"/>
      <c r="G546" s="599">
        <v>1</v>
      </c>
      <c r="H546" s="599">
        <v>1</v>
      </c>
      <c r="I546" s="593" t="s">
        <v>12439</v>
      </c>
      <c r="J546" s="976" t="s">
        <v>890</v>
      </c>
    </row>
    <row r="547" spans="1:10" ht="25.5">
      <c r="A547" s="975">
        <v>538</v>
      </c>
      <c r="B547" s="597" t="s">
        <v>12475</v>
      </c>
      <c r="C547" s="979">
        <v>762301214508</v>
      </c>
      <c r="D547" s="119" t="s">
        <v>12476</v>
      </c>
      <c r="E547" s="43">
        <v>600</v>
      </c>
      <c r="F547" s="597"/>
      <c r="G547" s="599">
        <v>1</v>
      </c>
      <c r="H547" s="599">
        <v>1</v>
      </c>
      <c r="I547" s="593" t="s">
        <v>12439</v>
      </c>
      <c r="J547" s="976" t="s">
        <v>890</v>
      </c>
    </row>
    <row r="548" spans="1:10" ht="25.5">
      <c r="A548" s="975">
        <v>539</v>
      </c>
      <c r="B548" s="597" t="s">
        <v>12477</v>
      </c>
      <c r="C548" s="979">
        <v>762301214509</v>
      </c>
      <c r="D548" s="119" t="s">
        <v>12478</v>
      </c>
      <c r="E548" s="43">
        <v>579.6</v>
      </c>
      <c r="F548" s="597"/>
      <c r="G548" s="599">
        <v>1</v>
      </c>
      <c r="H548" s="599">
        <v>1</v>
      </c>
      <c r="I548" s="593" t="s">
        <v>12439</v>
      </c>
      <c r="J548" s="976" t="s">
        <v>890</v>
      </c>
    </row>
    <row r="549" spans="1:10" ht="38.25">
      <c r="A549" s="975">
        <v>540</v>
      </c>
      <c r="B549" s="597" t="s">
        <v>12479</v>
      </c>
      <c r="C549" s="979">
        <v>762301214510</v>
      </c>
      <c r="D549" s="119" t="s">
        <v>12480</v>
      </c>
      <c r="E549" s="43">
        <v>122.5</v>
      </c>
      <c r="F549" s="597"/>
      <c r="G549" s="599">
        <v>1</v>
      </c>
      <c r="H549" s="599">
        <v>1</v>
      </c>
      <c r="I549" s="593" t="s">
        <v>12444</v>
      </c>
      <c r="J549" s="976" t="s">
        <v>890</v>
      </c>
    </row>
    <row r="550" spans="1:10" ht="25.5">
      <c r="A550" s="975">
        <v>541</v>
      </c>
      <c r="B550" s="597" t="s">
        <v>12481</v>
      </c>
      <c r="C550" s="18">
        <v>7380735796</v>
      </c>
      <c r="D550" s="119" t="s">
        <v>12482</v>
      </c>
      <c r="E550" s="43">
        <v>840</v>
      </c>
      <c r="F550" s="597"/>
      <c r="G550" s="599">
        <v>1</v>
      </c>
      <c r="H550" s="599">
        <v>0</v>
      </c>
      <c r="I550" s="593" t="s">
        <v>12483</v>
      </c>
      <c r="J550" s="976" t="s">
        <v>890</v>
      </c>
    </row>
    <row r="551" spans="1:10" ht="25.5">
      <c r="A551" s="975">
        <v>542</v>
      </c>
      <c r="B551" s="597" t="s">
        <v>12484</v>
      </c>
      <c r="C551" s="18">
        <v>7380735797</v>
      </c>
      <c r="D551" s="119" t="s">
        <v>12485</v>
      </c>
      <c r="E551" s="43">
        <v>358</v>
      </c>
      <c r="F551" s="597"/>
      <c r="G551" s="599">
        <v>1</v>
      </c>
      <c r="H551" s="599">
        <v>0</v>
      </c>
      <c r="I551" s="593" t="s">
        <v>12483</v>
      </c>
      <c r="J551" s="976" t="s">
        <v>890</v>
      </c>
    </row>
    <row r="552" spans="1:10" ht="25.5">
      <c r="A552" s="975">
        <v>543</v>
      </c>
      <c r="B552" s="597" t="s">
        <v>12486</v>
      </c>
      <c r="C552" s="18">
        <v>7380735798</v>
      </c>
      <c r="D552" s="119" t="s">
        <v>12487</v>
      </c>
      <c r="E552" s="43">
        <v>1356</v>
      </c>
      <c r="F552" s="597"/>
      <c r="G552" s="599">
        <v>1</v>
      </c>
      <c r="H552" s="599">
        <v>0</v>
      </c>
      <c r="I552" s="593" t="s">
        <v>12483</v>
      </c>
      <c r="J552" s="976" t="s">
        <v>890</v>
      </c>
    </row>
    <row r="553" spans="1:10" ht="25.5">
      <c r="A553" s="975">
        <v>544</v>
      </c>
      <c r="B553" s="597" t="s">
        <v>12488</v>
      </c>
      <c r="C553" s="18">
        <v>7380735799</v>
      </c>
      <c r="D553" s="119" t="s">
        <v>12489</v>
      </c>
      <c r="E553" s="43">
        <v>799</v>
      </c>
      <c r="F553" s="597"/>
      <c r="G553" s="599">
        <v>1</v>
      </c>
      <c r="H553" s="599">
        <v>0</v>
      </c>
      <c r="I553" s="593" t="s">
        <v>12483</v>
      </c>
      <c r="J553" s="976" t="s">
        <v>890</v>
      </c>
    </row>
    <row r="554" spans="1:10" ht="25.5">
      <c r="A554" s="975">
        <v>545</v>
      </c>
      <c r="B554" s="597" t="s">
        <v>12490</v>
      </c>
      <c r="C554" s="18">
        <v>7380735800</v>
      </c>
      <c r="D554" s="119" t="s">
        <v>12491</v>
      </c>
      <c r="E554" s="43">
        <v>321</v>
      </c>
      <c r="F554" s="597"/>
      <c r="G554" s="599">
        <v>1</v>
      </c>
      <c r="H554" s="599">
        <v>0</v>
      </c>
      <c r="I554" s="593" t="s">
        <v>12483</v>
      </c>
      <c r="J554" s="976" t="s">
        <v>890</v>
      </c>
    </row>
    <row r="555" spans="1:10" ht="25.5">
      <c r="A555" s="975">
        <v>546</v>
      </c>
      <c r="B555" s="597" t="s">
        <v>12492</v>
      </c>
      <c r="C555" s="18">
        <v>7380735801</v>
      </c>
      <c r="D555" s="119" t="s">
        <v>12493</v>
      </c>
      <c r="E555" s="43">
        <v>1274</v>
      </c>
      <c r="F555" s="597"/>
      <c r="G555" s="599">
        <v>1</v>
      </c>
      <c r="H555" s="599">
        <v>0</v>
      </c>
      <c r="I555" s="593" t="s">
        <v>12483</v>
      </c>
      <c r="J555" s="976" t="s">
        <v>890</v>
      </c>
    </row>
    <row r="556" spans="1:10" ht="25.5">
      <c r="A556" s="975">
        <v>547</v>
      </c>
      <c r="B556" s="597" t="s">
        <v>12494</v>
      </c>
      <c r="C556" s="979">
        <v>762301214511</v>
      </c>
      <c r="D556" s="119" t="s">
        <v>12495</v>
      </c>
      <c r="E556" s="43">
        <v>55.1</v>
      </c>
      <c r="F556" s="597"/>
      <c r="G556" s="599">
        <v>1</v>
      </c>
      <c r="H556" s="599">
        <v>1</v>
      </c>
      <c r="I556" s="593" t="s">
        <v>12439</v>
      </c>
      <c r="J556" s="976" t="s">
        <v>890</v>
      </c>
    </row>
    <row r="557" spans="1:10" ht="25.5">
      <c r="A557" s="975">
        <v>548</v>
      </c>
      <c r="B557" s="597" t="s">
        <v>12496</v>
      </c>
      <c r="C557" s="979">
        <v>762301214512</v>
      </c>
      <c r="D557" s="119" t="s">
        <v>12497</v>
      </c>
      <c r="E557" s="43">
        <v>121</v>
      </c>
      <c r="F557" s="597"/>
      <c r="G557" s="599">
        <v>1</v>
      </c>
      <c r="H557" s="599">
        <v>1</v>
      </c>
      <c r="I557" s="593" t="s">
        <v>12439</v>
      </c>
      <c r="J557" s="976" t="s">
        <v>890</v>
      </c>
    </row>
    <row r="558" spans="1:10" ht="25.5">
      <c r="A558" s="975">
        <v>549</v>
      </c>
      <c r="B558" s="597" t="s">
        <v>12498</v>
      </c>
      <c r="C558" s="979">
        <v>762301214513</v>
      </c>
      <c r="D558" s="119" t="s">
        <v>12499</v>
      </c>
      <c r="E558" s="43">
        <v>1935</v>
      </c>
      <c r="F558" s="597"/>
      <c r="G558" s="599">
        <v>1</v>
      </c>
      <c r="H558" s="599">
        <v>1</v>
      </c>
      <c r="I558" s="593" t="s">
        <v>12439</v>
      </c>
      <c r="J558" s="976" t="s">
        <v>890</v>
      </c>
    </row>
    <row r="559" spans="1:10" ht="25.5">
      <c r="A559" s="975">
        <v>550</v>
      </c>
      <c r="B559" s="597" t="s">
        <v>12500</v>
      </c>
      <c r="C559" s="979">
        <v>762301214514</v>
      </c>
      <c r="D559" s="119" t="s">
        <v>12501</v>
      </c>
      <c r="E559" s="43">
        <v>520</v>
      </c>
      <c r="F559" s="597"/>
      <c r="G559" s="599">
        <v>1</v>
      </c>
      <c r="H559" s="599">
        <v>1</v>
      </c>
      <c r="I559" s="593" t="s">
        <v>12439</v>
      </c>
      <c r="J559" s="976" t="s">
        <v>890</v>
      </c>
    </row>
    <row r="560" spans="1:10" ht="25.5">
      <c r="A560" s="975">
        <v>551</v>
      </c>
      <c r="B560" s="597" t="s">
        <v>12502</v>
      </c>
      <c r="C560" s="979">
        <v>762301214515</v>
      </c>
      <c r="D560" s="119" t="s">
        <v>12503</v>
      </c>
      <c r="E560" s="43">
        <v>351</v>
      </c>
      <c r="F560" s="597"/>
      <c r="G560" s="599">
        <v>1</v>
      </c>
      <c r="H560" s="599">
        <v>1</v>
      </c>
      <c r="I560" s="593" t="s">
        <v>12439</v>
      </c>
      <c r="J560" s="976" t="s">
        <v>890</v>
      </c>
    </row>
    <row r="561" spans="1:10" ht="25.5">
      <c r="A561" s="975">
        <v>552</v>
      </c>
      <c r="B561" s="119" t="s">
        <v>12504</v>
      </c>
      <c r="C561" s="979">
        <v>762301214516</v>
      </c>
      <c r="D561" s="119" t="s">
        <v>12505</v>
      </c>
      <c r="E561" s="43">
        <v>72</v>
      </c>
      <c r="F561" s="597"/>
      <c r="G561" s="599">
        <v>1</v>
      </c>
      <c r="H561" s="599">
        <v>1</v>
      </c>
      <c r="I561" s="593" t="s">
        <v>12439</v>
      </c>
      <c r="J561" s="976" t="s">
        <v>890</v>
      </c>
    </row>
    <row r="562" spans="1:10" ht="25.5">
      <c r="A562" s="975">
        <v>553</v>
      </c>
      <c r="B562" s="597" t="s">
        <v>12506</v>
      </c>
      <c r="C562" s="18">
        <v>7380735795</v>
      </c>
      <c r="D562" s="119" t="s">
        <v>12507</v>
      </c>
      <c r="E562" s="598">
        <v>6000</v>
      </c>
      <c r="F562" s="597" t="s">
        <v>11640</v>
      </c>
      <c r="G562" s="599">
        <v>1</v>
      </c>
      <c r="H562" s="599">
        <v>1</v>
      </c>
      <c r="I562" s="976" t="s">
        <v>11521</v>
      </c>
      <c r="J562" s="976" t="s">
        <v>890</v>
      </c>
    </row>
    <row r="563" spans="1:10" ht="25.5">
      <c r="A563" s="975">
        <v>554</v>
      </c>
      <c r="B563" s="597" t="s">
        <v>12508</v>
      </c>
      <c r="C563" s="18">
        <v>7380735796</v>
      </c>
      <c r="D563" s="119" t="s">
        <v>12509</v>
      </c>
      <c r="E563" s="598">
        <v>449</v>
      </c>
      <c r="F563" s="597"/>
      <c r="G563" s="599">
        <v>1</v>
      </c>
      <c r="H563" s="599">
        <v>0</v>
      </c>
      <c r="I563" s="976" t="s">
        <v>12510</v>
      </c>
      <c r="J563" s="976" t="s">
        <v>890</v>
      </c>
    </row>
    <row r="564" spans="1:10" ht="25.5">
      <c r="A564" s="975">
        <v>555</v>
      </c>
      <c r="B564" s="597" t="s">
        <v>12511</v>
      </c>
      <c r="C564" s="18">
        <v>7380735797</v>
      </c>
      <c r="D564" s="119" t="s">
        <v>12512</v>
      </c>
      <c r="E564" s="598">
        <v>810</v>
      </c>
      <c r="F564" s="597"/>
      <c r="G564" s="599">
        <v>1</v>
      </c>
      <c r="H564" s="599">
        <v>0</v>
      </c>
      <c r="I564" s="976" t="s">
        <v>12513</v>
      </c>
      <c r="J564" s="976" t="s">
        <v>890</v>
      </c>
    </row>
    <row r="565" spans="1:10" ht="25.5">
      <c r="A565" s="975">
        <v>556</v>
      </c>
      <c r="B565" s="597" t="s">
        <v>12514</v>
      </c>
      <c r="C565" s="18">
        <v>7380735798</v>
      </c>
      <c r="D565" s="119" t="s">
        <v>12515</v>
      </c>
      <c r="E565" s="598">
        <v>2328</v>
      </c>
      <c r="F565" s="597"/>
      <c r="G565" s="599">
        <v>1</v>
      </c>
      <c r="H565" s="599">
        <v>0</v>
      </c>
      <c r="I565" s="976" t="s">
        <v>12513</v>
      </c>
      <c r="J565" s="976" t="s">
        <v>890</v>
      </c>
    </row>
    <row r="566" spans="1:10" ht="25.5">
      <c r="A566" s="975">
        <v>557</v>
      </c>
      <c r="B566" s="597" t="s">
        <v>12516</v>
      </c>
      <c r="C566" s="18">
        <v>7380735799</v>
      </c>
      <c r="D566" s="119" t="s">
        <v>12517</v>
      </c>
      <c r="E566" s="598">
        <v>1030</v>
      </c>
      <c r="F566" s="597"/>
      <c r="G566" s="599">
        <v>1</v>
      </c>
      <c r="H566" s="599">
        <v>0</v>
      </c>
      <c r="I566" s="976" t="s">
        <v>12513</v>
      </c>
      <c r="J566" s="976" t="s">
        <v>890</v>
      </c>
    </row>
    <row r="567" spans="1:10" ht="25.5">
      <c r="A567" s="975">
        <v>558</v>
      </c>
      <c r="B567" s="597" t="s">
        <v>12518</v>
      </c>
      <c r="C567" s="18">
        <v>7380735800</v>
      </c>
      <c r="D567" s="119" t="s">
        <v>12519</v>
      </c>
      <c r="E567" s="598">
        <v>1210</v>
      </c>
      <c r="F567" s="597"/>
      <c r="G567" s="599">
        <v>1</v>
      </c>
      <c r="H567" s="599">
        <v>0</v>
      </c>
      <c r="I567" s="976" t="s">
        <v>12513</v>
      </c>
      <c r="J567" s="976" t="s">
        <v>890</v>
      </c>
    </row>
    <row r="568" spans="1:10" ht="25.5">
      <c r="A568" s="975">
        <v>559</v>
      </c>
      <c r="B568" s="597" t="s">
        <v>12520</v>
      </c>
      <c r="C568" s="18">
        <v>7380735801</v>
      </c>
      <c r="D568" s="119" t="s">
        <v>12521</v>
      </c>
      <c r="E568" s="598">
        <v>302</v>
      </c>
      <c r="F568" s="597"/>
      <c r="G568" s="599">
        <v>1</v>
      </c>
      <c r="H568" s="599">
        <v>0</v>
      </c>
      <c r="I568" s="976" t="s">
        <v>12513</v>
      </c>
      <c r="J568" s="976" t="s">
        <v>890</v>
      </c>
    </row>
    <row r="569" spans="1:10" ht="25.5">
      <c r="A569" s="975">
        <v>560</v>
      </c>
      <c r="B569" s="597" t="s">
        <v>12522</v>
      </c>
      <c r="C569" s="18">
        <v>7380735802</v>
      </c>
      <c r="D569" s="119" t="s">
        <v>12523</v>
      </c>
      <c r="E569" s="598">
        <v>265</v>
      </c>
      <c r="F569" s="597"/>
      <c r="G569" s="599">
        <v>1</v>
      </c>
      <c r="H569" s="599">
        <v>0</v>
      </c>
      <c r="I569" s="976" t="s">
        <v>12513</v>
      </c>
      <c r="J569" s="976" t="s">
        <v>890</v>
      </c>
    </row>
    <row r="570" spans="1:10" ht="25.5">
      <c r="A570" s="975">
        <v>561</v>
      </c>
      <c r="B570" s="597" t="s">
        <v>12524</v>
      </c>
      <c r="C570" s="18">
        <v>7380735803</v>
      </c>
      <c r="D570" s="119" t="s">
        <v>12525</v>
      </c>
      <c r="E570" s="598">
        <v>3590</v>
      </c>
      <c r="F570" s="597"/>
      <c r="G570" s="599">
        <v>1</v>
      </c>
      <c r="H570" s="599">
        <v>0</v>
      </c>
      <c r="I570" s="976" t="s">
        <v>12513</v>
      </c>
      <c r="J570" s="976" t="s">
        <v>890</v>
      </c>
    </row>
    <row r="571" spans="1:10" ht="25.5">
      <c r="A571" s="975">
        <v>562</v>
      </c>
      <c r="B571" s="597" t="s">
        <v>12526</v>
      </c>
      <c r="C571" s="18">
        <v>7380735804</v>
      </c>
      <c r="D571" s="119" t="s">
        <v>12527</v>
      </c>
      <c r="E571" s="598">
        <v>2723</v>
      </c>
      <c r="F571" s="597"/>
      <c r="G571" s="599">
        <v>1</v>
      </c>
      <c r="H571" s="599">
        <v>0</v>
      </c>
      <c r="I571" s="976" t="s">
        <v>12513</v>
      </c>
      <c r="J571" s="976" t="s">
        <v>890</v>
      </c>
    </row>
    <row r="572" spans="1:10" ht="25.5">
      <c r="A572" s="975">
        <v>563</v>
      </c>
      <c r="B572" s="597" t="s">
        <v>12528</v>
      </c>
      <c r="C572" s="18">
        <v>7380735805</v>
      </c>
      <c r="D572" s="119" t="s">
        <v>12529</v>
      </c>
      <c r="E572" s="598">
        <v>2944</v>
      </c>
      <c r="F572" s="597"/>
      <c r="G572" s="599">
        <v>1</v>
      </c>
      <c r="H572" s="599">
        <v>0</v>
      </c>
      <c r="I572" s="976" t="s">
        <v>12513</v>
      </c>
      <c r="J572" s="976" t="s">
        <v>890</v>
      </c>
    </row>
    <row r="573" spans="1:10" ht="25.5">
      <c r="A573" s="975">
        <v>564</v>
      </c>
      <c r="B573" s="597" t="s">
        <v>12530</v>
      </c>
      <c r="C573" s="18">
        <v>7380735806</v>
      </c>
      <c r="D573" s="119" t="s">
        <v>12531</v>
      </c>
      <c r="E573" s="598">
        <v>666</v>
      </c>
      <c r="F573" s="597"/>
      <c r="G573" s="599">
        <v>1</v>
      </c>
      <c r="H573" s="599">
        <v>0</v>
      </c>
      <c r="I573" s="976" t="s">
        <v>12513</v>
      </c>
      <c r="J573" s="976" t="s">
        <v>890</v>
      </c>
    </row>
    <row r="574" spans="1:10" ht="25.5">
      <c r="A574" s="975">
        <v>565</v>
      </c>
      <c r="B574" s="597" t="s">
        <v>12532</v>
      </c>
      <c r="C574" s="18">
        <v>7380735807</v>
      </c>
      <c r="D574" s="119" t="s">
        <v>12533</v>
      </c>
      <c r="E574" s="598">
        <v>1656</v>
      </c>
      <c r="F574" s="597"/>
      <c r="G574" s="599">
        <v>1</v>
      </c>
      <c r="H574" s="599">
        <v>0</v>
      </c>
      <c r="I574" s="976" t="s">
        <v>12513</v>
      </c>
      <c r="J574" s="976" t="s">
        <v>890</v>
      </c>
    </row>
    <row r="575" spans="1:10" ht="25.5">
      <c r="A575" s="975">
        <v>566</v>
      </c>
      <c r="B575" s="597" t="s">
        <v>12534</v>
      </c>
      <c r="C575" s="18">
        <v>7380735808</v>
      </c>
      <c r="D575" s="119" t="s">
        <v>12535</v>
      </c>
      <c r="E575" s="598">
        <v>1270</v>
      </c>
      <c r="F575" s="597"/>
      <c r="G575" s="599">
        <v>1</v>
      </c>
      <c r="H575" s="599">
        <v>0</v>
      </c>
      <c r="I575" s="976" t="s">
        <v>12513</v>
      </c>
      <c r="J575" s="976" t="s">
        <v>890</v>
      </c>
    </row>
    <row r="576" spans="1:10" ht="25.5">
      <c r="A576" s="975">
        <v>567</v>
      </c>
      <c r="B576" s="597" t="s">
        <v>12536</v>
      </c>
      <c r="C576" s="18">
        <v>7380735809</v>
      </c>
      <c r="D576" s="119" t="s">
        <v>12537</v>
      </c>
      <c r="E576" s="598">
        <v>994</v>
      </c>
      <c r="F576" s="597"/>
      <c r="G576" s="599">
        <v>1</v>
      </c>
      <c r="H576" s="599">
        <v>0</v>
      </c>
      <c r="I576" s="976" t="s">
        <v>12513</v>
      </c>
      <c r="J576" s="976" t="s">
        <v>890</v>
      </c>
    </row>
    <row r="577" spans="1:10" ht="25.5">
      <c r="A577" s="975">
        <v>568</v>
      </c>
      <c r="B577" s="597" t="s">
        <v>12538</v>
      </c>
      <c r="C577" s="18">
        <v>7380735810</v>
      </c>
      <c r="D577" s="119" t="s">
        <v>12539</v>
      </c>
      <c r="E577" s="598">
        <v>640</v>
      </c>
      <c r="F577" s="597"/>
      <c r="G577" s="599">
        <v>1</v>
      </c>
      <c r="H577" s="599">
        <v>0</v>
      </c>
      <c r="I577" s="976" t="s">
        <v>12513</v>
      </c>
      <c r="J577" s="976" t="s">
        <v>890</v>
      </c>
    </row>
    <row r="578" spans="1:10" ht="25.5">
      <c r="A578" s="975">
        <v>569</v>
      </c>
      <c r="B578" s="597" t="s">
        <v>12540</v>
      </c>
      <c r="C578" s="18">
        <v>7380735811</v>
      </c>
      <c r="D578" s="119" t="s">
        <v>12541</v>
      </c>
      <c r="E578" s="598">
        <v>2360</v>
      </c>
      <c r="F578" s="597"/>
      <c r="G578" s="599">
        <v>1</v>
      </c>
      <c r="H578" s="599">
        <v>0</v>
      </c>
      <c r="I578" s="976" t="s">
        <v>12513</v>
      </c>
      <c r="J578" s="976" t="s">
        <v>890</v>
      </c>
    </row>
    <row r="579" spans="1:10" ht="38.25">
      <c r="A579" s="975">
        <v>570</v>
      </c>
      <c r="B579" s="597" t="s">
        <v>12542</v>
      </c>
      <c r="C579" s="18">
        <v>7380735812</v>
      </c>
      <c r="D579" s="119" t="s">
        <v>12543</v>
      </c>
      <c r="E579" s="597" t="s">
        <v>12544</v>
      </c>
      <c r="F579" s="597"/>
      <c r="G579" s="599">
        <v>1</v>
      </c>
      <c r="H579" s="599">
        <v>0</v>
      </c>
      <c r="I579" s="976" t="s">
        <v>12545</v>
      </c>
      <c r="J579" s="976" t="s">
        <v>890</v>
      </c>
    </row>
    <row r="580" spans="1:10" ht="25.5">
      <c r="A580" s="975">
        <v>571</v>
      </c>
      <c r="B580" s="597" t="s">
        <v>12546</v>
      </c>
      <c r="C580" s="18">
        <v>7380735813</v>
      </c>
      <c r="D580" s="597" t="s">
        <v>12547</v>
      </c>
      <c r="E580" s="597"/>
      <c r="F580" s="597"/>
      <c r="G580" s="599">
        <v>1</v>
      </c>
      <c r="H580" s="599">
        <v>0</v>
      </c>
      <c r="I580" s="976" t="s">
        <v>12548</v>
      </c>
      <c r="J580" s="976" t="s">
        <v>890</v>
      </c>
    </row>
    <row r="581" spans="1:10" ht="25.5">
      <c r="A581" s="975">
        <v>572</v>
      </c>
      <c r="B581" s="597" t="s">
        <v>12549</v>
      </c>
      <c r="C581" s="18">
        <v>7380735814</v>
      </c>
      <c r="D581" s="119" t="s">
        <v>12550</v>
      </c>
      <c r="E581" s="597" t="s">
        <v>12551</v>
      </c>
      <c r="F581" s="597"/>
      <c r="G581" s="599">
        <v>1</v>
      </c>
      <c r="H581" s="599">
        <v>1</v>
      </c>
      <c r="I581" s="976" t="s">
        <v>12552</v>
      </c>
      <c r="J581" s="976" t="s">
        <v>890</v>
      </c>
    </row>
    <row r="582" spans="1:10" ht="25.5">
      <c r="A582" s="975">
        <v>573</v>
      </c>
      <c r="B582" s="597" t="s">
        <v>12553</v>
      </c>
      <c r="C582" s="18">
        <v>7380735815</v>
      </c>
      <c r="D582" s="119" t="s">
        <v>12554</v>
      </c>
      <c r="E582" s="597" t="s">
        <v>12555</v>
      </c>
      <c r="F582" s="597"/>
      <c r="G582" s="599">
        <v>1</v>
      </c>
      <c r="H582" s="599">
        <v>1</v>
      </c>
      <c r="I582" s="976" t="s">
        <v>12552</v>
      </c>
      <c r="J582" s="976" t="s">
        <v>890</v>
      </c>
    </row>
    <row r="583" spans="1:10" ht="25.5">
      <c r="A583" s="975">
        <v>574</v>
      </c>
      <c r="B583" s="597" t="s">
        <v>12556</v>
      </c>
      <c r="C583" s="18">
        <v>7380735816</v>
      </c>
      <c r="D583" s="119" t="s">
        <v>12557</v>
      </c>
      <c r="E583" s="597" t="s">
        <v>12558</v>
      </c>
      <c r="F583" s="597"/>
      <c r="G583" s="599">
        <v>1</v>
      </c>
      <c r="H583" s="599">
        <v>1</v>
      </c>
      <c r="I583" s="976" t="s">
        <v>12552</v>
      </c>
      <c r="J583" s="976" t="s">
        <v>890</v>
      </c>
    </row>
    <row r="584" spans="1:10" ht="28.5" customHeight="1">
      <c r="A584" s="975">
        <v>575</v>
      </c>
      <c r="B584" s="597" t="s">
        <v>12559</v>
      </c>
      <c r="C584" s="18">
        <v>7380735817</v>
      </c>
      <c r="D584" s="119" t="s">
        <v>12560</v>
      </c>
      <c r="E584" s="597" t="s">
        <v>12561</v>
      </c>
      <c r="F584" s="597"/>
      <c r="G584" s="599">
        <v>1</v>
      </c>
      <c r="H584" s="599">
        <v>1</v>
      </c>
      <c r="I584" s="976" t="s">
        <v>12552</v>
      </c>
      <c r="J584" s="976" t="s">
        <v>890</v>
      </c>
    </row>
    <row r="585" spans="1:10" ht="30" customHeight="1">
      <c r="A585" s="975">
        <v>576</v>
      </c>
      <c r="B585" s="597" t="s">
        <v>12562</v>
      </c>
      <c r="C585" s="18">
        <v>7380735818</v>
      </c>
      <c r="D585" s="119" t="s">
        <v>12563</v>
      </c>
      <c r="E585" s="597" t="s">
        <v>12564</v>
      </c>
      <c r="F585" s="597"/>
      <c r="G585" s="599">
        <v>1</v>
      </c>
      <c r="H585" s="599">
        <v>1</v>
      </c>
      <c r="I585" s="976" t="s">
        <v>12552</v>
      </c>
      <c r="J585" s="976" t="s">
        <v>890</v>
      </c>
    </row>
    <row r="586" spans="1:10" ht="30" customHeight="1">
      <c r="A586" s="975">
        <v>577</v>
      </c>
      <c r="B586" s="597" t="s">
        <v>12565</v>
      </c>
      <c r="C586" s="18">
        <v>7380735819</v>
      </c>
      <c r="D586" s="119" t="s">
        <v>12566</v>
      </c>
      <c r="E586" s="597" t="s">
        <v>12567</v>
      </c>
      <c r="F586" s="597"/>
      <c r="G586" s="599">
        <v>1</v>
      </c>
      <c r="H586" s="599">
        <v>1</v>
      </c>
      <c r="I586" s="976" t="s">
        <v>12552</v>
      </c>
      <c r="J586" s="976" t="s">
        <v>890</v>
      </c>
    </row>
    <row r="587" spans="1:10" ht="38.25">
      <c r="A587" s="975">
        <v>578</v>
      </c>
      <c r="B587" s="597" t="s">
        <v>12568</v>
      </c>
      <c r="C587" s="18">
        <v>7380735794</v>
      </c>
      <c r="D587" s="597"/>
      <c r="E587" s="598">
        <v>2464</v>
      </c>
      <c r="F587" s="597"/>
      <c r="G587" s="599">
        <v>1</v>
      </c>
      <c r="H587" s="599">
        <v>1</v>
      </c>
      <c r="I587" s="593" t="s">
        <v>12569</v>
      </c>
      <c r="J587" s="271" t="s">
        <v>7240</v>
      </c>
    </row>
    <row r="588" spans="1:10" ht="89.25">
      <c r="A588" s="975">
        <v>579</v>
      </c>
      <c r="B588" s="597" t="s">
        <v>12570</v>
      </c>
      <c r="C588" s="18">
        <v>7380735819</v>
      </c>
      <c r="D588" s="119"/>
      <c r="E588" s="597" t="s">
        <v>12571</v>
      </c>
      <c r="F588" s="597"/>
      <c r="G588" s="599">
        <v>1</v>
      </c>
      <c r="H588" s="599">
        <v>1</v>
      </c>
      <c r="I588" s="976" t="s">
        <v>12572</v>
      </c>
      <c r="J588" s="976" t="s">
        <v>890</v>
      </c>
    </row>
    <row r="589" spans="1:10">
      <c r="A589" s="741" t="s">
        <v>514</v>
      </c>
      <c r="B589" s="742"/>
      <c r="C589" s="742"/>
      <c r="D589" s="742"/>
      <c r="E589" s="742"/>
      <c r="F589" s="743"/>
      <c r="G589" s="744">
        <f>SUM(G10:G588)</f>
        <v>33886518.969999999</v>
      </c>
      <c r="H589" s="744">
        <f>SUM(H10:H588)</f>
        <v>11851705.350000001</v>
      </c>
      <c r="I589" s="980"/>
      <c r="J589" s="980"/>
    </row>
    <row r="590" spans="1:10">
      <c r="A590" s="981"/>
      <c r="B590" s="981"/>
      <c r="C590" s="981"/>
      <c r="D590" s="981"/>
      <c r="E590" s="981"/>
      <c r="F590" s="981"/>
      <c r="G590" s="982"/>
      <c r="H590" s="982"/>
      <c r="I590" s="980"/>
      <c r="J590" s="980"/>
    </row>
    <row r="591" spans="1:10">
      <c r="A591" s="981"/>
      <c r="B591" s="981"/>
      <c r="C591" s="981"/>
      <c r="D591" s="981"/>
      <c r="E591" s="981"/>
      <c r="F591" s="981"/>
      <c r="G591" s="982"/>
      <c r="H591" s="982"/>
      <c r="I591" s="980"/>
      <c r="J591" s="980"/>
    </row>
    <row r="592" spans="1:10">
      <c r="A592" s="983"/>
      <c r="B592" s="583"/>
      <c r="C592" s="44"/>
      <c r="D592" s="583"/>
      <c r="E592" s="583"/>
      <c r="F592" s="583"/>
      <c r="G592" s="748"/>
      <c r="H592" s="748"/>
      <c r="I592" s="980"/>
      <c r="J592" s="980"/>
    </row>
    <row r="593" ht="79.900000000000006" customHeight="1"/>
    <row r="807" spans="14:14" ht="18.75">
      <c r="N807" s="984"/>
    </row>
  </sheetData>
  <mergeCells count="14">
    <mergeCell ref="H8:H9"/>
    <mergeCell ref="I8:I9"/>
    <mergeCell ref="J8:J9"/>
    <mergeCell ref="A589:F589"/>
    <mergeCell ref="A3:J3"/>
    <mergeCell ref="A5:J5"/>
    <mergeCell ref="A6:J6"/>
    <mergeCell ref="D7:H7"/>
    <mergeCell ref="A8:A9"/>
    <mergeCell ref="B8:B9"/>
    <mergeCell ref="C8:C9"/>
    <mergeCell ref="D8:E8"/>
    <mergeCell ref="F8:F9"/>
    <mergeCell ref="G8:G9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50"/>
  <sheetViews>
    <sheetView workbookViewId="0">
      <selection sqref="A1:IV65536"/>
    </sheetView>
  </sheetViews>
  <sheetFormatPr defaultRowHeight="12.75"/>
  <cols>
    <col min="1" max="1" width="3.5703125" style="143" bestFit="1" customWidth="1"/>
    <col min="2" max="2" width="10" style="143" customWidth="1"/>
    <col min="3" max="3" width="77.28515625" style="143" customWidth="1"/>
    <col min="4" max="4" width="16.5703125" style="143" customWidth="1"/>
    <col min="5" max="5" width="14.28515625" style="143" customWidth="1"/>
    <col min="6" max="6" width="70" style="143" customWidth="1"/>
    <col min="7" max="7" width="20.42578125" style="987" customWidth="1"/>
    <col min="8" max="16384" width="9.140625" style="257"/>
  </cols>
  <sheetData>
    <row r="1" spans="1:7" s="251" customFormat="1" ht="22.5" customHeight="1">
      <c r="A1" s="130"/>
      <c r="B1" s="130"/>
      <c r="C1" s="130"/>
      <c r="D1" s="130"/>
      <c r="E1" s="130"/>
      <c r="F1" s="985" t="s">
        <v>12573</v>
      </c>
      <c r="G1" s="985"/>
    </row>
    <row r="2" spans="1:7" s="251" customFormat="1" ht="15.75">
      <c r="A2" s="130"/>
      <c r="B2" s="130"/>
      <c r="C2" s="179" t="s">
        <v>535</v>
      </c>
      <c r="D2" s="179"/>
      <c r="E2" s="179"/>
      <c r="F2" s="179"/>
      <c r="G2" s="179"/>
    </row>
    <row r="3" spans="1:7" s="251" customFormat="1" ht="6" customHeight="1">
      <c r="A3" s="130"/>
      <c r="B3" s="130"/>
      <c r="C3" s="136"/>
      <c r="D3" s="136"/>
      <c r="E3" s="136"/>
      <c r="F3" s="136"/>
      <c r="G3" s="986"/>
    </row>
    <row r="4" spans="1:7" s="251" customFormat="1" ht="15.75">
      <c r="A4" s="130"/>
      <c r="B4" s="130"/>
      <c r="C4" s="179" t="s">
        <v>880</v>
      </c>
      <c r="D4" s="179"/>
      <c r="E4" s="179"/>
      <c r="F4" s="179"/>
      <c r="G4" s="179"/>
    </row>
    <row r="5" spans="1:7" s="251" customFormat="1" ht="7.15" customHeight="1">
      <c r="A5" s="130"/>
      <c r="B5" s="130"/>
      <c r="C5" s="136"/>
      <c r="D5" s="136"/>
      <c r="E5" s="136"/>
      <c r="F5" s="136"/>
      <c r="G5" s="986"/>
    </row>
    <row r="6" spans="1:7" s="251" customFormat="1" ht="15.75">
      <c r="A6" s="130"/>
      <c r="B6" s="130"/>
      <c r="C6" s="179" t="s">
        <v>12574</v>
      </c>
      <c r="D6" s="179"/>
      <c r="E6" s="179"/>
      <c r="F6" s="179"/>
      <c r="G6" s="179"/>
    </row>
    <row r="8" spans="1:7" s="155" customFormat="1" ht="27.75" customHeight="1">
      <c r="A8" s="425" t="s">
        <v>0</v>
      </c>
      <c r="B8" s="988" t="s">
        <v>557</v>
      </c>
      <c r="C8" s="511" t="s">
        <v>541</v>
      </c>
      <c r="D8" s="511" t="s">
        <v>230</v>
      </c>
      <c r="E8" s="511" t="s">
        <v>883</v>
      </c>
      <c r="F8" s="511" t="s">
        <v>884</v>
      </c>
      <c r="G8" s="989" t="s">
        <v>12575</v>
      </c>
    </row>
    <row r="9" spans="1:7" ht="25.5">
      <c r="A9" s="157">
        <v>1</v>
      </c>
      <c r="B9" s="990">
        <v>43831</v>
      </c>
      <c r="C9" s="162" t="s">
        <v>12576</v>
      </c>
      <c r="D9" s="991">
        <v>762301214524</v>
      </c>
      <c r="E9" s="162" t="s">
        <v>889</v>
      </c>
      <c r="F9" s="992" t="s">
        <v>11796</v>
      </c>
      <c r="G9" s="261">
        <v>14903645.439999999</v>
      </c>
    </row>
    <row r="10" spans="1:7" ht="25.5">
      <c r="A10" s="157">
        <v>2</v>
      </c>
      <c r="B10" s="990">
        <v>43831</v>
      </c>
      <c r="C10" s="162" t="s">
        <v>12577</v>
      </c>
      <c r="D10" s="991">
        <v>762301214525</v>
      </c>
      <c r="E10" s="162" t="s">
        <v>889</v>
      </c>
      <c r="F10" s="992" t="s">
        <v>11796</v>
      </c>
      <c r="G10" s="261">
        <v>1350000</v>
      </c>
    </row>
    <row r="11" spans="1:7" ht="25.5">
      <c r="A11" s="157">
        <v>3</v>
      </c>
      <c r="B11" s="990">
        <v>43831</v>
      </c>
      <c r="C11" s="162" t="s">
        <v>12578</v>
      </c>
      <c r="D11" s="991">
        <v>762301214526</v>
      </c>
      <c r="E11" s="162" t="s">
        <v>889</v>
      </c>
      <c r="F11" s="992" t="s">
        <v>11796</v>
      </c>
      <c r="G11" s="261">
        <v>1184477</v>
      </c>
    </row>
    <row r="12" spans="1:7" ht="25.5">
      <c r="A12" s="157">
        <v>4</v>
      </c>
      <c r="B12" s="990">
        <v>43831</v>
      </c>
      <c r="C12" s="162" t="s">
        <v>12579</v>
      </c>
      <c r="D12" s="991">
        <v>762301214527</v>
      </c>
      <c r="E12" s="162" t="s">
        <v>889</v>
      </c>
      <c r="F12" s="992" t="s">
        <v>11796</v>
      </c>
      <c r="G12" s="261">
        <v>420367.23</v>
      </c>
    </row>
    <row r="13" spans="1:7" ht="25.5">
      <c r="A13" s="157">
        <v>5</v>
      </c>
      <c r="B13" s="990">
        <v>43831</v>
      </c>
      <c r="C13" s="162" t="s">
        <v>12580</v>
      </c>
      <c r="D13" s="991">
        <v>762301214528</v>
      </c>
      <c r="E13" s="162" t="s">
        <v>889</v>
      </c>
      <c r="F13" s="992" t="s">
        <v>11796</v>
      </c>
      <c r="G13" s="261">
        <v>1000688.12</v>
      </c>
    </row>
    <row r="14" spans="1:7" ht="25.5">
      <c r="A14" s="157">
        <v>6</v>
      </c>
      <c r="B14" s="990">
        <v>43831</v>
      </c>
      <c r="C14" s="162" t="s">
        <v>12581</v>
      </c>
      <c r="D14" s="991">
        <v>762301214529</v>
      </c>
      <c r="E14" s="162" t="s">
        <v>889</v>
      </c>
      <c r="F14" s="992" t="s">
        <v>11796</v>
      </c>
      <c r="G14" s="261">
        <v>641754.12</v>
      </c>
    </row>
    <row r="15" spans="1:7" ht="25.5">
      <c r="A15" s="157">
        <v>7</v>
      </c>
      <c r="B15" s="990">
        <v>43831</v>
      </c>
      <c r="C15" s="162" t="s">
        <v>12582</v>
      </c>
      <c r="D15" s="991">
        <v>762301214530</v>
      </c>
      <c r="E15" s="162" t="s">
        <v>889</v>
      </c>
      <c r="F15" s="992" t="s">
        <v>11796</v>
      </c>
      <c r="G15" s="261">
        <v>34232825.640000001</v>
      </c>
    </row>
    <row r="16" spans="1:7" ht="25.5">
      <c r="A16" s="157">
        <v>8</v>
      </c>
      <c r="B16" s="990">
        <v>43831</v>
      </c>
      <c r="C16" s="162" t="s">
        <v>12583</v>
      </c>
      <c r="D16" s="991">
        <v>762301214532</v>
      </c>
      <c r="E16" s="162" t="s">
        <v>889</v>
      </c>
      <c r="F16" s="992" t="s">
        <v>11796</v>
      </c>
      <c r="G16" s="261">
        <v>8254147.4299999997</v>
      </c>
    </row>
    <row r="17" spans="1:7" ht="25.5">
      <c r="A17" s="157">
        <v>9</v>
      </c>
      <c r="B17" s="990">
        <v>43831</v>
      </c>
      <c r="C17" s="162" t="s">
        <v>12584</v>
      </c>
      <c r="D17" s="991">
        <v>762301214533</v>
      </c>
      <c r="E17" s="162" t="s">
        <v>889</v>
      </c>
      <c r="F17" s="992" t="s">
        <v>11796</v>
      </c>
      <c r="G17" s="261">
        <v>9800601.7400000002</v>
      </c>
    </row>
    <row r="18" spans="1:7" ht="25.5">
      <c r="A18" s="157">
        <v>10</v>
      </c>
      <c r="B18" s="990">
        <v>43831</v>
      </c>
      <c r="C18" s="162" t="s">
        <v>12585</v>
      </c>
      <c r="D18" s="991">
        <v>762301214534</v>
      </c>
      <c r="E18" s="162" t="s">
        <v>889</v>
      </c>
      <c r="F18" s="992" t="s">
        <v>11796</v>
      </c>
      <c r="G18" s="261">
        <v>2434987.33</v>
      </c>
    </row>
    <row r="19" spans="1:7" ht="25.5">
      <c r="A19" s="157">
        <v>11</v>
      </c>
      <c r="B19" s="990">
        <v>43831</v>
      </c>
      <c r="C19" s="162" t="s">
        <v>12586</v>
      </c>
      <c r="D19" s="991">
        <v>762301214535</v>
      </c>
      <c r="E19" s="162" t="s">
        <v>889</v>
      </c>
      <c r="F19" s="992" t="s">
        <v>11796</v>
      </c>
      <c r="G19" s="261">
        <v>2128056.2000000002</v>
      </c>
    </row>
    <row r="20" spans="1:7" ht="25.5">
      <c r="A20" s="157">
        <v>12</v>
      </c>
      <c r="B20" s="990">
        <v>43831</v>
      </c>
      <c r="C20" s="162" t="s">
        <v>12587</v>
      </c>
      <c r="D20" s="991">
        <v>762301214536</v>
      </c>
      <c r="E20" s="162" t="s">
        <v>889</v>
      </c>
      <c r="F20" s="992" t="s">
        <v>11796</v>
      </c>
      <c r="G20" s="261">
        <v>2479547.83</v>
      </c>
    </row>
    <row r="21" spans="1:7" ht="25.5">
      <c r="A21" s="157">
        <v>13</v>
      </c>
      <c r="B21" s="990">
        <v>43831</v>
      </c>
      <c r="C21" s="162" t="s">
        <v>12588</v>
      </c>
      <c r="D21" s="991">
        <v>762301214537</v>
      </c>
      <c r="E21" s="162" t="s">
        <v>889</v>
      </c>
      <c r="F21" s="992" t="s">
        <v>11796</v>
      </c>
      <c r="G21" s="261">
        <v>1189480.06</v>
      </c>
    </row>
    <row r="22" spans="1:7" ht="25.5">
      <c r="A22" s="157">
        <v>14</v>
      </c>
      <c r="B22" s="990">
        <v>43831</v>
      </c>
      <c r="C22" s="162" t="s">
        <v>12589</v>
      </c>
      <c r="D22" s="991">
        <v>762301214539</v>
      </c>
      <c r="E22" s="162" t="s">
        <v>889</v>
      </c>
      <c r="F22" s="992" t="s">
        <v>11796</v>
      </c>
      <c r="G22" s="261">
        <v>2514014.66</v>
      </c>
    </row>
    <row r="23" spans="1:7" ht="25.5">
      <c r="A23" s="157">
        <v>15</v>
      </c>
      <c r="B23" s="990">
        <v>43831</v>
      </c>
      <c r="C23" s="162" t="s">
        <v>12590</v>
      </c>
      <c r="D23" s="991">
        <v>762301214541</v>
      </c>
      <c r="E23" s="162" t="s">
        <v>889</v>
      </c>
      <c r="F23" s="992" t="s">
        <v>11796</v>
      </c>
      <c r="G23" s="261">
        <v>946702</v>
      </c>
    </row>
    <row r="24" spans="1:7" ht="25.5">
      <c r="A24" s="157">
        <v>16</v>
      </c>
      <c r="B24" s="990">
        <v>43831</v>
      </c>
      <c r="C24" s="162" t="s">
        <v>12591</v>
      </c>
      <c r="D24" s="991">
        <v>762301214542</v>
      </c>
      <c r="E24" s="162" t="s">
        <v>889</v>
      </c>
      <c r="F24" s="992" t="s">
        <v>11796</v>
      </c>
      <c r="G24" s="261">
        <v>512856.42</v>
      </c>
    </row>
    <row r="25" spans="1:7" ht="25.5">
      <c r="A25" s="157">
        <v>17</v>
      </c>
      <c r="B25" s="990">
        <v>43831</v>
      </c>
      <c r="C25" s="162" t="s">
        <v>12592</v>
      </c>
      <c r="D25" s="991">
        <v>762301214544</v>
      </c>
      <c r="E25" s="162" t="s">
        <v>889</v>
      </c>
      <c r="F25" s="992" t="s">
        <v>11796</v>
      </c>
      <c r="G25" s="261">
        <v>1750000</v>
      </c>
    </row>
    <row r="26" spans="1:7" ht="25.5">
      <c r="A26" s="157">
        <v>18</v>
      </c>
      <c r="B26" s="990">
        <v>43831</v>
      </c>
      <c r="C26" s="162" t="s">
        <v>12593</v>
      </c>
      <c r="D26" s="991">
        <v>762301214547</v>
      </c>
      <c r="E26" s="162" t="s">
        <v>889</v>
      </c>
      <c r="F26" s="992" t="s">
        <v>11796</v>
      </c>
      <c r="G26" s="261">
        <v>141144638.59</v>
      </c>
    </row>
    <row r="27" spans="1:7" ht="25.5">
      <c r="A27" s="157">
        <v>19</v>
      </c>
      <c r="B27" s="990">
        <v>43831</v>
      </c>
      <c r="C27" s="162" t="s">
        <v>12594</v>
      </c>
      <c r="D27" s="991">
        <v>762301214548</v>
      </c>
      <c r="E27" s="162" t="s">
        <v>889</v>
      </c>
      <c r="F27" s="992" t="s">
        <v>11796</v>
      </c>
      <c r="G27" s="261">
        <v>2000000</v>
      </c>
    </row>
    <row r="28" spans="1:7" ht="25.5">
      <c r="A28" s="157">
        <v>20</v>
      </c>
      <c r="B28" s="990">
        <v>43831</v>
      </c>
      <c r="C28" s="162" t="s">
        <v>12595</v>
      </c>
      <c r="D28" s="991">
        <v>762301214549</v>
      </c>
      <c r="E28" s="162" t="s">
        <v>889</v>
      </c>
      <c r="F28" s="992" t="s">
        <v>11796</v>
      </c>
      <c r="G28" s="261">
        <v>2999850.14</v>
      </c>
    </row>
    <row r="29" spans="1:7" ht="25.5">
      <c r="A29" s="157">
        <v>21</v>
      </c>
      <c r="B29" s="990">
        <v>43831</v>
      </c>
      <c r="C29" s="162" t="s">
        <v>12596</v>
      </c>
      <c r="D29" s="991">
        <v>762301214550</v>
      </c>
      <c r="E29" s="162" t="s">
        <v>889</v>
      </c>
      <c r="F29" s="992" t="s">
        <v>11796</v>
      </c>
      <c r="G29" s="261">
        <v>45533560.289999999</v>
      </c>
    </row>
    <row r="30" spans="1:7" ht="25.5">
      <c r="A30" s="157">
        <v>22</v>
      </c>
      <c r="B30" s="990">
        <v>43831</v>
      </c>
      <c r="C30" s="162" t="s">
        <v>12597</v>
      </c>
      <c r="D30" s="991">
        <v>762301214552</v>
      </c>
      <c r="E30" s="162" t="s">
        <v>889</v>
      </c>
      <c r="F30" s="992" t="s">
        <v>11796</v>
      </c>
      <c r="G30" s="261">
        <v>6164882</v>
      </c>
    </row>
    <row r="31" spans="1:7" ht="25.5">
      <c r="A31" s="157">
        <v>23</v>
      </c>
      <c r="B31" s="990">
        <v>43831</v>
      </c>
      <c r="C31" s="162" t="s">
        <v>12598</v>
      </c>
      <c r="D31" s="991">
        <v>762301214553</v>
      </c>
      <c r="E31" s="162" t="s">
        <v>889</v>
      </c>
      <c r="F31" s="992" t="s">
        <v>11796</v>
      </c>
      <c r="G31" s="261">
        <v>2507350</v>
      </c>
    </row>
    <row r="32" spans="1:7" ht="25.5">
      <c r="A32" s="157">
        <v>24</v>
      </c>
      <c r="B32" s="990">
        <v>43831</v>
      </c>
      <c r="C32" s="162" t="s">
        <v>12599</v>
      </c>
      <c r="D32" s="113" t="s">
        <v>12600</v>
      </c>
      <c r="E32" s="162" t="s">
        <v>889</v>
      </c>
      <c r="F32" s="992" t="s">
        <v>11796</v>
      </c>
      <c r="G32" s="261">
        <v>12927193.35</v>
      </c>
    </row>
    <row r="33" spans="1:7" ht="25.5">
      <c r="A33" s="157">
        <v>25</v>
      </c>
      <c r="B33" s="990">
        <v>43831</v>
      </c>
      <c r="C33" s="162" t="s">
        <v>12601</v>
      </c>
      <c r="D33" s="113" t="s">
        <v>12602</v>
      </c>
      <c r="E33" s="162" t="s">
        <v>889</v>
      </c>
      <c r="F33" s="992" t="s">
        <v>11796</v>
      </c>
      <c r="G33" s="261">
        <v>23037965.57</v>
      </c>
    </row>
    <row r="34" spans="1:7" ht="25.5">
      <c r="A34" s="157">
        <v>26</v>
      </c>
      <c r="B34" s="990">
        <v>43831</v>
      </c>
      <c r="C34" s="162" t="s">
        <v>12603</v>
      </c>
      <c r="D34" s="113" t="s">
        <v>12604</v>
      </c>
      <c r="E34" s="162" t="s">
        <v>889</v>
      </c>
      <c r="F34" s="992" t="s">
        <v>11796</v>
      </c>
      <c r="G34" s="261">
        <v>20948209.899999999</v>
      </c>
    </row>
    <row r="35" spans="1:7" ht="25.5">
      <c r="A35" s="157">
        <v>27</v>
      </c>
      <c r="B35" s="990">
        <v>43831</v>
      </c>
      <c r="C35" s="162" t="s">
        <v>12605</v>
      </c>
      <c r="D35" s="113" t="s">
        <v>12606</v>
      </c>
      <c r="E35" s="162" t="s">
        <v>889</v>
      </c>
      <c r="F35" s="992" t="s">
        <v>11796</v>
      </c>
      <c r="G35" s="261">
        <v>100000</v>
      </c>
    </row>
    <row r="36" spans="1:7" ht="25.5">
      <c r="A36" s="157">
        <v>28</v>
      </c>
      <c r="B36" s="990">
        <v>43831</v>
      </c>
      <c r="C36" s="8" t="s">
        <v>12607</v>
      </c>
      <c r="D36" s="113" t="s">
        <v>12608</v>
      </c>
      <c r="E36" s="162" t="s">
        <v>889</v>
      </c>
      <c r="F36" s="992" t="s">
        <v>11796</v>
      </c>
      <c r="G36" s="261">
        <v>7019746.0599999996</v>
      </c>
    </row>
    <row r="37" spans="1:7" ht="25.5">
      <c r="A37" s="157">
        <v>29</v>
      </c>
      <c r="B37" s="990">
        <v>43831</v>
      </c>
      <c r="C37" s="8" t="s">
        <v>12609</v>
      </c>
      <c r="D37" s="113" t="s">
        <v>12610</v>
      </c>
      <c r="E37" s="162" t="s">
        <v>889</v>
      </c>
      <c r="F37" s="992" t="s">
        <v>11796</v>
      </c>
      <c r="G37" s="261">
        <v>3343423.4</v>
      </c>
    </row>
    <row r="38" spans="1:7" ht="25.5">
      <c r="A38" s="157">
        <v>30</v>
      </c>
      <c r="B38" s="990">
        <v>43831</v>
      </c>
      <c r="C38" s="8" t="s">
        <v>12611</v>
      </c>
      <c r="D38" s="113" t="s">
        <v>12612</v>
      </c>
      <c r="E38" s="162" t="s">
        <v>889</v>
      </c>
      <c r="F38" s="992" t="s">
        <v>11796</v>
      </c>
      <c r="G38" s="261">
        <v>25403744.539999999</v>
      </c>
    </row>
    <row r="39" spans="1:7" ht="25.5">
      <c r="A39" s="157">
        <v>31</v>
      </c>
      <c r="B39" s="990">
        <v>43831</v>
      </c>
      <c r="C39" s="8" t="s">
        <v>12613</v>
      </c>
      <c r="D39" s="113" t="s">
        <v>12614</v>
      </c>
      <c r="E39" s="162" t="s">
        <v>889</v>
      </c>
      <c r="F39" s="162" t="s">
        <v>936</v>
      </c>
      <c r="G39" s="261">
        <v>98867.94</v>
      </c>
    </row>
    <row r="40" spans="1:7" ht="25.5">
      <c r="A40" s="157">
        <v>32</v>
      </c>
      <c r="B40" s="990">
        <v>43831</v>
      </c>
      <c r="C40" s="8" t="s">
        <v>12615</v>
      </c>
      <c r="D40" s="113" t="s">
        <v>12616</v>
      </c>
      <c r="E40" s="162" t="s">
        <v>889</v>
      </c>
      <c r="F40" s="162" t="s">
        <v>936</v>
      </c>
      <c r="G40" s="261">
        <v>80385.539999999994</v>
      </c>
    </row>
    <row r="41" spans="1:7" ht="25.5">
      <c r="A41" s="157">
        <v>33</v>
      </c>
      <c r="B41" s="990">
        <v>43831</v>
      </c>
      <c r="C41" s="8" t="s">
        <v>12617</v>
      </c>
      <c r="D41" s="113" t="s">
        <v>12608</v>
      </c>
      <c r="E41" s="162" t="s">
        <v>889</v>
      </c>
      <c r="F41" s="162" t="s">
        <v>936</v>
      </c>
      <c r="G41" s="261">
        <v>310000</v>
      </c>
    </row>
    <row r="42" spans="1:7" s="251" customFormat="1" ht="15.75">
      <c r="A42" s="190" t="s">
        <v>514</v>
      </c>
      <c r="B42" s="191"/>
      <c r="C42" s="191"/>
      <c r="D42" s="191"/>
      <c r="E42" s="191"/>
      <c r="F42" s="192"/>
      <c r="G42" s="848">
        <f>SUM(G9:G41)</f>
        <v>379363968.54000002</v>
      </c>
    </row>
    <row r="43" spans="1:7" s="251" customFormat="1" ht="15.75">
      <c r="A43" s="993"/>
      <c r="B43" s="993"/>
      <c r="C43" s="993"/>
      <c r="D43" s="993"/>
      <c r="E43" s="993"/>
      <c r="F43" s="993"/>
      <c r="G43" s="994"/>
    </row>
    <row r="45" spans="1:7" s="251" customFormat="1" ht="15.75">
      <c r="A45" s="130"/>
      <c r="B45" s="130"/>
      <c r="C45" s="130" t="s">
        <v>878</v>
      </c>
      <c r="D45" s="130"/>
      <c r="E45" s="130"/>
      <c r="F45" s="995" t="s">
        <v>879</v>
      </c>
      <c r="G45" s="996"/>
    </row>
    <row r="47" spans="1:7" s="278" customFormat="1" ht="18" customHeight="1">
      <c r="A47" s="997"/>
      <c r="B47" s="997"/>
      <c r="D47" s="997"/>
      <c r="E47" s="997"/>
      <c r="G47" s="998"/>
    </row>
    <row r="50" spans="3:3">
      <c r="C50" s="257"/>
    </row>
  </sheetData>
  <mergeCells count="5">
    <mergeCell ref="F1:G1"/>
    <mergeCell ref="C2:G2"/>
    <mergeCell ref="C4:G4"/>
    <mergeCell ref="C6:G6"/>
    <mergeCell ref="A42:F4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71"/>
  <sheetViews>
    <sheetView workbookViewId="0">
      <selection sqref="A1:IV65536"/>
    </sheetView>
  </sheetViews>
  <sheetFormatPr defaultRowHeight="12.75"/>
  <cols>
    <col min="1" max="1" width="5.42578125" style="1007" customWidth="1"/>
    <col min="2" max="2" width="19.28515625" style="1007" customWidth="1"/>
    <col min="3" max="3" width="14.85546875" style="1008" customWidth="1"/>
    <col min="4" max="4" width="8.140625" style="1007" customWidth="1"/>
    <col min="5" max="5" width="12.140625" style="1009" customWidth="1"/>
    <col min="6" max="6" width="13.5703125" style="1009" customWidth="1"/>
    <col min="7" max="7" width="29.5703125" style="1009" customWidth="1"/>
    <col min="8" max="8" width="28" style="1009" customWidth="1"/>
    <col min="9" max="9" width="29" style="1007" customWidth="1"/>
    <col min="10" max="10" width="16" style="1010" customWidth="1"/>
    <col min="11" max="11" width="14.85546875" style="1008" customWidth="1"/>
    <col min="12" max="16384" width="9.140625" style="1008"/>
  </cols>
  <sheetData>
    <row r="1" spans="1:11" s="366" customFormat="1" ht="24.75" customHeight="1">
      <c r="A1" s="999"/>
      <c r="B1" s="999"/>
      <c r="D1" s="999"/>
      <c r="E1" s="1000"/>
      <c r="F1" s="1000"/>
      <c r="G1" s="1000"/>
      <c r="H1" s="1000"/>
      <c r="I1" s="1001"/>
      <c r="J1" s="1001"/>
      <c r="K1" s="1001"/>
    </row>
    <row r="2" spans="1:11" s="366" customFormat="1" ht="18.75">
      <c r="A2" s="999"/>
      <c r="B2" s="1002" t="s">
        <v>1392</v>
      </c>
      <c r="C2" s="1002"/>
      <c r="D2" s="1002"/>
      <c r="E2" s="1002"/>
      <c r="F2" s="1002"/>
      <c r="G2" s="1002"/>
      <c r="H2" s="1002"/>
      <c r="I2" s="1002"/>
      <c r="J2" s="1002"/>
      <c r="K2" s="1002"/>
    </row>
    <row r="3" spans="1:11" s="366" customFormat="1" ht="7.9" customHeight="1">
      <c r="A3" s="999"/>
      <c r="B3" s="898"/>
      <c r="C3" s="1003"/>
      <c r="D3" s="898"/>
      <c r="E3" s="1004"/>
      <c r="F3" s="1004"/>
      <c r="G3" s="1004"/>
      <c r="H3" s="1005"/>
      <c r="I3" s="898"/>
      <c r="J3" s="1006"/>
      <c r="K3" s="1003"/>
    </row>
    <row r="4" spans="1:11" s="366" customFormat="1" ht="18.75">
      <c r="A4" s="999"/>
      <c r="B4" s="1002" t="s">
        <v>880</v>
      </c>
      <c r="C4" s="1002"/>
      <c r="D4" s="1002"/>
      <c r="E4" s="1002"/>
      <c r="F4" s="1002"/>
      <c r="G4" s="1002"/>
      <c r="H4" s="1002"/>
      <c r="I4" s="1002"/>
      <c r="J4" s="1002"/>
      <c r="K4" s="1002"/>
    </row>
    <row r="5" spans="1:11" s="366" customFormat="1" ht="6.6" customHeight="1">
      <c r="A5" s="999"/>
      <c r="B5" s="898"/>
      <c r="C5" s="898"/>
      <c r="D5" s="898"/>
      <c r="E5" s="898"/>
      <c r="F5" s="898"/>
      <c r="G5" s="898"/>
      <c r="H5" s="898"/>
      <c r="I5" s="898"/>
      <c r="J5" s="1006"/>
      <c r="K5" s="898"/>
    </row>
    <row r="6" spans="1:11" s="366" customFormat="1" ht="18.75">
      <c r="A6" s="999"/>
      <c r="B6" s="1002" t="s">
        <v>12618</v>
      </c>
      <c r="C6" s="1002"/>
      <c r="D6" s="1002"/>
      <c r="E6" s="1002"/>
      <c r="F6" s="1002"/>
      <c r="G6" s="1002"/>
      <c r="H6" s="1002"/>
      <c r="I6" s="1002"/>
      <c r="J6" s="1002"/>
      <c r="K6" s="1002"/>
    </row>
    <row r="7" spans="1:11" ht="6.6" customHeight="1"/>
    <row r="8" spans="1:11" ht="31.5" customHeight="1">
      <c r="A8" s="60" t="s">
        <v>0</v>
      </c>
      <c r="B8" s="60" t="s">
        <v>1395</v>
      </c>
      <c r="C8" s="60" t="s">
        <v>563</v>
      </c>
      <c r="D8" s="60" t="s">
        <v>12619</v>
      </c>
      <c r="E8" s="60" t="s">
        <v>230</v>
      </c>
      <c r="F8" s="60" t="s">
        <v>883</v>
      </c>
      <c r="G8" s="60" t="s">
        <v>884</v>
      </c>
      <c r="H8" s="60" t="s">
        <v>534</v>
      </c>
      <c r="I8" s="60" t="s">
        <v>1412</v>
      </c>
      <c r="J8" s="364" t="s">
        <v>532</v>
      </c>
      <c r="K8" s="60" t="s">
        <v>886</v>
      </c>
    </row>
    <row r="9" spans="1:11" s="1007" customFormat="1" ht="36.6" customHeight="1">
      <c r="A9" s="60"/>
      <c r="B9" s="60"/>
      <c r="C9" s="60"/>
      <c r="D9" s="60"/>
      <c r="E9" s="60"/>
      <c r="F9" s="60"/>
      <c r="G9" s="60"/>
      <c r="H9" s="60"/>
      <c r="I9" s="60"/>
      <c r="J9" s="364"/>
      <c r="K9" s="60"/>
    </row>
    <row r="10" spans="1:11" s="1013" customFormat="1" ht="43.5" customHeight="1">
      <c r="A10" s="271">
        <v>1</v>
      </c>
      <c r="B10" s="271" t="s">
        <v>12620</v>
      </c>
      <c r="C10" s="1011">
        <v>40493</v>
      </c>
      <c r="D10" s="271">
        <v>2010</v>
      </c>
      <c r="E10" s="271" t="s">
        <v>12621</v>
      </c>
      <c r="F10" s="271" t="s">
        <v>889</v>
      </c>
      <c r="G10" s="271" t="s">
        <v>890</v>
      </c>
      <c r="H10" s="271" t="s">
        <v>12622</v>
      </c>
      <c r="I10" s="1012"/>
      <c r="J10" s="1012">
        <v>70000</v>
      </c>
      <c r="K10" s="1012">
        <v>43557.77</v>
      </c>
    </row>
    <row r="11" spans="1:11" s="1013" customFormat="1" ht="25.5">
      <c r="A11" s="271">
        <v>2</v>
      </c>
      <c r="B11" s="271" t="s">
        <v>12623</v>
      </c>
      <c r="C11" s="1011">
        <v>41183</v>
      </c>
      <c r="D11" s="271">
        <v>2012</v>
      </c>
      <c r="E11" s="271" t="s">
        <v>12624</v>
      </c>
      <c r="F11" s="271" t="s">
        <v>889</v>
      </c>
      <c r="G11" s="271" t="s">
        <v>890</v>
      </c>
      <c r="H11" s="271" t="s">
        <v>12625</v>
      </c>
      <c r="I11" s="271" t="s">
        <v>12626</v>
      </c>
      <c r="J11" s="1012">
        <v>237167</v>
      </c>
      <c r="K11" s="1012">
        <v>111995.15</v>
      </c>
    </row>
    <row r="12" spans="1:11" s="1013" customFormat="1" ht="25.5">
      <c r="A12" s="271">
        <v>3</v>
      </c>
      <c r="B12" s="271" t="s">
        <v>12623</v>
      </c>
      <c r="C12" s="1011">
        <v>41183</v>
      </c>
      <c r="D12" s="271">
        <v>2012</v>
      </c>
      <c r="E12" s="271" t="s">
        <v>12627</v>
      </c>
      <c r="F12" s="271" t="s">
        <v>889</v>
      </c>
      <c r="G12" s="271" t="s">
        <v>890</v>
      </c>
      <c r="H12" s="271" t="s">
        <v>12625</v>
      </c>
      <c r="I12" s="271" t="s">
        <v>12628</v>
      </c>
      <c r="J12" s="1012">
        <v>314040</v>
      </c>
      <c r="K12" s="1012">
        <v>148296.95000000001</v>
      </c>
    </row>
    <row r="13" spans="1:11" s="1013" customFormat="1" ht="25.5">
      <c r="A13" s="271">
        <v>4</v>
      </c>
      <c r="B13" s="271" t="s">
        <v>12623</v>
      </c>
      <c r="C13" s="1011">
        <v>41183</v>
      </c>
      <c r="D13" s="271">
        <v>2012</v>
      </c>
      <c r="E13" s="271" t="s">
        <v>12629</v>
      </c>
      <c r="F13" s="271" t="s">
        <v>889</v>
      </c>
      <c r="G13" s="271" t="s">
        <v>890</v>
      </c>
      <c r="H13" s="271" t="s">
        <v>12625</v>
      </c>
      <c r="I13" s="271" t="s">
        <v>12630</v>
      </c>
      <c r="J13" s="1012">
        <v>468409</v>
      </c>
      <c r="K13" s="1012">
        <v>221192.95</v>
      </c>
    </row>
    <row r="14" spans="1:11" s="1013" customFormat="1" ht="25.5">
      <c r="A14" s="271">
        <v>5</v>
      </c>
      <c r="B14" s="271" t="s">
        <v>12623</v>
      </c>
      <c r="C14" s="1011">
        <v>41183</v>
      </c>
      <c r="D14" s="271">
        <v>2012</v>
      </c>
      <c r="E14" s="271" t="s">
        <v>12631</v>
      </c>
      <c r="F14" s="271" t="s">
        <v>889</v>
      </c>
      <c r="G14" s="271" t="s">
        <v>890</v>
      </c>
      <c r="H14" s="271" t="s">
        <v>12625</v>
      </c>
      <c r="I14" s="271" t="s">
        <v>12632</v>
      </c>
      <c r="J14" s="1012">
        <v>274400</v>
      </c>
      <c r="K14" s="1012">
        <v>129577.4</v>
      </c>
    </row>
    <row r="15" spans="1:11" s="1013" customFormat="1" ht="25.5">
      <c r="A15" s="271">
        <v>6</v>
      </c>
      <c r="B15" s="271" t="s">
        <v>12623</v>
      </c>
      <c r="C15" s="1011">
        <v>41183</v>
      </c>
      <c r="D15" s="271">
        <v>2012</v>
      </c>
      <c r="E15" s="271" t="s">
        <v>12633</v>
      </c>
      <c r="F15" s="271" t="s">
        <v>889</v>
      </c>
      <c r="G15" s="271" t="s">
        <v>890</v>
      </c>
      <c r="H15" s="271" t="s">
        <v>12634</v>
      </c>
      <c r="I15" s="271" t="s">
        <v>12635</v>
      </c>
      <c r="J15" s="1012">
        <v>72222</v>
      </c>
      <c r="K15" s="1012">
        <v>10431.98</v>
      </c>
    </row>
    <row r="16" spans="1:11" s="1013" customFormat="1" ht="25.5">
      <c r="A16" s="271">
        <v>7</v>
      </c>
      <c r="B16" s="271" t="s">
        <v>12623</v>
      </c>
      <c r="C16" s="1011">
        <v>41183</v>
      </c>
      <c r="D16" s="271">
        <v>2012</v>
      </c>
      <c r="E16" s="271" t="s">
        <v>12636</v>
      </c>
      <c r="F16" s="271" t="s">
        <v>889</v>
      </c>
      <c r="G16" s="271" t="s">
        <v>890</v>
      </c>
      <c r="H16" s="271" t="s">
        <v>12625</v>
      </c>
      <c r="I16" s="271" t="s">
        <v>12637</v>
      </c>
      <c r="J16" s="1012">
        <v>295400</v>
      </c>
      <c r="K16" s="1012">
        <v>221192.95</v>
      </c>
    </row>
    <row r="17" spans="1:11" s="1013" customFormat="1" ht="25.5">
      <c r="A17" s="271">
        <v>8</v>
      </c>
      <c r="B17" s="271" t="s">
        <v>12623</v>
      </c>
      <c r="C17" s="1011">
        <v>41183</v>
      </c>
      <c r="D17" s="271">
        <v>2012</v>
      </c>
      <c r="E17" s="271" t="s">
        <v>12638</v>
      </c>
      <c r="F17" s="271" t="s">
        <v>889</v>
      </c>
      <c r="G17" s="271" t="s">
        <v>890</v>
      </c>
      <c r="H17" s="271" t="s">
        <v>12625</v>
      </c>
      <c r="I17" s="271" t="s">
        <v>12639</v>
      </c>
      <c r="J17" s="1012">
        <v>400000</v>
      </c>
      <c r="K17" s="1012">
        <v>188888.7</v>
      </c>
    </row>
    <row r="18" spans="1:11" s="1013" customFormat="1" ht="25.5">
      <c r="A18" s="271">
        <v>9</v>
      </c>
      <c r="B18" s="271" t="s">
        <v>12623</v>
      </c>
      <c r="C18" s="1011">
        <v>41183</v>
      </c>
      <c r="D18" s="271">
        <v>2012</v>
      </c>
      <c r="E18" s="271" t="s">
        <v>12640</v>
      </c>
      <c r="F18" s="271" t="s">
        <v>889</v>
      </c>
      <c r="G18" s="271" t="s">
        <v>890</v>
      </c>
      <c r="H18" s="271" t="s">
        <v>12625</v>
      </c>
      <c r="I18" s="271" t="s">
        <v>12641</v>
      </c>
      <c r="J18" s="1012">
        <v>234503</v>
      </c>
      <c r="K18" s="1012">
        <v>110737.15</v>
      </c>
    </row>
    <row r="19" spans="1:11" s="1013" customFormat="1" ht="25.5">
      <c r="A19" s="271">
        <v>10</v>
      </c>
      <c r="B19" s="271" t="s">
        <v>12623</v>
      </c>
      <c r="C19" s="1011">
        <v>41183</v>
      </c>
      <c r="D19" s="271">
        <v>2012</v>
      </c>
      <c r="E19" s="271" t="s">
        <v>12642</v>
      </c>
      <c r="F19" s="271" t="s">
        <v>889</v>
      </c>
      <c r="G19" s="271" t="s">
        <v>890</v>
      </c>
      <c r="H19" s="271" t="s">
        <v>12625</v>
      </c>
      <c r="I19" s="271" t="s">
        <v>12643</v>
      </c>
      <c r="J19" s="1012">
        <v>330000</v>
      </c>
      <c r="K19" s="1012">
        <v>155833.04999999999</v>
      </c>
    </row>
    <row r="20" spans="1:11" s="1013" customFormat="1" ht="25.5">
      <c r="A20" s="271">
        <v>11</v>
      </c>
      <c r="B20" s="271" t="s">
        <v>12623</v>
      </c>
      <c r="C20" s="1011">
        <v>41183</v>
      </c>
      <c r="D20" s="271">
        <v>2012</v>
      </c>
      <c r="E20" s="271" t="s">
        <v>12644</v>
      </c>
      <c r="F20" s="271" t="s">
        <v>889</v>
      </c>
      <c r="G20" s="271" t="s">
        <v>890</v>
      </c>
      <c r="H20" s="271" t="s">
        <v>12625</v>
      </c>
      <c r="I20" s="271" t="s">
        <v>12645</v>
      </c>
      <c r="J20" s="1012">
        <v>302550</v>
      </c>
      <c r="K20" s="1012">
        <v>142870.54999999999</v>
      </c>
    </row>
    <row r="21" spans="1:11" s="1013" customFormat="1" ht="25.5">
      <c r="A21" s="271">
        <v>12</v>
      </c>
      <c r="B21" s="271" t="s">
        <v>12623</v>
      </c>
      <c r="C21" s="1011">
        <v>41183</v>
      </c>
      <c r="D21" s="271">
        <v>2012</v>
      </c>
      <c r="E21" s="271" t="s">
        <v>12646</v>
      </c>
      <c r="F21" s="271" t="s">
        <v>889</v>
      </c>
      <c r="G21" s="271" t="s">
        <v>890</v>
      </c>
      <c r="H21" s="271" t="s">
        <v>12625</v>
      </c>
      <c r="I21" s="271" t="s">
        <v>12647</v>
      </c>
      <c r="J21" s="1012">
        <v>355250</v>
      </c>
      <c r="K21" s="1012">
        <v>167756.85</v>
      </c>
    </row>
    <row r="22" spans="1:11" s="1013" customFormat="1" ht="25.5">
      <c r="A22" s="271">
        <v>13</v>
      </c>
      <c r="B22" s="271" t="s">
        <v>12623</v>
      </c>
      <c r="C22" s="1011">
        <v>41183</v>
      </c>
      <c r="D22" s="271">
        <v>2012</v>
      </c>
      <c r="E22" s="271" t="s">
        <v>12648</v>
      </c>
      <c r="F22" s="271" t="s">
        <v>889</v>
      </c>
      <c r="G22" s="271" t="s">
        <v>890</v>
      </c>
      <c r="H22" s="271" t="s">
        <v>12625</v>
      </c>
      <c r="I22" s="271" t="s">
        <v>12649</v>
      </c>
      <c r="J22" s="1012">
        <v>335350</v>
      </c>
      <c r="K22" s="1012">
        <v>158360.1</v>
      </c>
    </row>
    <row r="23" spans="1:11" s="1013" customFormat="1" ht="25.5">
      <c r="A23" s="271">
        <v>14</v>
      </c>
      <c r="B23" s="271" t="s">
        <v>12623</v>
      </c>
      <c r="C23" s="1011">
        <v>41221</v>
      </c>
      <c r="D23" s="271">
        <v>2012</v>
      </c>
      <c r="E23" s="271" t="s">
        <v>12650</v>
      </c>
      <c r="F23" s="271" t="s">
        <v>889</v>
      </c>
      <c r="G23" s="271" t="s">
        <v>890</v>
      </c>
      <c r="H23" s="271" t="s">
        <v>12651</v>
      </c>
      <c r="I23" s="271" t="s">
        <v>12652</v>
      </c>
      <c r="J23" s="1012">
        <v>221422</v>
      </c>
      <c r="K23" s="1012">
        <v>103330.08</v>
      </c>
    </row>
    <row r="24" spans="1:11" s="1013" customFormat="1" ht="51">
      <c r="A24" s="271">
        <v>15</v>
      </c>
      <c r="B24" s="271" t="s">
        <v>12623</v>
      </c>
      <c r="C24" s="1011">
        <v>42068</v>
      </c>
      <c r="D24" s="271">
        <v>2014</v>
      </c>
      <c r="E24" s="271" t="s">
        <v>12653</v>
      </c>
      <c r="F24" s="271" t="s">
        <v>889</v>
      </c>
      <c r="G24" s="271" t="s">
        <v>890</v>
      </c>
      <c r="H24" s="271" t="s">
        <v>12654</v>
      </c>
      <c r="I24" s="271" t="s">
        <v>12655</v>
      </c>
      <c r="J24" s="1012">
        <v>294999.82</v>
      </c>
      <c r="K24" s="1012">
        <v>55066.48</v>
      </c>
    </row>
    <row r="25" spans="1:11" s="1013" customFormat="1" ht="51">
      <c r="A25" s="271">
        <v>16</v>
      </c>
      <c r="B25" s="271" t="s">
        <v>12623</v>
      </c>
      <c r="C25" s="1011">
        <v>42068</v>
      </c>
      <c r="D25" s="271">
        <v>2014</v>
      </c>
      <c r="E25" s="271" t="s">
        <v>12656</v>
      </c>
      <c r="F25" s="271" t="s">
        <v>889</v>
      </c>
      <c r="G25" s="271" t="s">
        <v>890</v>
      </c>
      <c r="H25" s="271" t="s">
        <v>12654</v>
      </c>
      <c r="I25" s="271" t="s">
        <v>12655</v>
      </c>
      <c r="J25" s="1012">
        <v>294999.82</v>
      </c>
      <c r="K25" s="1012">
        <v>55066.48</v>
      </c>
    </row>
    <row r="26" spans="1:11" ht="25.5">
      <c r="A26" s="271">
        <v>17</v>
      </c>
      <c r="B26" s="271" t="s">
        <v>12623</v>
      </c>
      <c r="C26" s="1011">
        <v>42671</v>
      </c>
      <c r="D26" s="271">
        <v>2016</v>
      </c>
      <c r="E26" s="271" t="s">
        <v>12657</v>
      </c>
      <c r="F26" s="271" t="s">
        <v>889</v>
      </c>
      <c r="G26" s="271" t="s">
        <v>890</v>
      </c>
      <c r="H26" s="271" t="s">
        <v>12658</v>
      </c>
      <c r="I26" s="271" t="s">
        <v>12659</v>
      </c>
      <c r="J26" s="1012">
        <v>51000</v>
      </c>
      <c r="K26" s="1012">
        <v>4533.28</v>
      </c>
    </row>
    <row r="27" spans="1:11" ht="25.5">
      <c r="A27" s="271">
        <v>18</v>
      </c>
      <c r="B27" s="271" t="s">
        <v>12623</v>
      </c>
      <c r="C27" s="1011">
        <v>42671</v>
      </c>
      <c r="D27" s="271">
        <v>2016</v>
      </c>
      <c r="E27" s="271" t="s">
        <v>12660</v>
      </c>
      <c r="F27" s="271" t="s">
        <v>889</v>
      </c>
      <c r="G27" s="271" t="s">
        <v>890</v>
      </c>
      <c r="H27" s="271" t="s">
        <v>12658</v>
      </c>
      <c r="I27" s="271" t="s">
        <v>12661</v>
      </c>
      <c r="J27" s="1012">
        <v>51000</v>
      </c>
      <c r="K27" s="1012">
        <v>11049.87</v>
      </c>
    </row>
    <row r="28" spans="1:11" ht="25.5">
      <c r="A28" s="271">
        <v>19</v>
      </c>
      <c r="B28" s="271" t="s">
        <v>12623</v>
      </c>
      <c r="C28" s="1011">
        <v>42671</v>
      </c>
      <c r="D28" s="271">
        <v>2016</v>
      </c>
      <c r="E28" s="271" t="s">
        <v>12662</v>
      </c>
      <c r="F28" s="271" t="s">
        <v>889</v>
      </c>
      <c r="G28" s="271" t="s">
        <v>890</v>
      </c>
      <c r="H28" s="271" t="s">
        <v>12658</v>
      </c>
      <c r="I28" s="271" t="s">
        <v>12663</v>
      </c>
      <c r="J28" s="1012">
        <v>51000</v>
      </c>
      <c r="K28" s="1012">
        <v>11049.87</v>
      </c>
    </row>
    <row r="29" spans="1:11" ht="25.5">
      <c r="A29" s="271">
        <v>20</v>
      </c>
      <c r="B29" s="271" t="s">
        <v>12623</v>
      </c>
      <c r="C29" s="1011">
        <v>42671</v>
      </c>
      <c r="D29" s="271">
        <v>2016</v>
      </c>
      <c r="E29" s="271" t="s">
        <v>12664</v>
      </c>
      <c r="F29" s="271" t="s">
        <v>889</v>
      </c>
      <c r="G29" s="271" t="s">
        <v>890</v>
      </c>
      <c r="H29" s="271" t="s">
        <v>12658</v>
      </c>
      <c r="I29" s="271" t="s">
        <v>12665</v>
      </c>
      <c r="J29" s="1012">
        <v>51000</v>
      </c>
      <c r="K29" s="1012">
        <v>11049.87</v>
      </c>
    </row>
    <row r="30" spans="1:11" ht="25.5">
      <c r="A30" s="271">
        <v>21</v>
      </c>
      <c r="B30" s="271" t="s">
        <v>12623</v>
      </c>
      <c r="C30" s="1011">
        <v>42671</v>
      </c>
      <c r="D30" s="271">
        <v>2016</v>
      </c>
      <c r="E30" s="271" t="s">
        <v>12666</v>
      </c>
      <c r="F30" s="271" t="s">
        <v>889</v>
      </c>
      <c r="G30" s="271" t="s">
        <v>890</v>
      </c>
      <c r="H30" s="271" t="s">
        <v>12658</v>
      </c>
      <c r="I30" s="271" t="s">
        <v>12667</v>
      </c>
      <c r="J30" s="1012">
        <v>51000</v>
      </c>
      <c r="K30" s="1012">
        <v>11049.87</v>
      </c>
    </row>
    <row r="31" spans="1:11" ht="25.5">
      <c r="A31" s="271">
        <v>22</v>
      </c>
      <c r="B31" s="271" t="s">
        <v>12623</v>
      </c>
      <c r="C31" s="1011">
        <v>42671</v>
      </c>
      <c r="D31" s="271">
        <v>2016</v>
      </c>
      <c r="E31" s="271" t="s">
        <v>12668</v>
      </c>
      <c r="F31" s="271" t="s">
        <v>889</v>
      </c>
      <c r="G31" s="271" t="s">
        <v>890</v>
      </c>
      <c r="H31" s="271" t="s">
        <v>12658</v>
      </c>
      <c r="I31" s="271" t="s">
        <v>12669</v>
      </c>
      <c r="J31" s="1012">
        <v>51000</v>
      </c>
      <c r="K31" s="1012">
        <v>11049.87</v>
      </c>
    </row>
    <row r="32" spans="1:11" ht="25.5">
      <c r="A32" s="271">
        <v>23</v>
      </c>
      <c r="B32" s="271" t="s">
        <v>12623</v>
      </c>
      <c r="C32" s="1011">
        <v>42671</v>
      </c>
      <c r="D32" s="271">
        <v>2016</v>
      </c>
      <c r="E32" s="271" t="s">
        <v>12670</v>
      </c>
      <c r="F32" s="271" t="s">
        <v>889</v>
      </c>
      <c r="G32" s="271" t="s">
        <v>890</v>
      </c>
      <c r="H32" s="271" t="s">
        <v>12658</v>
      </c>
      <c r="I32" s="271" t="s">
        <v>12671</v>
      </c>
      <c r="J32" s="1012">
        <v>51000</v>
      </c>
      <c r="K32" s="1012">
        <v>11049.87</v>
      </c>
    </row>
    <row r="33" spans="1:11" ht="25.5">
      <c r="A33" s="271">
        <v>24</v>
      </c>
      <c r="B33" s="271" t="s">
        <v>12623</v>
      </c>
      <c r="C33" s="1011">
        <v>42671</v>
      </c>
      <c r="D33" s="271">
        <v>2016</v>
      </c>
      <c r="E33" s="271" t="s">
        <v>2358</v>
      </c>
      <c r="F33" s="271" t="s">
        <v>889</v>
      </c>
      <c r="G33" s="271" t="s">
        <v>890</v>
      </c>
      <c r="H33" s="271" t="s">
        <v>12658</v>
      </c>
      <c r="I33" s="271" t="s">
        <v>12672</v>
      </c>
      <c r="J33" s="1012">
        <v>51000</v>
      </c>
      <c r="K33" s="1012">
        <v>11049.87</v>
      </c>
    </row>
    <row r="34" spans="1:11" ht="25.5">
      <c r="A34" s="271">
        <v>25</v>
      </c>
      <c r="B34" s="271" t="s">
        <v>12623</v>
      </c>
      <c r="C34" s="1011">
        <v>42671</v>
      </c>
      <c r="D34" s="271">
        <v>2016</v>
      </c>
      <c r="E34" s="271" t="s">
        <v>12673</v>
      </c>
      <c r="F34" s="271" t="s">
        <v>889</v>
      </c>
      <c r="G34" s="271" t="s">
        <v>890</v>
      </c>
      <c r="H34" s="271" t="s">
        <v>12658</v>
      </c>
      <c r="I34" s="271" t="s">
        <v>12674</v>
      </c>
      <c r="J34" s="1012">
        <v>51000</v>
      </c>
      <c r="K34" s="1012">
        <v>11049.87</v>
      </c>
    </row>
    <row r="35" spans="1:11" ht="39" customHeight="1">
      <c r="A35" s="271">
        <v>26</v>
      </c>
      <c r="B35" s="271" t="s">
        <v>12623</v>
      </c>
      <c r="C35" s="1011">
        <v>42671</v>
      </c>
      <c r="D35" s="271">
        <v>2016</v>
      </c>
      <c r="E35" s="271" t="s">
        <v>12675</v>
      </c>
      <c r="F35" s="271" t="s">
        <v>889</v>
      </c>
      <c r="G35" s="271" t="s">
        <v>890</v>
      </c>
      <c r="H35" s="271" t="s">
        <v>12658</v>
      </c>
      <c r="I35" s="271" t="s">
        <v>12676</v>
      </c>
      <c r="J35" s="1012">
        <v>51000</v>
      </c>
      <c r="K35" s="1012">
        <v>5949.93</v>
      </c>
    </row>
    <row r="36" spans="1:11" ht="25.5">
      <c r="A36" s="271">
        <v>27</v>
      </c>
      <c r="B36" s="1011" t="s">
        <v>12677</v>
      </c>
      <c r="C36" s="1011">
        <v>43032</v>
      </c>
      <c r="D36" s="271">
        <v>2017</v>
      </c>
      <c r="E36" s="271" t="s">
        <v>2364</v>
      </c>
      <c r="F36" s="271" t="s">
        <v>889</v>
      </c>
      <c r="G36" s="271" t="s">
        <v>890</v>
      </c>
      <c r="H36" s="271" t="s">
        <v>12678</v>
      </c>
      <c r="I36" s="1011" t="s">
        <v>12679</v>
      </c>
      <c r="J36" s="1012">
        <v>72222</v>
      </c>
      <c r="K36" s="1012">
        <v>10431.98</v>
      </c>
    </row>
    <row r="37" spans="1:11" ht="25.5">
      <c r="A37" s="271">
        <v>28</v>
      </c>
      <c r="B37" s="1011" t="s">
        <v>12677</v>
      </c>
      <c r="C37" s="1011">
        <v>43032</v>
      </c>
      <c r="D37" s="271">
        <v>2017</v>
      </c>
      <c r="E37" s="271" t="s">
        <v>12680</v>
      </c>
      <c r="F37" s="271" t="s">
        <v>889</v>
      </c>
      <c r="G37" s="271" t="s">
        <v>890</v>
      </c>
      <c r="H37" s="271" t="s">
        <v>12678</v>
      </c>
      <c r="I37" s="1011" t="s">
        <v>12681</v>
      </c>
      <c r="J37" s="1012">
        <v>72222</v>
      </c>
      <c r="K37" s="1012">
        <v>10431.98</v>
      </c>
    </row>
    <row r="38" spans="1:11" ht="25.5">
      <c r="A38" s="271">
        <v>29</v>
      </c>
      <c r="B38" s="1011" t="s">
        <v>12677</v>
      </c>
      <c r="C38" s="1011">
        <v>43032</v>
      </c>
      <c r="D38" s="271">
        <v>2017</v>
      </c>
      <c r="E38" s="271" t="s">
        <v>12682</v>
      </c>
      <c r="F38" s="271" t="s">
        <v>889</v>
      </c>
      <c r="G38" s="271" t="s">
        <v>890</v>
      </c>
      <c r="H38" s="271" t="s">
        <v>12678</v>
      </c>
      <c r="I38" s="1011" t="s">
        <v>12683</v>
      </c>
      <c r="J38" s="1012">
        <v>72222</v>
      </c>
      <c r="K38" s="1012">
        <v>10431.98</v>
      </c>
    </row>
    <row r="39" spans="1:11" ht="25.5">
      <c r="A39" s="271">
        <v>30</v>
      </c>
      <c r="B39" s="1011" t="s">
        <v>12677</v>
      </c>
      <c r="C39" s="1011">
        <v>43032</v>
      </c>
      <c r="D39" s="271">
        <v>2017</v>
      </c>
      <c r="E39" s="271" t="s">
        <v>12684</v>
      </c>
      <c r="F39" s="271" t="s">
        <v>889</v>
      </c>
      <c r="G39" s="271" t="s">
        <v>890</v>
      </c>
      <c r="H39" s="271" t="s">
        <v>12678</v>
      </c>
      <c r="I39" s="1011" t="s">
        <v>12685</v>
      </c>
      <c r="J39" s="1012">
        <v>72222</v>
      </c>
      <c r="K39" s="1012">
        <v>10431.98</v>
      </c>
    </row>
    <row r="40" spans="1:11" ht="25.5">
      <c r="A40" s="271">
        <v>31</v>
      </c>
      <c r="B40" s="1011" t="s">
        <v>12677</v>
      </c>
      <c r="C40" s="1011">
        <v>43032</v>
      </c>
      <c r="D40" s="271">
        <v>2017</v>
      </c>
      <c r="E40" s="271" t="s">
        <v>12686</v>
      </c>
      <c r="F40" s="271" t="s">
        <v>889</v>
      </c>
      <c r="G40" s="271" t="s">
        <v>890</v>
      </c>
      <c r="H40" s="271" t="s">
        <v>12678</v>
      </c>
      <c r="I40" s="1011" t="s">
        <v>12687</v>
      </c>
      <c r="J40" s="1012">
        <v>72222</v>
      </c>
      <c r="K40" s="1012">
        <v>10431.98</v>
      </c>
    </row>
    <row r="41" spans="1:11" ht="25.5">
      <c r="A41" s="271">
        <v>32</v>
      </c>
      <c r="B41" s="1011" t="s">
        <v>12677</v>
      </c>
      <c r="C41" s="1011">
        <v>43032</v>
      </c>
      <c r="D41" s="271">
        <v>2017</v>
      </c>
      <c r="E41" s="271" t="s">
        <v>12688</v>
      </c>
      <c r="F41" s="271" t="s">
        <v>889</v>
      </c>
      <c r="G41" s="271" t="s">
        <v>890</v>
      </c>
      <c r="H41" s="271" t="s">
        <v>12678</v>
      </c>
      <c r="I41" s="1011" t="s">
        <v>12687</v>
      </c>
      <c r="J41" s="1012">
        <v>72222</v>
      </c>
      <c r="K41" s="1012">
        <v>10431.98</v>
      </c>
    </row>
    <row r="42" spans="1:11" ht="25.5">
      <c r="A42" s="271">
        <v>33</v>
      </c>
      <c r="B42" s="1011" t="s">
        <v>12677</v>
      </c>
      <c r="C42" s="1011">
        <v>43032</v>
      </c>
      <c r="D42" s="271">
        <v>2017</v>
      </c>
      <c r="E42" s="271" t="s">
        <v>12689</v>
      </c>
      <c r="F42" s="271" t="s">
        <v>889</v>
      </c>
      <c r="G42" s="271" t="s">
        <v>890</v>
      </c>
      <c r="H42" s="271" t="s">
        <v>12678</v>
      </c>
      <c r="I42" s="1011" t="s">
        <v>12690</v>
      </c>
      <c r="J42" s="1012">
        <v>72222</v>
      </c>
      <c r="K42" s="1012">
        <v>10431.98</v>
      </c>
    </row>
    <row r="43" spans="1:11" ht="25.5">
      <c r="A43" s="271">
        <v>34</v>
      </c>
      <c r="B43" s="1011" t="s">
        <v>12677</v>
      </c>
      <c r="C43" s="1011">
        <v>43032</v>
      </c>
      <c r="D43" s="271">
        <v>2017</v>
      </c>
      <c r="E43" s="271" t="s">
        <v>12691</v>
      </c>
      <c r="F43" s="271" t="s">
        <v>889</v>
      </c>
      <c r="G43" s="271" t="s">
        <v>890</v>
      </c>
      <c r="H43" s="271" t="s">
        <v>12678</v>
      </c>
      <c r="I43" s="1011" t="s">
        <v>12692</v>
      </c>
      <c r="J43" s="1012">
        <v>72222</v>
      </c>
      <c r="K43" s="1012">
        <v>10431.98</v>
      </c>
    </row>
    <row r="44" spans="1:11" ht="25.5">
      <c r="A44" s="271">
        <v>35</v>
      </c>
      <c r="B44" s="1011" t="s">
        <v>12677</v>
      </c>
      <c r="C44" s="1011">
        <v>43032</v>
      </c>
      <c r="D44" s="271">
        <v>2017</v>
      </c>
      <c r="E44" s="271" t="s">
        <v>12693</v>
      </c>
      <c r="F44" s="271" t="s">
        <v>889</v>
      </c>
      <c r="G44" s="271" t="s">
        <v>890</v>
      </c>
      <c r="H44" s="271" t="s">
        <v>12678</v>
      </c>
      <c r="I44" s="1011" t="s">
        <v>12694</v>
      </c>
      <c r="J44" s="1012">
        <v>72222</v>
      </c>
      <c r="K44" s="1012">
        <v>10431.98</v>
      </c>
    </row>
    <row r="45" spans="1:11" ht="25.5">
      <c r="A45" s="271">
        <v>36</v>
      </c>
      <c r="B45" s="1011" t="s">
        <v>12677</v>
      </c>
      <c r="C45" s="1011">
        <v>43032</v>
      </c>
      <c r="D45" s="271">
        <v>2017</v>
      </c>
      <c r="E45" s="271" t="s">
        <v>2367</v>
      </c>
      <c r="F45" s="271" t="s">
        <v>889</v>
      </c>
      <c r="G45" s="271" t="s">
        <v>890</v>
      </c>
      <c r="H45" s="271" t="s">
        <v>12678</v>
      </c>
      <c r="I45" s="1011" t="s">
        <v>12695</v>
      </c>
      <c r="J45" s="1012">
        <v>72222</v>
      </c>
      <c r="K45" s="1012">
        <v>10431.98</v>
      </c>
    </row>
    <row r="46" spans="1:11" ht="25.5">
      <c r="A46" s="271">
        <v>37</v>
      </c>
      <c r="B46" s="1011" t="s">
        <v>12677</v>
      </c>
      <c r="C46" s="1011">
        <v>43032</v>
      </c>
      <c r="D46" s="271">
        <v>2017</v>
      </c>
      <c r="E46" s="271" t="s">
        <v>12696</v>
      </c>
      <c r="F46" s="271" t="s">
        <v>889</v>
      </c>
      <c r="G46" s="271" t="s">
        <v>890</v>
      </c>
      <c r="H46" s="271" t="s">
        <v>12678</v>
      </c>
      <c r="I46" s="1011" t="s">
        <v>12697</v>
      </c>
      <c r="J46" s="1012">
        <v>72222</v>
      </c>
      <c r="K46" s="1012">
        <v>10431.98</v>
      </c>
    </row>
    <row r="47" spans="1:11" ht="25.5">
      <c r="A47" s="271">
        <v>38</v>
      </c>
      <c r="B47" s="1011" t="s">
        <v>12677</v>
      </c>
      <c r="C47" s="1011">
        <v>43032</v>
      </c>
      <c r="D47" s="271">
        <v>2017</v>
      </c>
      <c r="E47" s="271" t="s">
        <v>12698</v>
      </c>
      <c r="F47" s="271" t="s">
        <v>889</v>
      </c>
      <c r="G47" s="271" t="s">
        <v>890</v>
      </c>
      <c r="H47" s="271" t="s">
        <v>12678</v>
      </c>
      <c r="I47" s="1011" t="s">
        <v>12697</v>
      </c>
      <c r="J47" s="1012">
        <v>72222</v>
      </c>
      <c r="K47" s="1012">
        <v>10431.98</v>
      </c>
    </row>
    <row r="48" spans="1:11" ht="25.5">
      <c r="A48" s="271">
        <v>39</v>
      </c>
      <c r="B48" s="1011" t="s">
        <v>12677</v>
      </c>
      <c r="C48" s="1011">
        <v>43032</v>
      </c>
      <c r="D48" s="271">
        <v>2017</v>
      </c>
      <c r="E48" s="271" t="s">
        <v>12699</v>
      </c>
      <c r="F48" s="271" t="s">
        <v>889</v>
      </c>
      <c r="G48" s="271" t="s">
        <v>890</v>
      </c>
      <c r="H48" s="271" t="s">
        <v>12678</v>
      </c>
      <c r="I48" s="1011" t="s">
        <v>12700</v>
      </c>
      <c r="J48" s="1012">
        <v>72222</v>
      </c>
      <c r="K48" s="1012">
        <v>10431.98</v>
      </c>
    </row>
    <row r="49" spans="1:11" ht="25.5">
      <c r="A49" s="271">
        <v>40</v>
      </c>
      <c r="B49" s="1011" t="s">
        <v>12677</v>
      </c>
      <c r="C49" s="1011">
        <v>43032</v>
      </c>
      <c r="D49" s="271">
        <v>2017</v>
      </c>
      <c r="E49" s="271" t="s">
        <v>2370</v>
      </c>
      <c r="F49" s="271" t="s">
        <v>889</v>
      </c>
      <c r="G49" s="271" t="s">
        <v>890</v>
      </c>
      <c r="H49" s="271" t="s">
        <v>12678</v>
      </c>
      <c r="I49" s="1011" t="s">
        <v>12701</v>
      </c>
      <c r="J49" s="1012">
        <v>72222</v>
      </c>
      <c r="K49" s="1012">
        <v>10431.98</v>
      </c>
    </row>
    <row r="50" spans="1:11" ht="25.5">
      <c r="A50" s="271">
        <v>41</v>
      </c>
      <c r="B50" s="1011" t="s">
        <v>12677</v>
      </c>
      <c r="C50" s="1011">
        <v>43032</v>
      </c>
      <c r="D50" s="271">
        <v>2017</v>
      </c>
      <c r="E50" s="271" t="s">
        <v>12702</v>
      </c>
      <c r="F50" s="271" t="s">
        <v>889</v>
      </c>
      <c r="G50" s="271" t="s">
        <v>890</v>
      </c>
      <c r="H50" s="271" t="s">
        <v>12678</v>
      </c>
      <c r="I50" s="1011" t="s">
        <v>12703</v>
      </c>
      <c r="J50" s="1012">
        <v>72222</v>
      </c>
      <c r="K50" s="1012">
        <v>10431.98</v>
      </c>
    </row>
    <row r="51" spans="1:11" ht="25.5">
      <c r="A51" s="271">
        <v>42</v>
      </c>
      <c r="B51" s="1011" t="s">
        <v>12677</v>
      </c>
      <c r="C51" s="1011">
        <v>43032</v>
      </c>
      <c r="D51" s="271">
        <v>2017</v>
      </c>
      <c r="E51" s="271" t="s">
        <v>2373</v>
      </c>
      <c r="F51" s="271" t="s">
        <v>889</v>
      </c>
      <c r="G51" s="271" t="s">
        <v>890</v>
      </c>
      <c r="H51" s="271" t="s">
        <v>12678</v>
      </c>
      <c r="I51" s="1011" t="s">
        <v>12704</v>
      </c>
      <c r="J51" s="1012">
        <v>72222</v>
      </c>
      <c r="K51" s="1012">
        <v>10431.98</v>
      </c>
    </row>
    <row r="52" spans="1:11" ht="25.5">
      <c r="A52" s="271">
        <v>43</v>
      </c>
      <c r="B52" s="1011" t="s">
        <v>12677</v>
      </c>
      <c r="C52" s="1011">
        <v>43032</v>
      </c>
      <c r="D52" s="271">
        <v>2017</v>
      </c>
      <c r="E52" s="271" t="s">
        <v>12705</v>
      </c>
      <c r="F52" s="271" t="s">
        <v>889</v>
      </c>
      <c r="G52" s="271" t="s">
        <v>890</v>
      </c>
      <c r="H52" s="271" t="s">
        <v>12706</v>
      </c>
      <c r="I52" s="1011" t="s">
        <v>12707</v>
      </c>
      <c r="J52" s="1012">
        <v>72226</v>
      </c>
      <c r="K52" s="1012">
        <v>10431.98</v>
      </c>
    </row>
    <row r="53" spans="1:11" ht="25.5">
      <c r="A53" s="271">
        <v>44</v>
      </c>
      <c r="B53" s="1011" t="s">
        <v>12677</v>
      </c>
      <c r="C53" s="1011">
        <v>43284</v>
      </c>
      <c r="D53" s="271">
        <v>2018</v>
      </c>
      <c r="E53" s="271" t="s">
        <v>12708</v>
      </c>
      <c r="F53" s="271" t="s">
        <v>889</v>
      </c>
      <c r="G53" s="271" t="s">
        <v>890</v>
      </c>
      <c r="H53" s="271" t="s">
        <v>12709</v>
      </c>
      <c r="I53" s="1011" t="s">
        <v>12710</v>
      </c>
      <c r="J53" s="1012">
        <v>114141.88</v>
      </c>
      <c r="K53" s="1012">
        <v>8877.68</v>
      </c>
    </row>
    <row r="54" spans="1:11" ht="25.5">
      <c r="A54" s="271">
        <v>45</v>
      </c>
      <c r="B54" s="1011" t="s">
        <v>12677</v>
      </c>
      <c r="C54" s="1011">
        <v>43284</v>
      </c>
      <c r="D54" s="271">
        <v>2018</v>
      </c>
      <c r="E54" s="271" t="s">
        <v>12711</v>
      </c>
      <c r="F54" s="271" t="s">
        <v>889</v>
      </c>
      <c r="G54" s="271" t="s">
        <v>890</v>
      </c>
      <c r="H54" s="271" t="s">
        <v>12709</v>
      </c>
      <c r="I54" s="1011" t="s">
        <v>12712</v>
      </c>
      <c r="J54" s="1012">
        <v>114141.88</v>
      </c>
      <c r="K54" s="1012">
        <v>8877.68</v>
      </c>
    </row>
    <row r="55" spans="1:11" ht="25.5">
      <c r="A55" s="271">
        <v>46</v>
      </c>
      <c r="B55" s="1011" t="s">
        <v>12677</v>
      </c>
      <c r="C55" s="1011">
        <v>43284</v>
      </c>
      <c r="D55" s="271">
        <v>2018</v>
      </c>
      <c r="E55" s="271" t="s">
        <v>2376</v>
      </c>
      <c r="F55" s="271" t="s">
        <v>889</v>
      </c>
      <c r="G55" s="271" t="s">
        <v>890</v>
      </c>
      <c r="H55" s="271" t="s">
        <v>12709</v>
      </c>
      <c r="I55" s="1011" t="s">
        <v>12713</v>
      </c>
      <c r="J55" s="1012">
        <v>114141.88</v>
      </c>
      <c r="K55" s="1012">
        <v>8877.68</v>
      </c>
    </row>
    <row r="56" spans="1:11" ht="25.5">
      <c r="A56" s="271">
        <v>47</v>
      </c>
      <c r="B56" s="1011" t="s">
        <v>12677</v>
      </c>
      <c r="C56" s="1011">
        <v>43284</v>
      </c>
      <c r="D56" s="271">
        <v>2018</v>
      </c>
      <c r="E56" s="271" t="s">
        <v>12714</v>
      </c>
      <c r="F56" s="271" t="s">
        <v>889</v>
      </c>
      <c r="G56" s="271" t="s">
        <v>890</v>
      </c>
      <c r="H56" s="271" t="s">
        <v>12709</v>
      </c>
      <c r="I56" s="1011" t="s">
        <v>12715</v>
      </c>
      <c r="J56" s="1012">
        <v>114141.88</v>
      </c>
      <c r="K56" s="1012">
        <v>8877.68</v>
      </c>
    </row>
    <row r="57" spans="1:11" ht="25.5">
      <c r="A57" s="271">
        <v>48</v>
      </c>
      <c r="B57" s="1011" t="s">
        <v>12677</v>
      </c>
      <c r="C57" s="1011">
        <v>43284</v>
      </c>
      <c r="D57" s="271">
        <v>2018</v>
      </c>
      <c r="E57" s="271" t="s">
        <v>12716</v>
      </c>
      <c r="F57" s="271" t="s">
        <v>889</v>
      </c>
      <c r="G57" s="271" t="s">
        <v>890</v>
      </c>
      <c r="H57" s="271" t="s">
        <v>12709</v>
      </c>
      <c r="I57" s="1011" t="s">
        <v>12717</v>
      </c>
      <c r="J57" s="1012">
        <v>141141.88</v>
      </c>
      <c r="K57" s="1012">
        <v>8877.68</v>
      </c>
    </row>
    <row r="58" spans="1:11" ht="25.5">
      <c r="A58" s="271">
        <v>49</v>
      </c>
      <c r="B58" s="1011" t="s">
        <v>12677</v>
      </c>
      <c r="C58" s="1011">
        <v>43284</v>
      </c>
      <c r="D58" s="271">
        <v>2018</v>
      </c>
      <c r="E58" s="271" t="s">
        <v>2379</v>
      </c>
      <c r="F58" s="271" t="s">
        <v>889</v>
      </c>
      <c r="G58" s="271" t="s">
        <v>890</v>
      </c>
      <c r="H58" s="271" t="s">
        <v>12709</v>
      </c>
      <c r="I58" s="1011" t="s">
        <v>12718</v>
      </c>
      <c r="J58" s="1012">
        <v>141141.88</v>
      </c>
      <c r="K58" s="1012">
        <v>8877.68</v>
      </c>
    </row>
    <row r="59" spans="1:11" ht="25.5">
      <c r="A59" s="271">
        <v>50</v>
      </c>
      <c r="B59" s="1011" t="s">
        <v>12677</v>
      </c>
      <c r="C59" s="1011">
        <v>43284</v>
      </c>
      <c r="D59" s="271">
        <v>2018</v>
      </c>
      <c r="E59" s="271" t="s">
        <v>12719</v>
      </c>
      <c r="F59" s="271" t="s">
        <v>889</v>
      </c>
      <c r="G59" s="271" t="s">
        <v>890</v>
      </c>
      <c r="H59" s="271" t="s">
        <v>12709</v>
      </c>
      <c r="I59" s="1011" t="s">
        <v>12720</v>
      </c>
      <c r="J59" s="1012">
        <v>141141.88</v>
      </c>
      <c r="K59" s="1012">
        <v>8877.68</v>
      </c>
    </row>
    <row r="60" spans="1:11" ht="25.5">
      <c r="A60" s="271">
        <v>51</v>
      </c>
      <c r="B60" s="1011" t="s">
        <v>12677</v>
      </c>
      <c r="C60" s="1011">
        <v>43284</v>
      </c>
      <c r="D60" s="271">
        <v>2018</v>
      </c>
      <c r="E60" s="271" t="s">
        <v>1453</v>
      </c>
      <c r="F60" s="271" t="s">
        <v>889</v>
      </c>
      <c r="G60" s="271" t="s">
        <v>890</v>
      </c>
      <c r="H60" s="271" t="s">
        <v>12709</v>
      </c>
      <c r="I60" s="1011" t="s">
        <v>12721</v>
      </c>
      <c r="J60" s="1012">
        <v>141141.88</v>
      </c>
      <c r="K60" s="1012">
        <v>8877.68</v>
      </c>
    </row>
    <row r="61" spans="1:11" ht="25.5">
      <c r="A61" s="271">
        <v>52</v>
      </c>
      <c r="B61" s="1011" t="s">
        <v>12677</v>
      </c>
      <c r="C61" s="1011">
        <v>43284</v>
      </c>
      <c r="D61" s="271">
        <v>2018</v>
      </c>
      <c r="E61" s="271" t="s">
        <v>12722</v>
      </c>
      <c r="F61" s="271" t="s">
        <v>889</v>
      </c>
      <c r="G61" s="271" t="s">
        <v>890</v>
      </c>
      <c r="H61" s="271" t="s">
        <v>12709</v>
      </c>
      <c r="I61" s="1011" t="s">
        <v>12723</v>
      </c>
      <c r="J61" s="1012">
        <v>141141.88</v>
      </c>
      <c r="K61" s="1012">
        <v>8877.68</v>
      </c>
    </row>
    <row r="62" spans="1:11" ht="25.5">
      <c r="A62" s="271">
        <v>53</v>
      </c>
      <c r="B62" s="1011" t="s">
        <v>12677</v>
      </c>
      <c r="C62" s="1011">
        <v>43284</v>
      </c>
      <c r="D62" s="271">
        <v>2018</v>
      </c>
      <c r="E62" s="271" t="s">
        <v>12724</v>
      </c>
      <c r="F62" s="271" t="s">
        <v>889</v>
      </c>
      <c r="G62" s="271" t="s">
        <v>890</v>
      </c>
      <c r="H62" s="271" t="s">
        <v>12709</v>
      </c>
      <c r="I62" s="1011" t="s">
        <v>12725</v>
      </c>
      <c r="J62" s="1012">
        <v>141141.88</v>
      </c>
      <c r="K62" s="1012">
        <v>8877.68</v>
      </c>
    </row>
    <row r="63" spans="1:11" ht="25.15" customHeight="1">
      <c r="A63" s="271">
        <v>54</v>
      </c>
      <c r="B63" s="1011" t="s">
        <v>12677</v>
      </c>
      <c r="C63" s="1011">
        <v>43284</v>
      </c>
      <c r="D63" s="271">
        <v>2018</v>
      </c>
      <c r="E63" s="271" t="s">
        <v>12726</v>
      </c>
      <c r="F63" s="271" t="s">
        <v>889</v>
      </c>
      <c r="G63" s="271" t="s">
        <v>890</v>
      </c>
      <c r="H63" s="271" t="s">
        <v>12709</v>
      </c>
      <c r="I63" s="1011" t="s">
        <v>12727</v>
      </c>
      <c r="J63" s="1012">
        <v>141141.88</v>
      </c>
      <c r="K63" s="1012">
        <v>8877.68</v>
      </c>
    </row>
    <row r="64" spans="1:11" ht="25.15" customHeight="1">
      <c r="A64" s="271">
        <v>55</v>
      </c>
      <c r="B64" s="1011" t="s">
        <v>12677</v>
      </c>
      <c r="C64" s="1011">
        <v>43284</v>
      </c>
      <c r="D64" s="271">
        <v>2018</v>
      </c>
      <c r="E64" s="271" t="s">
        <v>12728</v>
      </c>
      <c r="F64" s="271" t="s">
        <v>889</v>
      </c>
      <c r="G64" s="271" t="s">
        <v>890</v>
      </c>
      <c r="H64" s="271" t="s">
        <v>12709</v>
      </c>
      <c r="I64" s="1011" t="s">
        <v>12729</v>
      </c>
      <c r="J64" s="1012">
        <v>141141.88</v>
      </c>
      <c r="K64" s="1012">
        <v>8877.68</v>
      </c>
    </row>
    <row r="65" spans="1:11" ht="25.15" customHeight="1">
      <c r="A65" s="271">
        <v>56</v>
      </c>
      <c r="B65" s="1011" t="s">
        <v>12677</v>
      </c>
      <c r="C65" s="1011">
        <v>43284</v>
      </c>
      <c r="D65" s="271">
        <v>2018</v>
      </c>
      <c r="E65" s="271" t="s">
        <v>5591</v>
      </c>
      <c r="F65" s="271" t="s">
        <v>889</v>
      </c>
      <c r="G65" s="271" t="s">
        <v>890</v>
      </c>
      <c r="H65" s="271" t="s">
        <v>12709</v>
      </c>
      <c r="I65" s="1011" t="s">
        <v>12730</v>
      </c>
      <c r="J65" s="1012">
        <v>141141.88</v>
      </c>
      <c r="K65" s="1012">
        <v>8877.68</v>
      </c>
    </row>
    <row r="66" spans="1:11" ht="25.15" customHeight="1">
      <c r="A66" s="271">
        <v>57</v>
      </c>
      <c r="B66" s="1011" t="s">
        <v>12677</v>
      </c>
      <c r="C66" s="1011">
        <v>43284</v>
      </c>
      <c r="D66" s="271">
        <v>2018</v>
      </c>
      <c r="E66" s="271" t="s">
        <v>12731</v>
      </c>
      <c r="F66" s="271" t="s">
        <v>889</v>
      </c>
      <c r="G66" s="271" t="s">
        <v>890</v>
      </c>
      <c r="H66" s="271" t="s">
        <v>12709</v>
      </c>
      <c r="I66" s="1011" t="s">
        <v>12732</v>
      </c>
      <c r="J66" s="1012">
        <v>141141.88</v>
      </c>
      <c r="K66" s="1012">
        <v>8877.68</v>
      </c>
    </row>
    <row r="67" spans="1:11" ht="25.5">
      <c r="A67" s="271">
        <v>58</v>
      </c>
      <c r="B67" s="1011" t="s">
        <v>12677</v>
      </c>
      <c r="C67" s="1011">
        <v>43284</v>
      </c>
      <c r="D67" s="271">
        <v>2018</v>
      </c>
      <c r="E67" s="271" t="s">
        <v>12733</v>
      </c>
      <c r="F67" s="271" t="s">
        <v>889</v>
      </c>
      <c r="G67" s="271" t="s">
        <v>890</v>
      </c>
      <c r="H67" s="271" t="s">
        <v>12709</v>
      </c>
      <c r="I67" s="1011" t="s">
        <v>12734</v>
      </c>
      <c r="J67" s="1012">
        <v>141141.88</v>
      </c>
      <c r="K67" s="1012">
        <v>8877.68</v>
      </c>
    </row>
    <row r="68" spans="1:11" s="1014" customFormat="1" ht="25.5">
      <c r="A68" s="271">
        <v>59</v>
      </c>
      <c r="B68" s="1011" t="s">
        <v>12677</v>
      </c>
      <c r="C68" s="1011">
        <v>43284</v>
      </c>
      <c r="D68" s="271">
        <v>2018</v>
      </c>
      <c r="E68" s="271" t="s">
        <v>12735</v>
      </c>
      <c r="F68" s="271" t="s">
        <v>889</v>
      </c>
      <c r="G68" s="271" t="s">
        <v>890</v>
      </c>
      <c r="H68" s="271" t="s">
        <v>12709</v>
      </c>
      <c r="I68" s="1011" t="s">
        <v>12736</v>
      </c>
      <c r="J68" s="1012">
        <v>114141.88</v>
      </c>
      <c r="K68" s="1012">
        <v>8877.68</v>
      </c>
    </row>
    <row r="69" spans="1:11" ht="25.5">
      <c r="A69" s="271">
        <v>60</v>
      </c>
      <c r="B69" s="1011" t="s">
        <v>12677</v>
      </c>
      <c r="C69" s="1011">
        <v>43284</v>
      </c>
      <c r="D69" s="271">
        <v>2018</v>
      </c>
      <c r="E69" s="271" t="s">
        <v>12737</v>
      </c>
      <c r="F69" s="271" t="s">
        <v>889</v>
      </c>
      <c r="G69" s="271" t="s">
        <v>890</v>
      </c>
      <c r="H69" s="271" t="s">
        <v>12709</v>
      </c>
      <c r="I69" s="1011" t="s">
        <v>12738</v>
      </c>
      <c r="J69" s="1012">
        <v>114141.88</v>
      </c>
      <c r="K69" s="1012">
        <v>877.68</v>
      </c>
    </row>
    <row r="70" spans="1:11">
      <c r="A70" s="1015" t="s">
        <v>514</v>
      </c>
      <c r="B70" s="1016"/>
      <c r="C70" s="1016"/>
      <c r="D70" s="1016"/>
      <c r="E70" s="1016"/>
      <c r="F70" s="1016"/>
      <c r="G70" s="1016"/>
      <c r="H70" s="1016"/>
      <c r="I70" s="1017"/>
      <c r="J70" s="931">
        <f>SUM(J10:J69)</f>
        <v>8475902.5999999996</v>
      </c>
      <c r="K70" s="931">
        <f>SUM(K10:K69)</f>
        <v>2443300.9800000037</v>
      </c>
    </row>
    <row r="71" spans="1:11">
      <c r="A71" s="933"/>
      <c r="B71" s="1018"/>
      <c r="C71" s="1018"/>
      <c r="D71" s="933"/>
      <c r="E71" s="933"/>
      <c r="F71" s="933"/>
      <c r="G71" s="933"/>
      <c r="H71" s="933"/>
      <c r="I71" s="1018"/>
      <c r="J71" s="934"/>
      <c r="K71" s="934"/>
    </row>
  </sheetData>
  <mergeCells count="16">
    <mergeCell ref="G8:G9"/>
    <mergeCell ref="H8:H9"/>
    <mergeCell ref="I8:I9"/>
    <mergeCell ref="J8:J9"/>
    <mergeCell ref="K8:K9"/>
    <mergeCell ref="A70:I70"/>
    <mergeCell ref="I1:K1"/>
    <mergeCell ref="B2:K2"/>
    <mergeCell ref="B4:K4"/>
    <mergeCell ref="B6:K6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65"/>
  <sheetViews>
    <sheetView workbookViewId="0">
      <selection sqref="A1:IV65536"/>
    </sheetView>
  </sheetViews>
  <sheetFormatPr defaultRowHeight="12.75"/>
  <cols>
    <col min="1" max="1" width="5.42578125" style="300" customWidth="1"/>
    <col min="2" max="2" width="19.42578125" style="300" customWidth="1"/>
    <col min="3" max="3" width="49.7109375" style="300" customWidth="1"/>
    <col min="4" max="4" width="12" style="298" customWidth="1"/>
    <col min="5" max="5" width="14.7109375" style="300" customWidth="1"/>
    <col min="6" max="6" width="12.140625" style="298" customWidth="1"/>
    <col min="7" max="7" width="19.140625" style="298" customWidth="1"/>
    <col min="8" max="8" width="19" style="300" customWidth="1"/>
    <col min="9" max="9" width="16.7109375" style="300" customWidth="1"/>
    <col min="10" max="10" width="50.140625" style="300" customWidth="1"/>
    <col min="11" max="11" width="13" style="1026" customWidth="1"/>
    <col min="12" max="12" width="14.42578125" style="1026" customWidth="1"/>
    <col min="13" max="16384" width="9.140625" style="298"/>
  </cols>
  <sheetData>
    <row r="1" spans="1:12" s="1020" customFormat="1" ht="15.75">
      <c r="A1" s="1019"/>
      <c r="B1" s="1019"/>
      <c r="C1" s="1019"/>
      <c r="E1" s="1019"/>
      <c r="H1" s="1019"/>
      <c r="I1" s="1019"/>
      <c r="J1" s="1021"/>
      <c r="K1" s="1021"/>
      <c r="L1" s="1021"/>
    </row>
    <row r="2" spans="1:12" s="1020" customFormat="1" ht="15.75">
      <c r="A2" s="1019"/>
      <c r="B2" s="1022" t="s">
        <v>535</v>
      </c>
      <c r="C2" s="1022"/>
      <c r="D2" s="1022"/>
      <c r="E2" s="1022"/>
      <c r="F2" s="1022"/>
      <c r="G2" s="1022"/>
      <c r="H2" s="1022"/>
      <c r="I2" s="1022"/>
      <c r="J2" s="1022"/>
      <c r="K2" s="1022"/>
      <c r="L2" s="1022"/>
    </row>
    <row r="3" spans="1:12" s="1020" customFormat="1" ht="15.75">
      <c r="A3" s="1019"/>
      <c r="B3" s="1023"/>
      <c r="C3" s="1023"/>
      <c r="D3" s="1024"/>
      <c r="E3" s="1023"/>
      <c r="F3" s="1024"/>
      <c r="G3" s="1024"/>
      <c r="H3" s="1023"/>
      <c r="I3" s="1023"/>
      <c r="J3" s="1023"/>
      <c r="K3" s="1025"/>
      <c r="L3" s="1025"/>
    </row>
    <row r="4" spans="1:12" s="1020" customFormat="1" ht="15.75">
      <c r="A4" s="1019"/>
      <c r="B4" s="1022" t="s">
        <v>880</v>
      </c>
      <c r="C4" s="1022"/>
      <c r="D4" s="1022"/>
      <c r="E4" s="1022"/>
      <c r="F4" s="1022"/>
      <c r="G4" s="1022"/>
      <c r="H4" s="1022"/>
      <c r="I4" s="1022"/>
      <c r="J4" s="1022"/>
      <c r="K4" s="1022"/>
      <c r="L4" s="1022"/>
    </row>
    <row r="5" spans="1:12" s="1020" customFormat="1" ht="15.75">
      <c r="A5" s="1019"/>
      <c r="B5" s="1023"/>
      <c r="C5" s="1023"/>
      <c r="D5" s="1024"/>
      <c r="E5" s="1023"/>
      <c r="F5" s="1024"/>
      <c r="G5" s="1024"/>
      <c r="H5" s="1023"/>
      <c r="I5" s="1023"/>
      <c r="J5" s="1023"/>
      <c r="K5" s="1025"/>
      <c r="L5" s="1025"/>
    </row>
    <row r="6" spans="1:12" s="1020" customFormat="1" ht="15.75">
      <c r="A6" s="1019"/>
      <c r="B6" s="1022" t="s">
        <v>12739</v>
      </c>
      <c r="C6" s="1022"/>
      <c r="D6" s="1022"/>
      <c r="E6" s="1022"/>
      <c r="F6" s="1022"/>
      <c r="G6" s="1022"/>
      <c r="H6" s="1022"/>
      <c r="I6" s="1022"/>
      <c r="J6" s="1022"/>
      <c r="K6" s="1022"/>
      <c r="L6" s="1022"/>
    </row>
    <row r="8" spans="1:12">
      <c r="A8" s="102" t="s">
        <v>0</v>
      </c>
      <c r="B8" s="1027" t="s">
        <v>559</v>
      </c>
      <c r="C8" s="1027" t="s">
        <v>1470</v>
      </c>
      <c r="D8" s="1027" t="s">
        <v>12</v>
      </c>
      <c r="E8" s="1027" t="s">
        <v>981</v>
      </c>
      <c r="F8" s="1027" t="s">
        <v>883</v>
      </c>
      <c r="G8" s="1027" t="s">
        <v>884</v>
      </c>
      <c r="H8" s="102" t="s">
        <v>885</v>
      </c>
      <c r="I8" s="102" t="s">
        <v>230</v>
      </c>
      <c r="J8" s="103" t="s">
        <v>534</v>
      </c>
      <c r="K8" s="1028" t="s">
        <v>532</v>
      </c>
      <c r="L8" s="1028" t="s">
        <v>1327</v>
      </c>
    </row>
    <row r="9" spans="1:12" ht="57.75" customHeight="1">
      <c r="A9" s="102"/>
      <c r="B9" s="1027"/>
      <c r="C9" s="1027"/>
      <c r="D9" s="1027"/>
      <c r="E9" s="1027"/>
      <c r="F9" s="1027"/>
      <c r="G9" s="1027"/>
      <c r="H9" s="102"/>
      <c r="I9" s="102"/>
      <c r="J9" s="103"/>
      <c r="K9" s="1028"/>
      <c r="L9" s="1028"/>
    </row>
    <row r="10" spans="1:12" s="186" customFormat="1" ht="114" customHeight="1">
      <c r="A10" s="5">
        <v>1</v>
      </c>
      <c r="B10" s="5" t="s">
        <v>12740</v>
      </c>
      <c r="C10" s="5" t="s">
        <v>12741</v>
      </c>
      <c r="D10" s="5" t="s">
        <v>12742</v>
      </c>
      <c r="E10" s="38">
        <v>40309</v>
      </c>
      <c r="F10" s="5" t="s">
        <v>889</v>
      </c>
      <c r="G10" s="5" t="s">
        <v>8021</v>
      </c>
      <c r="H10" s="5" t="s">
        <v>12743</v>
      </c>
      <c r="I10" s="5" t="s">
        <v>12744</v>
      </c>
      <c r="J10" s="5" t="s">
        <v>12745</v>
      </c>
      <c r="K10" s="111">
        <v>1</v>
      </c>
      <c r="L10" s="111">
        <v>1</v>
      </c>
    </row>
    <row r="11" spans="1:12" s="186" customFormat="1" ht="115.15" customHeight="1">
      <c r="A11" s="5">
        <v>2</v>
      </c>
      <c r="B11" s="5" t="s">
        <v>12746</v>
      </c>
      <c r="C11" s="5" t="s">
        <v>12747</v>
      </c>
      <c r="D11" s="5" t="s">
        <v>12748</v>
      </c>
      <c r="E11" s="38">
        <v>40309</v>
      </c>
      <c r="F11" s="5" t="s">
        <v>889</v>
      </c>
      <c r="G11" s="5" t="s">
        <v>8021</v>
      </c>
      <c r="H11" s="5" t="s">
        <v>12749</v>
      </c>
      <c r="I11" s="5" t="s">
        <v>2664</v>
      </c>
      <c r="J11" s="5" t="s">
        <v>12750</v>
      </c>
      <c r="K11" s="111">
        <v>1</v>
      </c>
      <c r="L11" s="111">
        <v>1</v>
      </c>
    </row>
    <row r="12" spans="1:12" s="186" customFormat="1" ht="117" customHeight="1">
      <c r="A12" s="5">
        <v>3</v>
      </c>
      <c r="B12" s="5" t="s">
        <v>12751</v>
      </c>
      <c r="C12" s="5" t="s">
        <v>12752</v>
      </c>
      <c r="D12" s="5" t="s">
        <v>12753</v>
      </c>
      <c r="E12" s="38">
        <v>40309</v>
      </c>
      <c r="F12" s="5" t="s">
        <v>889</v>
      </c>
      <c r="G12" s="5" t="s">
        <v>8021</v>
      </c>
      <c r="H12" s="5" t="s">
        <v>12754</v>
      </c>
      <c r="I12" s="5" t="s">
        <v>12755</v>
      </c>
      <c r="J12" s="5" t="s">
        <v>12756</v>
      </c>
      <c r="K12" s="111">
        <v>1</v>
      </c>
      <c r="L12" s="111">
        <v>1</v>
      </c>
    </row>
    <row r="13" spans="1:12" s="186" customFormat="1" ht="114" customHeight="1">
      <c r="A13" s="5">
        <v>4</v>
      </c>
      <c r="B13" s="5" t="s">
        <v>12757</v>
      </c>
      <c r="C13" s="5" t="s">
        <v>12758</v>
      </c>
      <c r="D13" s="5" t="s">
        <v>12759</v>
      </c>
      <c r="E13" s="38">
        <v>40309</v>
      </c>
      <c r="F13" s="5" t="s">
        <v>889</v>
      </c>
      <c r="G13" s="5" t="s">
        <v>8021</v>
      </c>
      <c r="H13" s="5" t="s">
        <v>12760</v>
      </c>
      <c r="I13" s="5" t="s">
        <v>2668</v>
      </c>
      <c r="J13" s="5" t="s">
        <v>12761</v>
      </c>
      <c r="K13" s="111">
        <v>1</v>
      </c>
      <c r="L13" s="111">
        <v>1</v>
      </c>
    </row>
    <row r="14" spans="1:12" s="186" customFormat="1" ht="115.15" customHeight="1">
      <c r="A14" s="5">
        <v>5</v>
      </c>
      <c r="B14" s="5" t="s">
        <v>12762</v>
      </c>
      <c r="C14" s="5" t="s">
        <v>12763</v>
      </c>
      <c r="D14" s="5" t="s">
        <v>12764</v>
      </c>
      <c r="E14" s="38">
        <v>40309</v>
      </c>
      <c r="F14" s="5" t="s">
        <v>889</v>
      </c>
      <c r="G14" s="5" t="s">
        <v>8021</v>
      </c>
      <c r="H14" s="5" t="s">
        <v>12765</v>
      </c>
      <c r="I14" s="5" t="s">
        <v>2761</v>
      </c>
      <c r="J14" s="5" t="s">
        <v>12766</v>
      </c>
      <c r="K14" s="111">
        <v>1</v>
      </c>
      <c r="L14" s="111">
        <v>1</v>
      </c>
    </row>
    <row r="15" spans="1:12" s="186" customFormat="1" ht="98.45" customHeight="1">
      <c r="A15" s="5">
        <v>6</v>
      </c>
      <c r="B15" s="5" t="s">
        <v>12767</v>
      </c>
      <c r="C15" s="5" t="s">
        <v>12768</v>
      </c>
      <c r="D15" s="5" t="s">
        <v>12769</v>
      </c>
      <c r="E15" s="38">
        <v>41464</v>
      </c>
      <c r="F15" s="5" t="s">
        <v>889</v>
      </c>
      <c r="G15" s="5" t="s">
        <v>8021</v>
      </c>
      <c r="H15" s="5" t="s">
        <v>9590</v>
      </c>
      <c r="I15" s="5" t="s">
        <v>2768</v>
      </c>
      <c r="J15" s="5" t="s">
        <v>12770</v>
      </c>
      <c r="K15" s="111">
        <v>1</v>
      </c>
      <c r="L15" s="111">
        <v>1</v>
      </c>
    </row>
    <row r="16" spans="1:12" s="186" customFormat="1" ht="76.5">
      <c r="A16" s="5">
        <v>7</v>
      </c>
      <c r="B16" s="5" t="s">
        <v>12771</v>
      </c>
      <c r="C16" s="5" t="s">
        <v>12772</v>
      </c>
      <c r="D16" s="5" t="s">
        <v>12773</v>
      </c>
      <c r="E16" s="38">
        <v>41465</v>
      </c>
      <c r="F16" s="5" t="s">
        <v>889</v>
      </c>
      <c r="G16" s="5" t="s">
        <v>8021</v>
      </c>
      <c r="H16" s="5" t="s">
        <v>12774</v>
      </c>
      <c r="I16" s="5" t="s">
        <v>2776</v>
      </c>
      <c r="J16" s="5" t="s">
        <v>12775</v>
      </c>
      <c r="K16" s="111">
        <v>1</v>
      </c>
      <c r="L16" s="111">
        <v>1</v>
      </c>
    </row>
    <row r="17" spans="1:12" s="186" customFormat="1" ht="43.9" customHeight="1">
      <c r="A17" s="5">
        <v>8</v>
      </c>
      <c r="B17" s="5" t="s">
        <v>12776</v>
      </c>
      <c r="C17" s="5" t="s">
        <v>12777</v>
      </c>
      <c r="D17" s="5"/>
      <c r="E17" s="38">
        <v>40277</v>
      </c>
      <c r="F17" s="5" t="s">
        <v>889</v>
      </c>
      <c r="G17" s="5" t="s">
        <v>8021</v>
      </c>
      <c r="H17" s="5" t="s">
        <v>12778</v>
      </c>
      <c r="I17" s="5" t="s">
        <v>12779</v>
      </c>
      <c r="J17" s="5" t="s">
        <v>12780</v>
      </c>
      <c r="K17" s="111">
        <v>1</v>
      </c>
      <c r="L17" s="111">
        <v>1</v>
      </c>
    </row>
    <row r="18" spans="1:12" s="186" customFormat="1" ht="106.15" customHeight="1">
      <c r="A18" s="5">
        <v>9</v>
      </c>
      <c r="B18" s="5" t="s">
        <v>12781</v>
      </c>
      <c r="C18" s="5" t="s">
        <v>12782</v>
      </c>
      <c r="D18" s="5" t="s">
        <v>12783</v>
      </c>
      <c r="E18" s="38">
        <v>40309</v>
      </c>
      <c r="F18" s="5" t="s">
        <v>889</v>
      </c>
      <c r="G18" s="5" t="s">
        <v>8021</v>
      </c>
      <c r="H18" s="5" t="s">
        <v>12784</v>
      </c>
      <c r="I18" s="5" t="s">
        <v>12785</v>
      </c>
      <c r="J18" s="5" t="s">
        <v>12786</v>
      </c>
      <c r="K18" s="111">
        <v>1</v>
      </c>
      <c r="L18" s="111">
        <v>1</v>
      </c>
    </row>
    <row r="19" spans="1:12" s="186" customFormat="1" ht="110.45" customHeight="1">
      <c r="A19" s="5">
        <v>10</v>
      </c>
      <c r="B19" s="5" t="s">
        <v>12787</v>
      </c>
      <c r="C19" s="5" t="s">
        <v>12788</v>
      </c>
      <c r="D19" s="5" t="s">
        <v>12789</v>
      </c>
      <c r="E19" s="38">
        <v>40309</v>
      </c>
      <c r="F19" s="5" t="s">
        <v>889</v>
      </c>
      <c r="G19" s="5" t="s">
        <v>8021</v>
      </c>
      <c r="H19" s="5" t="s">
        <v>12790</v>
      </c>
      <c r="I19" s="5" t="s">
        <v>12791</v>
      </c>
      <c r="J19" s="5" t="s">
        <v>12792</v>
      </c>
      <c r="K19" s="111">
        <v>1</v>
      </c>
      <c r="L19" s="111">
        <v>1</v>
      </c>
    </row>
    <row r="20" spans="1:12" s="186" customFormat="1" ht="112.9" customHeight="1">
      <c r="A20" s="5">
        <v>11</v>
      </c>
      <c r="B20" s="5" t="s">
        <v>12793</v>
      </c>
      <c r="C20" s="5" t="s">
        <v>12794</v>
      </c>
      <c r="D20" s="5" t="s">
        <v>12795</v>
      </c>
      <c r="E20" s="38">
        <v>40309</v>
      </c>
      <c r="F20" s="5" t="s">
        <v>889</v>
      </c>
      <c r="G20" s="5" t="s">
        <v>8021</v>
      </c>
      <c r="H20" s="5" t="s">
        <v>12796</v>
      </c>
      <c r="I20" s="5" t="s">
        <v>12797</v>
      </c>
      <c r="J20" s="113" t="s">
        <v>12798</v>
      </c>
      <c r="K20" s="111">
        <v>1</v>
      </c>
      <c r="L20" s="111">
        <v>1</v>
      </c>
    </row>
    <row r="21" spans="1:12" s="186" customFormat="1" ht="100.9" customHeight="1">
      <c r="A21" s="5">
        <v>12</v>
      </c>
      <c r="B21" s="5" t="s">
        <v>12799</v>
      </c>
      <c r="C21" s="5" t="s">
        <v>12800</v>
      </c>
      <c r="D21" s="5" t="s">
        <v>12801</v>
      </c>
      <c r="E21" s="38">
        <v>41040</v>
      </c>
      <c r="F21" s="5" t="s">
        <v>889</v>
      </c>
      <c r="G21" s="5" t="s">
        <v>8021</v>
      </c>
      <c r="H21" s="5" t="s">
        <v>12802</v>
      </c>
      <c r="I21" s="5" t="s">
        <v>12803</v>
      </c>
      <c r="J21" s="5" t="s">
        <v>12804</v>
      </c>
      <c r="K21" s="111">
        <v>1</v>
      </c>
      <c r="L21" s="111">
        <v>1</v>
      </c>
    </row>
    <row r="22" spans="1:12" s="186" customFormat="1" ht="112.9" customHeight="1">
      <c r="A22" s="5">
        <v>13</v>
      </c>
      <c r="B22" s="5" t="s">
        <v>12805</v>
      </c>
      <c r="C22" s="5" t="s">
        <v>12806</v>
      </c>
      <c r="D22" s="5" t="s">
        <v>12807</v>
      </c>
      <c r="E22" s="38">
        <v>40309</v>
      </c>
      <c r="F22" s="5" t="s">
        <v>889</v>
      </c>
      <c r="G22" s="5" t="s">
        <v>8021</v>
      </c>
      <c r="H22" s="5" t="s">
        <v>12808</v>
      </c>
      <c r="I22" s="5" t="s">
        <v>12809</v>
      </c>
      <c r="J22" s="5" t="s">
        <v>12810</v>
      </c>
      <c r="K22" s="111">
        <v>1</v>
      </c>
      <c r="L22" s="111">
        <v>1</v>
      </c>
    </row>
    <row r="23" spans="1:12" s="186" customFormat="1" ht="110.45" customHeight="1">
      <c r="A23" s="5">
        <v>14</v>
      </c>
      <c r="B23" s="5" t="s">
        <v>12811</v>
      </c>
      <c r="C23" s="5" t="s">
        <v>12812</v>
      </c>
      <c r="D23" s="5" t="s">
        <v>12813</v>
      </c>
      <c r="E23" s="38">
        <v>40309</v>
      </c>
      <c r="F23" s="5" t="s">
        <v>889</v>
      </c>
      <c r="G23" s="5" t="s">
        <v>8021</v>
      </c>
      <c r="H23" s="5" t="s">
        <v>12814</v>
      </c>
      <c r="I23" s="5" t="s">
        <v>12815</v>
      </c>
      <c r="J23" s="5" t="s">
        <v>12816</v>
      </c>
      <c r="K23" s="111">
        <v>1</v>
      </c>
      <c r="L23" s="111">
        <v>1</v>
      </c>
    </row>
    <row r="24" spans="1:12" s="186" customFormat="1" ht="72" customHeight="1">
      <c r="A24" s="5">
        <v>15</v>
      </c>
      <c r="B24" s="5" t="s">
        <v>12817</v>
      </c>
      <c r="C24" s="5" t="s">
        <v>12818</v>
      </c>
      <c r="D24" s="5" t="s">
        <v>12819</v>
      </c>
      <c r="E24" s="38">
        <v>41446</v>
      </c>
      <c r="F24" s="5" t="s">
        <v>889</v>
      </c>
      <c r="G24" s="5" t="s">
        <v>8021</v>
      </c>
      <c r="H24" s="5" t="s">
        <v>12820</v>
      </c>
      <c r="I24" s="5" t="s">
        <v>12821</v>
      </c>
      <c r="J24" s="5" t="s">
        <v>12822</v>
      </c>
      <c r="K24" s="111">
        <v>1</v>
      </c>
      <c r="L24" s="111">
        <v>1</v>
      </c>
    </row>
    <row r="25" spans="1:12" s="186" customFormat="1" ht="66.75" customHeight="1">
      <c r="A25" s="5">
        <v>16</v>
      </c>
      <c r="B25" s="5" t="s">
        <v>12823</v>
      </c>
      <c r="C25" s="5" t="s">
        <v>12824</v>
      </c>
      <c r="D25" s="5"/>
      <c r="E25" s="38">
        <v>40277</v>
      </c>
      <c r="F25" s="5" t="s">
        <v>889</v>
      </c>
      <c r="G25" s="5" t="s">
        <v>8021</v>
      </c>
      <c r="H25" s="5" t="s">
        <v>12825</v>
      </c>
      <c r="I25" s="5" t="s">
        <v>12826</v>
      </c>
      <c r="J25" s="5" t="s">
        <v>12780</v>
      </c>
      <c r="K25" s="111">
        <v>1</v>
      </c>
      <c r="L25" s="111">
        <v>0</v>
      </c>
    </row>
    <row r="26" spans="1:12" s="186" customFormat="1" ht="114.6" customHeight="1">
      <c r="A26" s="5">
        <v>17</v>
      </c>
      <c r="B26" s="5" t="s">
        <v>12827</v>
      </c>
      <c r="C26" s="5" t="s">
        <v>12828</v>
      </c>
      <c r="D26" s="5" t="s">
        <v>12829</v>
      </c>
      <c r="E26" s="38">
        <v>40309</v>
      </c>
      <c r="F26" s="5" t="s">
        <v>889</v>
      </c>
      <c r="G26" s="5" t="s">
        <v>8021</v>
      </c>
      <c r="H26" s="5" t="s">
        <v>12830</v>
      </c>
      <c r="I26" s="5" t="s">
        <v>12831</v>
      </c>
      <c r="J26" s="5" t="s">
        <v>12832</v>
      </c>
      <c r="K26" s="111">
        <v>1</v>
      </c>
      <c r="L26" s="111">
        <v>1</v>
      </c>
    </row>
    <row r="27" spans="1:12" s="186" customFormat="1" ht="51">
      <c r="A27" s="5">
        <v>18</v>
      </c>
      <c r="B27" s="5" t="s">
        <v>12833</v>
      </c>
      <c r="C27" s="5" t="s">
        <v>12834</v>
      </c>
      <c r="D27" s="5"/>
      <c r="E27" s="38">
        <v>40277</v>
      </c>
      <c r="F27" s="5" t="s">
        <v>889</v>
      </c>
      <c r="G27" s="5" t="s">
        <v>8021</v>
      </c>
      <c r="H27" s="5" t="s">
        <v>12835</v>
      </c>
      <c r="I27" s="5" t="s">
        <v>12836</v>
      </c>
      <c r="J27" s="5" t="s">
        <v>12780</v>
      </c>
      <c r="K27" s="111">
        <v>1</v>
      </c>
      <c r="L27" s="111">
        <v>0</v>
      </c>
    </row>
    <row r="28" spans="1:12" s="186" customFormat="1" ht="63.75">
      <c r="A28" s="5">
        <v>19</v>
      </c>
      <c r="B28" s="5" t="s">
        <v>12833</v>
      </c>
      <c r="C28" s="5" t="s">
        <v>12837</v>
      </c>
      <c r="D28" s="5"/>
      <c r="E28" s="38">
        <v>40277</v>
      </c>
      <c r="F28" s="5" t="s">
        <v>889</v>
      </c>
      <c r="G28" s="5" t="s">
        <v>8021</v>
      </c>
      <c r="H28" s="5" t="s">
        <v>12838</v>
      </c>
      <c r="I28" s="5" t="s">
        <v>12839</v>
      </c>
      <c r="J28" s="5" t="s">
        <v>12780</v>
      </c>
      <c r="K28" s="111">
        <v>1</v>
      </c>
      <c r="L28" s="111">
        <v>0</v>
      </c>
    </row>
    <row r="29" spans="1:12" s="186" customFormat="1" ht="86.45" customHeight="1">
      <c r="A29" s="5">
        <v>20</v>
      </c>
      <c r="B29" s="5" t="s">
        <v>12840</v>
      </c>
      <c r="C29" s="5" t="s">
        <v>12841</v>
      </c>
      <c r="D29" s="5" t="s">
        <v>12842</v>
      </c>
      <c r="E29" s="38">
        <v>41373</v>
      </c>
      <c r="F29" s="5" t="s">
        <v>889</v>
      </c>
      <c r="G29" s="5" t="s">
        <v>8021</v>
      </c>
      <c r="H29" s="5" t="s">
        <v>12843</v>
      </c>
      <c r="I29" s="5" t="s">
        <v>12844</v>
      </c>
      <c r="J29" s="5" t="s">
        <v>12845</v>
      </c>
      <c r="K29" s="111">
        <v>1</v>
      </c>
      <c r="L29" s="111">
        <v>1</v>
      </c>
    </row>
    <row r="30" spans="1:12" s="186" customFormat="1" ht="115.15" customHeight="1">
      <c r="A30" s="5">
        <v>21</v>
      </c>
      <c r="B30" s="5" t="s">
        <v>12846</v>
      </c>
      <c r="C30" s="5" t="s">
        <v>12847</v>
      </c>
      <c r="D30" s="5" t="s">
        <v>12848</v>
      </c>
      <c r="E30" s="38">
        <v>41040</v>
      </c>
      <c r="F30" s="5" t="s">
        <v>889</v>
      </c>
      <c r="G30" s="5" t="s">
        <v>8021</v>
      </c>
      <c r="H30" s="5" t="s">
        <v>12849</v>
      </c>
      <c r="I30" s="5" t="s">
        <v>12850</v>
      </c>
      <c r="J30" s="5" t="s">
        <v>12851</v>
      </c>
      <c r="K30" s="111">
        <v>0.01</v>
      </c>
      <c r="L30" s="111">
        <v>0.01</v>
      </c>
    </row>
    <row r="31" spans="1:12" s="186" customFormat="1" ht="112.9" customHeight="1">
      <c r="A31" s="5">
        <v>22</v>
      </c>
      <c r="B31" s="5" t="s">
        <v>12852</v>
      </c>
      <c r="C31" s="5" t="s">
        <v>12853</v>
      </c>
      <c r="D31" s="5" t="s">
        <v>12854</v>
      </c>
      <c r="E31" s="38">
        <v>40309</v>
      </c>
      <c r="F31" s="5" t="s">
        <v>889</v>
      </c>
      <c r="G31" s="5" t="s">
        <v>8021</v>
      </c>
      <c r="H31" s="5" t="s">
        <v>12855</v>
      </c>
      <c r="I31" s="5" t="s">
        <v>12856</v>
      </c>
      <c r="J31" s="5" t="s">
        <v>12857</v>
      </c>
      <c r="K31" s="111">
        <v>0.01</v>
      </c>
      <c r="L31" s="111">
        <v>0.01</v>
      </c>
    </row>
    <row r="32" spans="1:12" s="186" customFormat="1" ht="110.45" customHeight="1">
      <c r="A32" s="5">
        <v>23</v>
      </c>
      <c r="B32" s="5" t="s">
        <v>12858</v>
      </c>
      <c r="C32" s="5" t="s">
        <v>12859</v>
      </c>
      <c r="D32" s="5" t="s">
        <v>12860</v>
      </c>
      <c r="E32" s="38">
        <v>40309</v>
      </c>
      <c r="F32" s="5" t="s">
        <v>889</v>
      </c>
      <c r="G32" s="5" t="s">
        <v>8021</v>
      </c>
      <c r="H32" s="5" t="s">
        <v>12861</v>
      </c>
      <c r="I32" s="5" t="s">
        <v>12862</v>
      </c>
      <c r="J32" s="5" t="s">
        <v>12863</v>
      </c>
      <c r="K32" s="111">
        <v>0.01</v>
      </c>
      <c r="L32" s="111">
        <v>0.01</v>
      </c>
    </row>
    <row r="33" spans="1:12" s="186" customFormat="1" ht="72.599999999999994" customHeight="1">
      <c r="A33" s="5">
        <v>24</v>
      </c>
      <c r="B33" s="5" t="s">
        <v>12864</v>
      </c>
      <c r="C33" s="5" t="s">
        <v>12865</v>
      </c>
      <c r="D33" s="5" t="s">
        <v>12866</v>
      </c>
      <c r="E33" s="38">
        <v>40277</v>
      </c>
      <c r="F33" s="5" t="s">
        <v>889</v>
      </c>
      <c r="G33" s="5" t="s">
        <v>8021</v>
      </c>
      <c r="H33" s="5" t="s">
        <v>12867</v>
      </c>
      <c r="I33" s="5" t="s">
        <v>12868</v>
      </c>
      <c r="J33" s="5" t="s">
        <v>12869</v>
      </c>
      <c r="K33" s="111">
        <v>0.01</v>
      </c>
      <c r="L33" s="111">
        <v>0.01</v>
      </c>
    </row>
    <row r="34" spans="1:12" s="186" customFormat="1" ht="100.5" customHeight="1">
      <c r="A34" s="5">
        <v>25</v>
      </c>
      <c r="B34" s="5" t="s">
        <v>12870</v>
      </c>
      <c r="C34" s="5" t="s">
        <v>12871</v>
      </c>
      <c r="D34" s="5" t="s">
        <v>12872</v>
      </c>
      <c r="E34" s="38">
        <v>41040</v>
      </c>
      <c r="F34" s="5" t="s">
        <v>889</v>
      </c>
      <c r="G34" s="5" t="s">
        <v>8021</v>
      </c>
      <c r="H34" s="5" t="s">
        <v>12873</v>
      </c>
      <c r="I34" s="5" t="s">
        <v>12874</v>
      </c>
      <c r="J34" s="5" t="s">
        <v>12875</v>
      </c>
      <c r="K34" s="111">
        <v>0.01</v>
      </c>
      <c r="L34" s="111">
        <v>0.01</v>
      </c>
    </row>
    <row r="35" spans="1:12" s="186" customFormat="1" ht="83.25" customHeight="1">
      <c r="A35" s="5">
        <v>26</v>
      </c>
      <c r="B35" s="5" t="s">
        <v>12876</v>
      </c>
      <c r="C35" s="5" t="s">
        <v>12877</v>
      </c>
      <c r="D35" s="5" t="s">
        <v>12878</v>
      </c>
      <c r="E35" s="38">
        <v>42481</v>
      </c>
      <c r="F35" s="5" t="s">
        <v>889</v>
      </c>
      <c r="G35" s="5" t="s">
        <v>8021</v>
      </c>
      <c r="H35" s="5" t="s">
        <v>12879</v>
      </c>
      <c r="I35" s="5" t="s">
        <v>12880</v>
      </c>
      <c r="J35" s="5" t="s">
        <v>12881</v>
      </c>
      <c r="K35" s="111">
        <v>0.01</v>
      </c>
      <c r="L35" s="111">
        <v>0.01</v>
      </c>
    </row>
    <row r="36" spans="1:12" s="186" customFormat="1" ht="123.6" customHeight="1">
      <c r="A36" s="5">
        <v>27</v>
      </c>
      <c r="B36" s="5" t="s">
        <v>12882</v>
      </c>
      <c r="C36" s="5" t="s">
        <v>12883</v>
      </c>
      <c r="D36" s="5" t="s">
        <v>12884</v>
      </c>
      <c r="E36" s="38">
        <v>42481</v>
      </c>
      <c r="F36" s="5" t="s">
        <v>889</v>
      </c>
      <c r="G36" s="5" t="s">
        <v>8021</v>
      </c>
      <c r="H36" s="5" t="s">
        <v>12885</v>
      </c>
      <c r="I36" s="5" t="s">
        <v>12886</v>
      </c>
      <c r="J36" s="5" t="s">
        <v>12887</v>
      </c>
      <c r="K36" s="111">
        <v>0.01</v>
      </c>
      <c r="L36" s="111">
        <v>0.01</v>
      </c>
    </row>
    <row r="37" spans="1:12" s="186" customFormat="1" ht="110.45" customHeight="1">
      <c r="A37" s="5">
        <v>28</v>
      </c>
      <c r="B37" s="5" t="s">
        <v>12888</v>
      </c>
      <c r="C37" s="5" t="s">
        <v>12889</v>
      </c>
      <c r="D37" s="5" t="s">
        <v>12890</v>
      </c>
      <c r="E37" s="38">
        <v>40309</v>
      </c>
      <c r="F37" s="5" t="s">
        <v>889</v>
      </c>
      <c r="G37" s="5" t="s">
        <v>8021</v>
      </c>
      <c r="H37" s="5" t="s">
        <v>12891</v>
      </c>
      <c r="I37" s="5" t="s">
        <v>12892</v>
      </c>
      <c r="J37" s="5" t="s">
        <v>12893</v>
      </c>
      <c r="K37" s="111">
        <v>0.01</v>
      </c>
      <c r="L37" s="111">
        <v>0.01</v>
      </c>
    </row>
    <row r="38" spans="1:12" s="186" customFormat="1" ht="109.9" customHeight="1">
      <c r="A38" s="5">
        <v>29</v>
      </c>
      <c r="B38" s="5" t="s">
        <v>12894</v>
      </c>
      <c r="C38" s="5" t="s">
        <v>12895</v>
      </c>
      <c r="D38" s="5" t="s">
        <v>12896</v>
      </c>
      <c r="E38" s="38">
        <v>40309</v>
      </c>
      <c r="F38" s="5" t="s">
        <v>889</v>
      </c>
      <c r="G38" s="5" t="s">
        <v>8021</v>
      </c>
      <c r="H38" s="5" t="s">
        <v>12897</v>
      </c>
      <c r="I38" s="5" t="s">
        <v>12898</v>
      </c>
      <c r="J38" s="5" t="s">
        <v>12899</v>
      </c>
      <c r="K38" s="111">
        <v>1</v>
      </c>
      <c r="L38" s="111">
        <v>1</v>
      </c>
    </row>
    <row r="39" spans="1:12" s="186" customFormat="1" ht="114" customHeight="1">
      <c r="A39" s="5">
        <v>30</v>
      </c>
      <c r="B39" s="5" t="s">
        <v>12900</v>
      </c>
      <c r="C39" s="5" t="s">
        <v>12901</v>
      </c>
      <c r="D39" s="5" t="s">
        <v>12902</v>
      </c>
      <c r="E39" s="38">
        <v>40309</v>
      </c>
      <c r="F39" s="5" t="s">
        <v>889</v>
      </c>
      <c r="G39" s="5" t="s">
        <v>8021</v>
      </c>
      <c r="H39" s="5" t="s">
        <v>12903</v>
      </c>
      <c r="I39" s="5" t="s">
        <v>12904</v>
      </c>
      <c r="J39" s="5" t="s">
        <v>12905</v>
      </c>
      <c r="K39" s="111">
        <v>0.01</v>
      </c>
      <c r="L39" s="111">
        <v>0.01</v>
      </c>
    </row>
    <row r="40" spans="1:12" s="186" customFormat="1" ht="107.45" customHeight="1">
      <c r="A40" s="5">
        <v>31</v>
      </c>
      <c r="B40" s="5" t="s">
        <v>12906</v>
      </c>
      <c r="C40" s="5" t="s">
        <v>12907</v>
      </c>
      <c r="D40" s="5" t="s">
        <v>12908</v>
      </c>
      <c r="E40" s="38">
        <v>40309</v>
      </c>
      <c r="F40" s="5" t="s">
        <v>889</v>
      </c>
      <c r="G40" s="5" t="s">
        <v>8021</v>
      </c>
      <c r="H40" s="5" t="s">
        <v>12909</v>
      </c>
      <c r="I40" s="5" t="s">
        <v>12910</v>
      </c>
      <c r="J40" s="5" t="s">
        <v>12911</v>
      </c>
      <c r="K40" s="111">
        <v>0.01</v>
      </c>
      <c r="L40" s="111">
        <v>0.01</v>
      </c>
    </row>
    <row r="41" spans="1:12" s="186" customFormat="1" ht="108.6" customHeight="1">
      <c r="A41" s="5">
        <v>32</v>
      </c>
      <c r="B41" s="5" t="s">
        <v>12912</v>
      </c>
      <c r="C41" s="5" t="s">
        <v>12913</v>
      </c>
      <c r="D41" s="5" t="s">
        <v>12914</v>
      </c>
      <c r="E41" s="38">
        <v>40309</v>
      </c>
      <c r="F41" s="5" t="s">
        <v>889</v>
      </c>
      <c r="G41" s="5" t="s">
        <v>8021</v>
      </c>
      <c r="H41" s="5" t="s">
        <v>12915</v>
      </c>
      <c r="I41" s="5" t="s">
        <v>12916</v>
      </c>
      <c r="J41" s="5" t="s">
        <v>12917</v>
      </c>
      <c r="K41" s="261">
        <v>132027.06</v>
      </c>
      <c r="L41" s="261">
        <v>132027.06</v>
      </c>
    </row>
    <row r="42" spans="1:12" s="186" customFormat="1" ht="99" customHeight="1">
      <c r="A42" s="5">
        <v>33</v>
      </c>
      <c r="B42" s="5" t="s">
        <v>12918</v>
      </c>
      <c r="C42" s="5" t="s">
        <v>12919</v>
      </c>
      <c r="D42" s="5" t="s">
        <v>12920</v>
      </c>
      <c r="E42" s="38">
        <v>41040</v>
      </c>
      <c r="F42" s="5" t="s">
        <v>889</v>
      </c>
      <c r="G42" s="5" t="s">
        <v>8021</v>
      </c>
      <c r="H42" s="5" t="s">
        <v>12921</v>
      </c>
      <c r="I42" s="5" t="s">
        <v>12922</v>
      </c>
      <c r="J42" s="5" t="s">
        <v>12923</v>
      </c>
      <c r="K42" s="261">
        <v>1437.5</v>
      </c>
      <c r="L42" s="261">
        <v>1437.5</v>
      </c>
    </row>
    <row r="43" spans="1:12" s="186" customFormat="1" ht="88.9" customHeight="1">
      <c r="A43" s="5">
        <v>34</v>
      </c>
      <c r="B43" s="5" t="s">
        <v>12924</v>
      </c>
      <c r="C43" s="5" t="s">
        <v>12925</v>
      </c>
      <c r="D43" s="5" t="s">
        <v>12926</v>
      </c>
      <c r="E43" s="38">
        <v>41451</v>
      </c>
      <c r="F43" s="5" t="s">
        <v>889</v>
      </c>
      <c r="G43" s="5" t="s">
        <v>8021</v>
      </c>
      <c r="H43" s="5" t="s">
        <v>12927</v>
      </c>
      <c r="I43" s="5" t="s">
        <v>12928</v>
      </c>
      <c r="J43" s="5" t="s">
        <v>12929</v>
      </c>
      <c r="K43" s="261">
        <v>160204.4</v>
      </c>
      <c r="L43" s="261">
        <v>150708.45000000001</v>
      </c>
    </row>
    <row r="44" spans="1:12" s="186" customFormat="1" ht="94.9" customHeight="1">
      <c r="A44" s="5">
        <v>35</v>
      </c>
      <c r="B44" s="5" t="s">
        <v>12930</v>
      </c>
      <c r="C44" s="5" t="s">
        <v>12931</v>
      </c>
      <c r="D44" s="5" t="s">
        <v>12932</v>
      </c>
      <c r="E44" s="38">
        <v>41040</v>
      </c>
      <c r="F44" s="5" t="s">
        <v>889</v>
      </c>
      <c r="G44" s="5" t="s">
        <v>8021</v>
      </c>
      <c r="H44" s="5" t="s">
        <v>12933</v>
      </c>
      <c r="I44" s="5" t="s">
        <v>12934</v>
      </c>
      <c r="J44" s="5" t="s">
        <v>12935</v>
      </c>
      <c r="K44" s="261">
        <v>59925.41</v>
      </c>
      <c r="L44" s="261">
        <v>47081.7</v>
      </c>
    </row>
    <row r="45" spans="1:12" s="186" customFormat="1" ht="70.150000000000006" customHeight="1">
      <c r="A45" s="5">
        <v>36</v>
      </c>
      <c r="B45" s="5" t="s">
        <v>12936</v>
      </c>
      <c r="C45" s="5" t="s">
        <v>12937</v>
      </c>
      <c r="D45" s="5" t="s">
        <v>12938</v>
      </c>
      <c r="E45" s="38">
        <v>40277</v>
      </c>
      <c r="F45" s="5" t="s">
        <v>889</v>
      </c>
      <c r="G45" s="5" t="s">
        <v>8021</v>
      </c>
      <c r="H45" s="5" t="s">
        <v>12939</v>
      </c>
      <c r="I45" s="5" t="s">
        <v>12940</v>
      </c>
      <c r="J45" s="5" t="s">
        <v>12941</v>
      </c>
      <c r="K45" s="261">
        <v>278320</v>
      </c>
      <c r="L45" s="261">
        <v>229307.44</v>
      </c>
    </row>
    <row r="46" spans="1:12" s="186" customFormat="1" ht="38.25">
      <c r="A46" s="5">
        <v>37</v>
      </c>
      <c r="B46" s="5" t="s">
        <v>12942</v>
      </c>
      <c r="C46" s="5" t="s">
        <v>12943</v>
      </c>
      <c r="D46" s="5"/>
      <c r="E46" s="38">
        <v>40277</v>
      </c>
      <c r="F46" s="5" t="s">
        <v>889</v>
      </c>
      <c r="G46" s="5" t="s">
        <v>8021</v>
      </c>
      <c r="H46" s="5" t="s">
        <v>908</v>
      </c>
      <c r="I46" s="5" t="s">
        <v>6883</v>
      </c>
      <c r="J46" s="5" t="s">
        <v>12780</v>
      </c>
      <c r="K46" s="261">
        <v>136320</v>
      </c>
      <c r="L46" s="261">
        <v>128744.4</v>
      </c>
    </row>
    <row r="47" spans="1:12" s="186" customFormat="1" ht="85.9" customHeight="1">
      <c r="A47" s="5">
        <v>38</v>
      </c>
      <c r="B47" s="5" t="s">
        <v>12944</v>
      </c>
      <c r="C47" s="5" t="s">
        <v>12945</v>
      </c>
      <c r="D47" s="5" t="s">
        <v>12946</v>
      </c>
      <c r="E47" s="38">
        <v>41446</v>
      </c>
      <c r="F47" s="5" t="s">
        <v>889</v>
      </c>
      <c r="G47" s="5" t="s">
        <v>8021</v>
      </c>
      <c r="H47" s="5" t="s">
        <v>12947</v>
      </c>
      <c r="I47" s="5" t="s">
        <v>12948</v>
      </c>
      <c r="J47" s="5" t="s">
        <v>12949</v>
      </c>
      <c r="K47" s="261">
        <v>135000</v>
      </c>
      <c r="L47" s="261">
        <v>46500</v>
      </c>
    </row>
    <row r="48" spans="1:12" s="186" customFormat="1" ht="88.9" customHeight="1">
      <c r="A48" s="5">
        <v>39</v>
      </c>
      <c r="B48" s="5" t="s">
        <v>12950</v>
      </c>
      <c r="C48" s="5" t="s">
        <v>12951</v>
      </c>
      <c r="D48" s="5" t="s">
        <v>12952</v>
      </c>
      <c r="E48" s="38">
        <v>41451</v>
      </c>
      <c r="F48" s="5" t="s">
        <v>889</v>
      </c>
      <c r="G48" s="5" t="s">
        <v>8021</v>
      </c>
      <c r="H48" s="5" t="s">
        <v>9590</v>
      </c>
      <c r="I48" s="5" t="s">
        <v>4291</v>
      </c>
      <c r="J48" s="5" t="s">
        <v>12953</v>
      </c>
      <c r="K48" s="111">
        <v>1381954.62</v>
      </c>
      <c r="L48" s="111">
        <v>314778.32</v>
      </c>
    </row>
    <row r="49" spans="1:12" s="186" customFormat="1" ht="94.15" customHeight="1">
      <c r="A49" s="5">
        <v>40</v>
      </c>
      <c r="B49" s="5" t="s">
        <v>12954</v>
      </c>
      <c r="C49" s="5" t="s">
        <v>12955</v>
      </c>
      <c r="D49" s="5" t="s">
        <v>12956</v>
      </c>
      <c r="E49" s="38">
        <v>41451</v>
      </c>
      <c r="F49" s="5" t="s">
        <v>889</v>
      </c>
      <c r="G49" s="5" t="s">
        <v>8021</v>
      </c>
      <c r="H49" s="5" t="s">
        <v>9590</v>
      </c>
      <c r="I49" s="5" t="s">
        <v>12957</v>
      </c>
      <c r="J49" s="5" t="s">
        <v>12958</v>
      </c>
      <c r="K49" s="111">
        <v>740913.03</v>
      </c>
      <c r="L49" s="111">
        <v>168763.38</v>
      </c>
    </row>
    <row r="50" spans="1:12" s="186" customFormat="1" ht="142.9" customHeight="1">
      <c r="A50" s="5">
        <v>41</v>
      </c>
      <c r="B50" s="5" t="s">
        <v>12959</v>
      </c>
      <c r="C50" s="5" t="s">
        <v>12960</v>
      </c>
      <c r="D50" s="5"/>
      <c r="E50" s="38">
        <v>39731</v>
      </c>
      <c r="F50" s="5" t="s">
        <v>889</v>
      </c>
      <c r="G50" s="5" t="s">
        <v>8021</v>
      </c>
      <c r="H50" s="5" t="s">
        <v>12961</v>
      </c>
      <c r="I50" s="5" t="s">
        <v>12962</v>
      </c>
      <c r="J50" s="5" t="s">
        <v>12963</v>
      </c>
      <c r="K50" s="111">
        <v>1</v>
      </c>
      <c r="L50" s="111">
        <v>1</v>
      </c>
    </row>
    <row r="51" spans="1:12" s="186" customFormat="1" ht="153.6" customHeight="1">
      <c r="A51" s="5">
        <v>42</v>
      </c>
      <c r="B51" s="5" t="s">
        <v>12959</v>
      </c>
      <c r="C51" s="5" t="s">
        <v>12960</v>
      </c>
      <c r="D51" s="5"/>
      <c r="E51" s="38">
        <v>39731</v>
      </c>
      <c r="F51" s="5" t="s">
        <v>889</v>
      </c>
      <c r="G51" s="5" t="s">
        <v>8021</v>
      </c>
      <c r="H51" s="5" t="s">
        <v>12964</v>
      </c>
      <c r="I51" s="5" t="s">
        <v>12965</v>
      </c>
      <c r="J51" s="5" t="s">
        <v>12963</v>
      </c>
      <c r="K51" s="111">
        <v>1</v>
      </c>
      <c r="L51" s="111">
        <v>1</v>
      </c>
    </row>
    <row r="52" spans="1:12" s="186" customFormat="1" ht="84" customHeight="1">
      <c r="A52" s="5">
        <v>43</v>
      </c>
      <c r="B52" s="5" t="s">
        <v>12966</v>
      </c>
      <c r="C52" s="5" t="s">
        <v>12967</v>
      </c>
      <c r="D52" s="5" t="s">
        <v>12968</v>
      </c>
      <c r="E52" s="187">
        <v>41465</v>
      </c>
      <c r="F52" s="5" t="s">
        <v>889</v>
      </c>
      <c r="G52" s="5" t="s">
        <v>8021</v>
      </c>
      <c r="H52" s="5" t="s">
        <v>9590</v>
      </c>
      <c r="I52" s="260">
        <v>762301214281</v>
      </c>
      <c r="J52" s="5" t="s">
        <v>12969</v>
      </c>
      <c r="K52" s="111">
        <v>99991</v>
      </c>
      <c r="L52" s="111">
        <v>22775.5</v>
      </c>
    </row>
    <row r="53" spans="1:12" s="186" customFormat="1" ht="81" customHeight="1">
      <c r="A53" s="5">
        <v>44</v>
      </c>
      <c r="B53" s="5" t="s">
        <v>12970</v>
      </c>
      <c r="C53" s="5" t="s">
        <v>12971</v>
      </c>
      <c r="D53" s="5" t="s">
        <v>12972</v>
      </c>
      <c r="E53" s="187">
        <v>41471</v>
      </c>
      <c r="F53" s="5" t="s">
        <v>889</v>
      </c>
      <c r="G53" s="5" t="s">
        <v>8021</v>
      </c>
      <c r="H53" s="5" t="s">
        <v>9590</v>
      </c>
      <c r="I53" s="260">
        <v>762301214282</v>
      </c>
      <c r="J53" s="5" t="s">
        <v>12973</v>
      </c>
      <c r="K53" s="111">
        <v>99991</v>
      </c>
      <c r="L53" s="111">
        <v>22775.5</v>
      </c>
    </row>
    <row r="54" spans="1:12" s="186" customFormat="1" ht="82.15" customHeight="1">
      <c r="A54" s="5">
        <v>45</v>
      </c>
      <c r="B54" s="5" t="s">
        <v>12974</v>
      </c>
      <c r="C54" s="5" t="s">
        <v>12975</v>
      </c>
      <c r="D54" s="113" t="s">
        <v>12976</v>
      </c>
      <c r="E54" s="187">
        <v>41446</v>
      </c>
      <c r="F54" s="5" t="s">
        <v>889</v>
      </c>
      <c r="G54" s="5" t="s">
        <v>8021</v>
      </c>
      <c r="H54" s="5" t="s">
        <v>9590</v>
      </c>
      <c r="I54" s="260">
        <v>762301214283</v>
      </c>
      <c r="J54" s="5" t="s">
        <v>12977</v>
      </c>
      <c r="K54" s="111">
        <v>200490</v>
      </c>
      <c r="L54" s="111">
        <v>42325.919999999998</v>
      </c>
    </row>
    <row r="55" spans="1:12" s="186" customFormat="1" ht="84" customHeight="1">
      <c r="A55" s="5">
        <v>46</v>
      </c>
      <c r="B55" s="5" t="s">
        <v>12978</v>
      </c>
      <c r="C55" s="5" t="s">
        <v>12975</v>
      </c>
      <c r="D55" s="113" t="s">
        <v>12979</v>
      </c>
      <c r="E55" s="187">
        <v>41662</v>
      </c>
      <c r="F55" s="5" t="s">
        <v>889</v>
      </c>
      <c r="G55" s="5" t="s">
        <v>8021</v>
      </c>
      <c r="H55" s="5" t="s">
        <v>9590</v>
      </c>
      <c r="I55" s="260">
        <v>762301214284</v>
      </c>
      <c r="J55" s="5" t="s">
        <v>12980</v>
      </c>
      <c r="K55" s="111">
        <v>200490</v>
      </c>
      <c r="L55" s="111">
        <v>42325.919999999998</v>
      </c>
    </row>
    <row r="56" spans="1:12" s="186" customFormat="1" ht="55.5" customHeight="1">
      <c r="A56" s="5">
        <v>47</v>
      </c>
      <c r="B56" s="5" t="s">
        <v>12981</v>
      </c>
      <c r="C56" s="5" t="s">
        <v>12982</v>
      </c>
      <c r="D56" s="20"/>
      <c r="E56" s="187"/>
      <c r="F56" s="5" t="s">
        <v>889</v>
      </c>
      <c r="G56" s="5" t="s">
        <v>8021</v>
      </c>
      <c r="H56" s="5" t="s">
        <v>12983</v>
      </c>
      <c r="I56" s="260">
        <v>762301214292</v>
      </c>
      <c r="J56" s="5" t="s">
        <v>12984</v>
      </c>
      <c r="K56" s="111">
        <v>190201.22</v>
      </c>
      <c r="L56" s="111">
        <v>0</v>
      </c>
    </row>
    <row r="57" spans="1:12" s="186" customFormat="1" ht="54" customHeight="1">
      <c r="A57" s="5">
        <v>48</v>
      </c>
      <c r="B57" s="5" t="s">
        <v>12985</v>
      </c>
      <c r="C57" s="5" t="s">
        <v>12982</v>
      </c>
      <c r="D57" s="20"/>
      <c r="E57" s="187"/>
      <c r="F57" s="5" t="s">
        <v>889</v>
      </c>
      <c r="G57" s="5" t="s">
        <v>8021</v>
      </c>
      <c r="H57" s="5" t="s">
        <v>12983</v>
      </c>
      <c r="I57" s="260">
        <v>762301214293</v>
      </c>
      <c r="J57" s="5" t="s">
        <v>12984</v>
      </c>
      <c r="K57" s="111">
        <v>190201.22</v>
      </c>
      <c r="L57" s="111">
        <v>0</v>
      </c>
    </row>
    <row r="58" spans="1:12" s="186" customFormat="1" ht="52.5" customHeight="1">
      <c r="A58" s="5">
        <v>49</v>
      </c>
      <c r="B58" s="5" t="s">
        <v>12986</v>
      </c>
      <c r="C58" s="5" t="s">
        <v>12982</v>
      </c>
      <c r="D58" s="20"/>
      <c r="E58" s="187"/>
      <c r="F58" s="5" t="s">
        <v>889</v>
      </c>
      <c r="G58" s="5" t="s">
        <v>8021</v>
      </c>
      <c r="H58" s="5" t="s">
        <v>12983</v>
      </c>
      <c r="I58" s="260">
        <v>762301214294</v>
      </c>
      <c r="J58" s="5" t="s">
        <v>12984</v>
      </c>
      <c r="K58" s="111">
        <v>190201.21</v>
      </c>
      <c r="L58" s="111">
        <v>0</v>
      </c>
    </row>
    <row r="59" spans="1:12" s="186" customFormat="1" ht="51">
      <c r="A59" s="5">
        <v>50</v>
      </c>
      <c r="B59" s="5" t="s">
        <v>12987</v>
      </c>
      <c r="C59" s="5" t="s">
        <v>12988</v>
      </c>
      <c r="D59" s="20"/>
      <c r="E59" s="187"/>
      <c r="F59" s="5" t="s">
        <v>889</v>
      </c>
      <c r="G59" s="5" t="s">
        <v>8021</v>
      </c>
      <c r="H59" s="5" t="s">
        <v>12983</v>
      </c>
      <c r="I59" s="5" t="s">
        <v>12989</v>
      </c>
      <c r="J59" s="5" t="s">
        <v>12990</v>
      </c>
      <c r="K59" s="111">
        <v>178642.49</v>
      </c>
      <c r="L59" s="111">
        <v>0</v>
      </c>
    </row>
    <row r="60" spans="1:12" s="186" customFormat="1" ht="51">
      <c r="A60" s="5">
        <v>51</v>
      </c>
      <c r="B60" s="5" t="s">
        <v>12991</v>
      </c>
      <c r="C60" s="5" t="s">
        <v>12988</v>
      </c>
      <c r="D60" s="20"/>
      <c r="E60" s="187"/>
      <c r="F60" s="5" t="s">
        <v>889</v>
      </c>
      <c r="G60" s="5" t="s">
        <v>8021</v>
      </c>
      <c r="H60" s="5" t="s">
        <v>12983</v>
      </c>
      <c r="I60" s="5" t="s">
        <v>12992</v>
      </c>
      <c r="J60" s="5" t="s">
        <v>12990</v>
      </c>
      <c r="K60" s="111">
        <v>178642.48</v>
      </c>
      <c r="L60" s="111">
        <v>0</v>
      </c>
    </row>
    <row r="61" spans="1:12" s="186" customFormat="1" ht="51">
      <c r="A61" s="5">
        <v>52</v>
      </c>
      <c r="B61" s="5" t="s">
        <v>12993</v>
      </c>
      <c r="C61" s="5" t="s">
        <v>12988</v>
      </c>
      <c r="D61" s="20"/>
      <c r="E61" s="187"/>
      <c r="F61" s="5" t="s">
        <v>889</v>
      </c>
      <c r="G61" s="5" t="s">
        <v>8021</v>
      </c>
      <c r="H61" s="5" t="s">
        <v>12983</v>
      </c>
      <c r="I61" s="5" t="s">
        <v>12994</v>
      </c>
      <c r="J61" s="5" t="s">
        <v>12990</v>
      </c>
      <c r="K61" s="111">
        <v>178642.48</v>
      </c>
      <c r="L61" s="111">
        <v>0</v>
      </c>
    </row>
    <row r="62" spans="1:12" s="186" customFormat="1" ht="144.6" customHeight="1">
      <c r="A62" s="5">
        <v>53</v>
      </c>
      <c r="B62" s="5" t="s">
        <v>12995</v>
      </c>
      <c r="C62" s="5" t="s">
        <v>12996</v>
      </c>
      <c r="D62" s="113" t="s">
        <v>12997</v>
      </c>
      <c r="E62" s="187">
        <v>41808</v>
      </c>
      <c r="F62" s="5" t="s">
        <v>889</v>
      </c>
      <c r="G62" s="5" t="s">
        <v>8473</v>
      </c>
      <c r="H62" s="5" t="s">
        <v>12998</v>
      </c>
      <c r="I62" s="260">
        <v>762301214285</v>
      </c>
      <c r="J62" s="5" t="s">
        <v>12999</v>
      </c>
      <c r="K62" s="111">
        <v>39600</v>
      </c>
      <c r="L62" s="111">
        <v>39600</v>
      </c>
    </row>
    <row r="63" spans="1:12" s="186" customFormat="1" ht="270.60000000000002" customHeight="1">
      <c r="A63" s="5">
        <v>54</v>
      </c>
      <c r="B63" s="5" t="s">
        <v>13000</v>
      </c>
      <c r="C63" s="5" t="s">
        <v>13001</v>
      </c>
      <c r="D63" s="20"/>
      <c r="E63" s="187">
        <v>42426</v>
      </c>
      <c r="F63" s="5" t="s">
        <v>889</v>
      </c>
      <c r="G63" s="5" t="s">
        <v>8297</v>
      </c>
      <c r="H63" s="20" t="s">
        <v>13002</v>
      </c>
      <c r="I63" s="5" t="s">
        <v>13003</v>
      </c>
      <c r="J63" s="5" t="s">
        <v>13004</v>
      </c>
      <c r="K63" s="111">
        <v>211887</v>
      </c>
      <c r="L63" s="111">
        <v>31194.74</v>
      </c>
    </row>
    <row r="64" spans="1:12" s="186" customFormat="1" ht="232.9" customHeight="1">
      <c r="A64" s="5">
        <v>55</v>
      </c>
      <c r="B64" s="20" t="s">
        <v>13005</v>
      </c>
      <c r="C64" s="5" t="s">
        <v>13006</v>
      </c>
      <c r="D64" s="20"/>
      <c r="E64" s="187">
        <v>41508</v>
      </c>
      <c r="F64" s="5" t="s">
        <v>889</v>
      </c>
      <c r="G64" s="5" t="s">
        <v>8297</v>
      </c>
      <c r="H64" s="20" t="s">
        <v>13002</v>
      </c>
      <c r="I64" s="5" t="s">
        <v>13007</v>
      </c>
      <c r="J64" s="5" t="s">
        <v>13008</v>
      </c>
      <c r="K64" s="111">
        <v>45270</v>
      </c>
      <c r="L64" s="111">
        <v>10814.5</v>
      </c>
    </row>
    <row r="65" spans="1:12" s="1033" customFormat="1" ht="18.75">
      <c r="A65" s="1029" t="s">
        <v>514</v>
      </c>
      <c r="B65" s="1030"/>
      <c r="C65" s="1030"/>
      <c r="D65" s="1030"/>
      <c r="E65" s="1030"/>
      <c r="F65" s="1030"/>
      <c r="G65" s="1030"/>
      <c r="H65" s="1030"/>
      <c r="I65" s="1030"/>
      <c r="J65" s="1031"/>
      <c r="K65" s="1032">
        <f>SUM(K10:K64)</f>
        <v>5030375.2200000016</v>
      </c>
      <c r="L65" s="1032">
        <f>SUM(L10:L64)</f>
        <v>1431180.43</v>
      </c>
    </row>
  </sheetData>
  <mergeCells count="17">
    <mergeCell ref="A65:J65"/>
    <mergeCell ref="G8:G9"/>
    <mergeCell ref="H8:H9"/>
    <mergeCell ref="I8:I9"/>
    <mergeCell ref="J8:J9"/>
    <mergeCell ref="K8:K9"/>
    <mergeCell ref="L8:L9"/>
    <mergeCell ref="J1:L1"/>
    <mergeCell ref="B2:L2"/>
    <mergeCell ref="B4:L4"/>
    <mergeCell ref="B6:L6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77"/>
  <sheetViews>
    <sheetView workbookViewId="0">
      <selection sqref="A1:IV65536"/>
    </sheetView>
  </sheetViews>
  <sheetFormatPr defaultRowHeight="12.75"/>
  <cols>
    <col min="1" max="1" width="3.85546875" style="300" customWidth="1"/>
    <col min="2" max="2" width="14.5703125" style="95" customWidth="1"/>
    <col min="3" max="3" width="8.28515625" style="300" customWidth="1"/>
    <col min="4" max="4" width="11.42578125" style="95" customWidth="1"/>
    <col min="5" max="5" width="9.140625" style="95"/>
    <col min="6" max="6" width="9.7109375" style="1038" customWidth="1"/>
    <col min="7" max="7" width="11.28515625" style="95" customWidth="1"/>
    <col min="8" max="8" width="11.42578125" style="1038" customWidth="1"/>
    <col min="9" max="9" width="14.7109375" style="1038" customWidth="1"/>
    <col min="10" max="10" width="17.28515625" style="1038" customWidth="1"/>
    <col min="11" max="11" width="17.5703125" style="95" customWidth="1"/>
    <col min="12" max="12" width="13.140625" style="1039" customWidth="1"/>
    <col min="13" max="13" width="13.5703125" style="1039" customWidth="1"/>
    <col min="14" max="14" width="20.85546875" style="1039" customWidth="1"/>
    <col min="15" max="15" width="11" style="1039" customWidth="1"/>
    <col min="16" max="16" width="12" style="1039" customWidth="1"/>
    <col min="17" max="17" width="25.28515625" style="95" customWidth="1"/>
    <col min="18" max="18" width="12.28515625" style="300" customWidth="1"/>
    <col min="19" max="19" width="20" style="95" customWidth="1"/>
    <col min="20" max="22" width="9.140625" style="300"/>
    <col min="23" max="23" width="9.140625" style="95"/>
    <col min="24" max="26" width="9.140625" style="300"/>
    <col min="27" max="27" width="19.42578125" style="95" customWidth="1"/>
    <col min="28" max="16384" width="9.140625" style="300"/>
  </cols>
  <sheetData>
    <row r="1" spans="1:27" s="1034" customFormat="1" ht="18.75">
      <c r="B1" s="447"/>
      <c r="D1" s="447"/>
      <c r="E1" s="447"/>
      <c r="F1" s="1035"/>
      <c r="G1" s="447"/>
      <c r="H1" s="1035"/>
      <c r="I1" s="1035"/>
      <c r="J1" s="1035"/>
      <c r="K1" s="447"/>
      <c r="L1" s="442"/>
      <c r="M1" s="442"/>
      <c r="N1" s="1036" t="s">
        <v>13009</v>
      </c>
      <c r="O1" s="1036"/>
      <c r="P1" s="1036"/>
      <c r="Q1" s="1036"/>
      <c r="S1" s="447"/>
      <c r="W1" s="447"/>
      <c r="AA1" s="447"/>
    </row>
    <row r="2" spans="1:27" s="1034" customFormat="1" ht="18.75">
      <c r="B2" s="447"/>
      <c r="D2" s="447"/>
      <c r="E2" s="447"/>
      <c r="F2" s="1035"/>
      <c r="G2" s="447"/>
      <c r="H2" s="1035"/>
      <c r="I2" s="1035"/>
      <c r="J2" s="1035"/>
      <c r="K2" s="447"/>
      <c r="L2" s="442"/>
      <c r="M2" s="442"/>
      <c r="N2" s="442"/>
      <c r="O2" s="442"/>
      <c r="P2" s="442"/>
      <c r="Q2" s="442"/>
      <c r="S2" s="447"/>
      <c r="W2" s="447"/>
      <c r="AA2" s="447"/>
    </row>
    <row r="3" spans="1:27" s="441" customFormat="1" ht="18" customHeight="1">
      <c r="B3" s="1037" t="s">
        <v>1392</v>
      </c>
      <c r="C3" s="1037"/>
      <c r="D3" s="1037"/>
      <c r="E3" s="1037"/>
      <c r="F3" s="1037"/>
      <c r="G3" s="1037"/>
      <c r="H3" s="1037"/>
      <c r="I3" s="1037"/>
      <c r="J3" s="1037"/>
      <c r="K3" s="1037"/>
      <c r="L3" s="1037"/>
      <c r="M3" s="1037"/>
      <c r="N3" s="1037"/>
      <c r="O3" s="1037"/>
      <c r="P3" s="1037"/>
      <c r="Q3" s="1037"/>
      <c r="S3" s="442"/>
      <c r="W3" s="442"/>
      <c r="AA3" s="442"/>
    </row>
    <row r="4" spans="1:27" s="441" customFormat="1" ht="18" customHeight="1"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S4" s="442"/>
      <c r="W4" s="442"/>
      <c r="AA4" s="442"/>
    </row>
    <row r="5" spans="1:27" s="441" customFormat="1" ht="18" customHeight="1">
      <c r="B5" s="1037" t="s">
        <v>536</v>
      </c>
      <c r="C5" s="1037"/>
      <c r="D5" s="1037"/>
      <c r="E5" s="1037"/>
      <c r="F5" s="1037"/>
      <c r="G5" s="1037"/>
      <c r="H5" s="1037"/>
      <c r="I5" s="1037"/>
      <c r="J5" s="1037"/>
      <c r="K5" s="1037"/>
      <c r="L5" s="1037"/>
      <c r="M5" s="1037"/>
      <c r="N5" s="1037"/>
      <c r="O5" s="1037"/>
      <c r="P5" s="1037"/>
      <c r="Q5" s="1037"/>
      <c r="S5" s="442"/>
      <c r="W5" s="442"/>
      <c r="AA5" s="442"/>
    </row>
    <row r="6" spans="1:27" s="441" customFormat="1" ht="18" customHeight="1"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S6" s="442"/>
      <c r="W6" s="442"/>
      <c r="AA6" s="442"/>
    </row>
    <row r="7" spans="1:27" s="441" customFormat="1" ht="18" customHeight="1">
      <c r="B7" s="1037" t="s">
        <v>13010</v>
      </c>
      <c r="C7" s="1037"/>
      <c r="D7" s="1037"/>
      <c r="E7" s="1037"/>
      <c r="F7" s="1037"/>
      <c r="G7" s="1037"/>
      <c r="H7" s="1037"/>
      <c r="I7" s="1037"/>
      <c r="J7" s="1037"/>
      <c r="K7" s="1037"/>
      <c r="L7" s="1037"/>
      <c r="M7" s="1037"/>
      <c r="N7" s="1037"/>
      <c r="O7" s="1037"/>
      <c r="P7" s="1037"/>
      <c r="Q7" s="1037"/>
      <c r="S7" s="442"/>
      <c r="W7" s="442"/>
      <c r="AA7" s="442"/>
    </row>
    <row r="9" spans="1:27" ht="33" customHeight="1">
      <c r="A9" s="102" t="s">
        <v>13011</v>
      </c>
      <c r="B9" s="102" t="s">
        <v>13012</v>
      </c>
      <c r="C9" s="102" t="s">
        <v>13013</v>
      </c>
      <c r="D9" s="102" t="s">
        <v>13014</v>
      </c>
      <c r="E9" s="1027" t="s">
        <v>230</v>
      </c>
      <c r="F9" s="1027" t="s">
        <v>13015</v>
      </c>
      <c r="G9" s="102" t="s">
        <v>13016</v>
      </c>
      <c r="H9" s="1027" t="s">
        <v>13017</v>
      </c>
      <c r="I9" s="1027" t="s">
        <v>981</v>
      </c>
      <c r="J9" s="1027" t="s">
        <v>534</v>
      </c>
      <c r="K9" s="102" t="s">
        <v>1397</v>
      </c>
      <c r="L9" s="1028" t="s">
        <v>532</v>
      </c>
      <c r="M9" s="1028" t="s">
        <v>533</v>
      </c>
      <c r="N9" s="1028" t="s">
        <v>10887</v>
      </c>
      <c r="O9" s="1028"/>
      <c r="P9" s="1028"/>
      <c r="Q9" s="1028"/>
    </row>
    <row r="10" spans="1:27" ht="42" customHeight="1">
      <c r="A10" s="102"/>
      <c r="B10" s="102"/>
      <c r="C10" s="102"/>
      <c r="D10" s="102"/>
      <c r="E10" s="1027"/>
      <c r="F10" s="1027"/>
      <c r="G10" s="102"/>
      <c r="H10" s="1027"/>
      <c r="I10" s="1027"/>
      <c r="J10" s="1027"/>
      <c r="K10" s="102"/>
      <c r="L10" s="1028"/>
      <c r="M10" s="1028"/>
      <c r="N10" s="1040" t="s">
        <v>10888</v>
      </c>
      <c r="O10" s="1028" t="s">
        <v>1672</v>
      </c>
      <c r="P10" s="1028"/>
      <c r="Q10" s="23" t="s">
        <v>567</v>
      </c>
    </row>
    <row r="11" spans="1:27" s="186" customFormat="1" ht="79.900000000000006" customHeight="1">
      <c r="A11" s="20">
        <v>1</v>
      </c>
      <c r="B11" s="5" t="s">
        <v>13018</v>
      </c>
      <c r="C11" s="20">
        <v>2005</v>
      </c>
      <c r="D11" s="5" t="s">
        <v>13019</v>
      </c>
      <c r="E11" s="5" t="s">
        <v>13020</v>
      </c>
      <c r="F11" s="8" t="s">
        <v>13021</v>
      </c>
      <c r="G11" s="5" t="s">
        <v>13022</v>
      </c>
      <c r="H11" s="8" t="s">
        <v>13023</v>
      </c>
      <c r="I11" s="8" t="s">
        <v>13024</v>
      </c>
      <c r="J11" s="8" t="s">
        <v>13025</v>
      </c>
      <c r="K11" s="8" t="s">
        <v>575</v>
      </c>
      <c r="L11" s="261">
        <v>220230</v>
      </c>
      <c r="M11" s="261">
        <v>89650</v>
      </c>
      <c r="N11" s="261" t="s">
        <v>13026</v>
      </c>
      <c r="O11" s="38">
        <v>43101</v>
      </c>
      <c r="P11" s="38">
        <v>44926</v>
      </c>
      <c r="Q11" s="5" t="s">
        <v>13027</v>
      </c>
      <c r="S11" s="101"/>
      <c r="W11" s="101"/>
      <c r="AA11" s="101"/>
    </row>
    <row r="12" spans="1:27" s="186" customFormat="1" ht="76.150000000000006" customHeight="1">
      <c r="A12" s="20">
        <v>2</v>
      </c>
      <c r="B12" s="5" t="s">
        <v>13028</v>
      </c>
      <c r="C12" s="20">
        <v>2003</v>
      </c>
      <c r="D12" s="5" t="s">
        <v>13029</v>
      </c>
      <c r="E12" s="5" t="s">
        <v>13030</v>
      </c>
      <c r="F12" s="8" t="s">
        <v>13031</v>
      </c>
      <c r="G12" s="5" t="s">
        <v>13032</v>
      </c>
      <c r="H12" s="8" t="s">
        <v>13033</v>
      </c>
      <c r="I12" s="8" t="s">
        <v>13024</v>
      </c>
      <c r="J12" s="8" t="s">
        <v>13025</v>
      </c>
      <c r="K12" s="8" t="s">
        <v>575</v>
      </c>
      <c r="L12" s="261">
        <v>120200</v>
      </c>
      <c r="M12" s="261">
        <v>63200</v>
      </c>
      <c r="N12" s="261" t="s">
        <v>13026</v>
      </c>
      <c r="O12" s="38">
        <v>43101</v>
      </c>
      <c r="P12" s="38">
        <v>44926</v>
      </c>
      <c r="Q12" s="5" t="s">
        <v>13027</v>
      </c>
      <c r="S12" s="101"/>
      <c r="W12" s="101"/>
      <c r="AA12" s="101"/>
    </row>
    <row r="13" spans="1:27" s="186" customFormat="1" ht="83.45" customHeight="1">
      <c r="A13" s="20">
        <v>3</v>
      </c>
      <c r="B13" s="5" t="s">
        <v>13034</v>
      </c>
      <c r="C13" s="20">
        <v>1994</v>
      </c>
      <c r="D13" s="5"/>
      <c r="E13" s="5" t="s">
        <v>13035</v>
      </c>
      <c r="F13" s="8" t="s">
        <v>13036</v>
      </c>
      <c r="G13" s="5" t="s">
        <v>13037</v>
      </c>
      <c r="H13" s="8" t="s">
        <v>13038</v>
      </c>
      <c r="I13" s="8" t="s">
        <v>13024</v>
      </c>
      <c r="J13" s="8" t="s">
        <v>13025</v>
      </c>
      <c r="K13" s="8" t="s">
        <v>575</v>
      </c>
      <c r="L13" s="261">
        <v>7556</v>
      </c>
      <c r="M13" s="261">
        <v>0</v>
      </c>
      <c r="N13" s="261" t="s">
        <v>13026</v>
      </c>
      <c r="O13" s="38">
        <v>43101</v>
      </c>
      <c r="P13" s="38">
        <v>44926</v>
      </c>
      <c r="Q13" s="5" t="s">
        <v>13027</v>
      </c>
      <c r="S13" s="101"/>
      <c r="W13" s="101"/>
      <c r="AA13" s="101"/>
    </row>
    <row r="14" spans="1:27" s="186" customFormat="1" ht="56.25" customHeight="1">
      <c r="A14" s="20">
        <v>4</v>
      </c>
      <c r="B14" s="5" t="s">
        <v>13039</v>
      </c>
      <c r="C14" s="20">
        <v>1991</v>
      </c>
      <c r="D14" s="5"/>
      <c r="E14" s="5" t="s">
        <v>13040</v>
      </c>
      <c r="F14" s="8" t="s">
        <v>13041</v>
      </c>
      <c r="G14" s="5" t="s">
        <v>13042</v>
      </c>
      <c r="H14" s="8" t="s">
        <v>13043</v>
      </c>
      <c r="I14" s="8" t="s">
        <v>13044</v>
      </c>
      <c r="J14" s="8" t="s">
        <v>13045</v>
      </c>
      <c r="K14" s="5" t="s">
        <v>575</v>
      </c>
      <c r="L14" s="261">
        <v>57000</v>
      </c>
      <c r="M14" s="261">
        <v>25029.279999999999</v>
      </c>
      <c r="N14" s="261" t="s">
        <v>13046</v>
      </c>
      <c r="O14" s="38">
        <v>40452</v>
      </c>
      <c r="P14" s="38">
        <v>43830</v>
      </c>
      <c r="Q14" s="5" t="s">
        <v>13047</v>
      </c>
      <c r="R14" s="101"/>
      <c r="S14" s="101"/>
      <c r="W14" s="101"/>
      <c r="AA14" s="101"/>
    </row>
    <row r="15" spans="1:27" s="186" customFormat="1" ht="58.5" customHeight="1">
      <c r="A15" s="20">
        <v>5</v>
      </c>
      <c r="B15" s="5" t="s">
        <v>13048</v>
      </c>
      <c r="C15" s="20">
        <v>1993</v>
      </c>
      <c r="D15" s="5"/>
      <c r="E15" s="5" t="s">
        <v>13049</v>
      </c>
      <c r="F15" s="8" t="s">
        <v>13050</v>
      </c>
      <c r="G15" s="5" t="s">
        <v>13051</v>
      </c>
      <c r="H15" s="8" t="s">
        <v>13052</v>
      </c>
      <c r="I15" s="8" t="s">
        <v>13044</v>
      </c>
      <c r="J15" s="8" t="s">
        <v>13045</v>
      </c>
      <c r="K15" s="5" t="s">
        <v>575</v>
      </c>
      <c r="L15" s="261">
        <v>21800</v>
      </c>
      <c r="M15" s="261">
        <v>7876.1</v>
      </c>
      <c r="N15" s="261" t="s">
        <v>13053</v>
      </c>
      <c r="O15" s="38">
        <v>40087</v>
      </c>
      <c r="P15" s="38">
        <v>43830</v>
      </c>
      <c r="Q15" s="5" t="s">
        <v>13054</v>
      </c>
      <c r="S15" s="101"/>
      <c r="W15" s="101"/>
      <c r="AA15" s="101"/>
    </row>
    <row r="16" spans="1:27" s="186" customFormat="1" ht="91.5" customHeight="1">
      <c r="A16" s="49">
        <v>6</v>
      </c>
      <c r="B16" s="1041" t="s">
        <v>13055</v>
      </c>
      <c r="C16" s="1042">
        <v>2010</v>
      </c>
      <c r="D16" s="43" t="s">
        <v>13056</v>
      </c>
      <c r="E16" s="43" t="s">
        <v>13057</v>
      </c>
      <c r="F16" s="1043" t="s">
        <v>13058</v>
      </c>
      <c r="G16" s="1043" t="s">
        <v>13059</v>
      </c>
      <c r="H16" s="1044" t="s">
        <v>13060</v>
      </c>
      <c r="I16" s="1044" t="s">
        <v>13061</v>
      </c>
      <c r="J16" s="1044" t="s">
        <v>13062</v>
      </c>
      <c r="K16" s="51" t="s">
        <v>575</v>
      </c>
      <c r="L16" s="261">
        <v>1067500</v>
      </c>
      <c r="M16" s="261">
        <v>0</v>
      </c>
      <c r="N16" s="261"/>
      <c r="O16" s="38"/>
      <c r="P16" s="38"/>
      <c r="Q16" s="5"/>
      <c r="S16" s="101"/>
      <c r="W16" s="101"/>
      <c r="AA16" s="101"/>
    </row>
    <row r="17" spans="1:27" s="9" customFormat="1" ht="91.5" customHeight="1">
      <c r="A17" s="18">
        <v>7</v>
      </c>
      <c r="B17" s="43" t="s">
        <v>13063</v>
      </c>
      <c r="C17" s="18">
        <v>2006</v>
      </c>
      <c r="D17" s="43" t="s">
        <v>13064</v>
      </c>
      <c r="E17" s="43" t="s">
        <v>13065</v>
      </c>
      <c r="F17" s="43" t="s">
        <v>13066</v>
      </c>
      <c r="G17" s="43" t="s">
        <v>13067</v>
      </c>
      <c r="H17" s="15" t="s">
        <v>13068</v>
      </c>
      <c r="I17" s="15" t="s">
        <v>13069</v>
      </c>
      <c r="J17" s="1043" t="s">
        <v>13070</v>
      </c>
      <c r="K17" s="638" t="s">
        <v>575</v>
      </c>
      <c r="L17" s="301">
        <v>864581</v>
      </c>
      <c r="M17" s="301">
        <v>0</v>
      </c>
      <c r="N17" s="301"/>
      <c r="O17" s="120"/>
      <c r="P17" s="120"/>
      <c r="Q17" s="43"/>
      <c r="S17" s="45"/>
      <c r="W17" s="45"/>
      <c r="AA17" s="45"/>
    </row>
    <row r="18" spans="1:27" s="30" customFormat="1" ht="15.75">
      <c r="A18" s="1029" t="s">
        <v>514</v>
      </c>
      <c r="B18" s="1030"/>
      <c r="C18" s="1030"/>
      <c r="D18" s="1030"/>
      <c r="E18" s="1030"/>
      <c r="F18" s="1030"/>
      <c r="G18" s="1030"/>
      <c r="H18" s="1030"/>
      <c r="I18" s="1030"/>
      <c r="J18" s="1030"/>
      <c r="K18" s="1031"/>
      <c r="L18" s="1045">
        <f>SUM(L11:L17)</f>
        <v>2358867</v>
      </c>
      <c r="M18" s="1045">
        <f>SUM(M11:M17)</f>
        <v>185755.38</v>
      </c>
      <c r="N18" s="1046"/>
      <c r="O18" s="1046"/>
      <c r="P18" s="1046"/>
      <c r="Q18" s="1047"/>
      <c r="S18" s="86"/>
      <c r="W18" s="86"/>
      <c r="AA18" s="86"/>
    </row>
    <row r="19" spans="1:27">
      <c r="A19" s="230"/>
      <c r="B19" s="393"/>
      <c r="C19" s="230"/>
      <c r="D19" s="393"/>
      <c r="E19" s="393"/>
      <c r="F19" s="393"/>
      <c r="G19" s="393"/>
      <c r="H19" s="1048"/>
      <c r="I19" s="1048"/>
      <c r="J19" s="1048"/>
      <c r="K19" s="393"/>
      <c r="L19" s="1049"/>
      <c r="M19" s="1049"/>
      <c r="N19" s="1049"/>
      <c r="O19" s="1049"/>
      <c r="P19" s="1049"/>
    </row>
    <row r="20" spans="1:27">
      <c r="J20" s="1048"/>
    </row>
    <row r="22" spans="1:27" s="1019" customFormat="1" ht="15.75">
      <c r="B22" s="129"/>
      <c r="C22" s="129"/>
      <c r="D22" s="129"/>
      <c r="E22" s="129"/>
      <c r="F22" s="129"/>
      <c r="G22" s="80"/>
      <c r="H22" s="1050"/>
      <c r="I22" s="1050"/>
      <c r="J22" s="1050"/>
      <c r="K22" s="80"/>
      <c r="L22" s="1051"/>
      <c r="M22" s="1051"/>
      <c r="N22" s="1051"/>
      <c r="O22" s="1052"/>
      <c r="P22" s="1052"/>
      <c r="Q22" s="1052"/>
      <c r="S22" s="80"/>
      <c r="W22" s="80"/>
      <c r="AA22" s="80"/>
    </row>
    <row r="71" spans="2:27" s="230" customFormat="1">
      <c r="B71" s="393"/>
      <c r="D71" s="393"/>
      <c r="E71" s="393"/>
      <c r="F71" s="1048"/>
      <c r="G71" s="393"/>
      <c r="H71" s="1048"/>
      <c r="I71" s="1048"/>
      <c r="J71" s="1048"/>
      <c r="K71" s="393"/>
      <c r="L71" s="1049"/>
      <c r="M71" s="1049"/>
      <c r="N71" s="1049"/>
      <c r="O71" s="1049"/>
      <c r="P71" s="1049"/>
      <c r="Q71" s="393"/>
      <c r="S71" s="393"/>
      <c r="W71" s="393"/>
      <c r="AA71" s="393"/>
    </row>
    <row r="72" spans="2:27" s="230" customFormat="1">
      <c r="B72" s="393"/>
      <c r="D72" s="393"/>
      <c r="E72" s="393"/>
      <c r="F72" s="1048"/>
      <c r="G72" s="393"/>
      <c r="H72" s="1048"/>
      <c r="I72" s="1048"/>
      <c r="J72" s="1048"/>
      <c r="K72" s="393"/>
      <c r="L72" s="1049"/>
      <c r="M72" s="1049"/>
      <c r="N72" s="1049"/>
      <c r="O72" s="1049"/>
      <c r="P72" s="1049"/>
      <c r="Q72" s="393"/>
      <c r="S72" s="393"/>
      <c r="W72" s="393"/>
      <c r="AA72" s="393"/>
    </row>
    <row r="73" spans="2:27" s="230" customFormat="1">
      <c r="B73" s="393"/>
      <c r="D73" s="393"/>
      <c r="E73" s="393"/>
      <c r="F73" s="1048"/>
      <c r="G73" s="393"/>
      <c r="H73" s="1048"/>
      <c r="I73" s="1048"/>
      <c r="J73" s="1048"/>
      <c r="K73" s="393"/>
      <c r="L73" s="1049"/>
      <c r="M73" s="1049"/>
      <c r="N73" s="1049"/>
      <c r="O73" s="1049"/>
      <c r="P73" s="1049"/>
      <c r="Q73" s="393"/>
      <c r="S73" s="393"/>
      <c r="W73" s="393"/>
      <c r="AA73" s="393"/>
    </row>
    <row r="74" spans="2:27" s="230" customFormat="1">
      <c r="B74" s="393"/>
      <c r="D74" s="393"/>
      <c r="E74" s="393"/>
      <c r="F74" s="1048"/>
      <c r="G74" s="393"/>
      <c r="H74" s="1048"/>
      <c r="I74" s="1048"/>
      <c r="J74" s="1048"/>
      <c r="K74" s="393"/>
      <c r="L74" s="1049"/>
      <c r="M74" s="1049"/>
      <c r="N74" s="1049"/>
      <c r="O74" s="1049"/>
      <c r="P74" s="1049"/>
      <c r="Q74" s="393"/>
      <c r="S74" s="393"/>
      <c r="W74" s="393"/>
      <c r="AA74" s="393"/>
    </row>
    <row r="75" spans="2:27" s="230" customFormat="1">
      <c r="B75" s="393"/>
      <c r="D75" s="393"/>
      <c r="E75" s="393"/>
      <c r="F75" s="1048"/>
      <c r="G75" s="393"/>
      <c r="H75" s="1048"/>
      <c r="I75" s="1048"/>
      <c r="J75" s="1048"/>
      <c r="K75" s="393"/>
      <c r="L75" s="1049"/>
      <c r="M75" s="1049"/>
      <c r="N75" s="1049"/>
      <c r="O75" s="1049"/>
      <c r="P75" s="1049"/>
      <c r="Q75" s="393"/>
      <c r="S75" s="393"/>
      <c r="W75" s="393"/>
      <c r="AA75" s="393"/>
    </row>
    <row r="76" spans="2:27" s="230" customFormat="1">
      <c r="B76" s="393"/>
      <c r="D76" s="393"/>
      <c r="E76" s="393"/>
      <c r="F76" s="1048"/>
      <c r="G76" s="393"/>
      <c r="H76" s="1048"/>
      <c r="I76" s="1048"/>
      <c r="J76" s="1048"/>
      <c r="K76" s="393"/>
      <c r="L76" s="1049"/>
      <c r="M76" s="1049"/>
      <c r="N76" s="1049"/>
      <c r="O76" s="1049"/>
      <c r="P76" s="1049"/>
      <c r="Q76" s="393"/>
      <c r="S76" s="393"/>
      <c r="W76" s="393"/>
      <c r="AA76" s="393"/>
    </row>
    <row r="77" spans="2:27" s="230" customFormat="1">
      <c r="B77" s="393"/>
      <c r="D77" s="393"/>
      <c r="E77" s="393"/>
      <c r="F77" s="1048"/>
      <c r="G77" s="393"/>
      <c r="H77" s="1048"/>
      <c r="I77" s="1048"/>
      <c r="J77" s="1048"/>
      <c r="K77" s="393"/>
      <c r="L77" s="1049"/>
      <c r="M77" s="1049"/>
      <c r="N77" s="1049"/>
      <c r="O77" s="1049"/>
      <c r="P77" s="1049"/>
      <c r="Q77" s="393"/>
      <c r="S77" s="393"/>
      <c r="W77" s="393"/>
      <c r="AA77" s="393"/>
    </row>
  </sheetData>
  <mergeCells count="22">
    <mergeCell ref="M9:M10"/>
    <mergeCell ref="N9:Q9"/>
    <mergeCell ref="O10:P10"/>
    <mergeCell ref="A18:K18"/>
    <mergeCell ref="B22:F22"/>
    <mergeCell ref="O22:Q22"/>
    <mergeCell ref="G9:G10"/>
    <mergeCell ref="H9:H10"/>
    <mergeCell ref="I9:I10"/>
    <mergeCell ref="J9:J10"/>
    <mergeCell ref="K9:K10"/>
    <mergeCell ref="L9:L10"/>
    <mergeCell ref="N1:Q1"/>
    <mergeCell ref="B3:Q3"/>
    <mergeCell ref="B5:Q5"/>
    <mergeCell ref="B7:Q7"/>
    <mergeCell ref="A9:A10"/>
    <mergeCell ref="B9:B10"/>
    <mergeCell ref="C9:C10"/>
    <mergeCell ref="D9:D10"/>
    <mergeCell ref="E9:E10"/>
    <mergeCell ref="F9:F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4"/>
  <sheetViews>
    <sheetView workbookViewId="0">
      <selection activeCell="M11" sqref="M11"/>
    </sheetView>
  </sheetViews>
  <sheetFormatPr defaultRowHeight="15"/>
  <sheetData>
    <row r="1" spans="1:15" ht="15.75">
      <c r="A1" s="80"/>
      <c r="B1" s="81"/>
      <c r="C1" s="81"/>
      <c r="D1" s="82"/>
      <c r="E1" s="83"/>
      <c r="F1" s="84"/>
      <c r="G1" s="85"/>
      <c r="H1" s="85"/>
      <c r="I1" s="85"/>
      <c r="J1" s="86"/>
      <c r="K1" s="85"/>
      <c r="L1" s="83"/>
      <c r="M1" s="87" t="s">
        <v>558</v>
      </c>
      <c r="N1" s="87"/>
      <c r="O1" s="87"/>
    </row>
    <row r="2" spans="1:15" ht="15.75">
      <c r="A2" s="88" t="s">
        <v>535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ht="15.75">
      <c r="A3" s="89"/>
      <c r="B3" s="90"/>
      <c r="C3" s="90"/>
      <c r="D3" s="91"/>
      <c r="E3" s="92"/>
      <c r="F3" s="93"/>
      <c r="G3" s="90"/>
      <c r="H3" s="90"/>
      <c r="I3" s="90"/>
      <c r="J3" s="92"/>
      <c r="K3" s="90"/>
      <c r="L3" s="92"/>
      <c r="M3" s="89"/>
      <c r="N3" s="89"/>
      <c r="O3" s="89"/>
    </row>
    <row r="4" spans="1:15" ht="15.75">
      <c r="A4" s="88" t="s">
        <v>536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ht="15.75">
      <c r="A5" s="89"/>
      <c r="B5" s="90"/>
      <c r="C5" s="90"/>
      <c r="D5" s="91"/>
      <c r="E5" s="89"/>
      <c r="F5" s="93"/>
      <c r="G5" s="94"/>
      <c r="H5" s="94"/>
      <c r="I5" s="94"/>
      <c r="J5" s="89"/>
      <c r="K5" s="94"/>
      <c r="L5" s="89"/>
      <c r="M5" s="89"/>
      <c r="N5" s="89"/>
      <c r="O5" s="89"/>
    </row>
    <row r="6" spans="1:15" ht="15.75">
      <c r="A6" s="88" t="s">
        <v>537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</row>
    <row r="7" spans="1:15">
      <c r="A7" s="95"/>
      <c r="B7" s="96"/>
      <c r="C7" s="96"/>
      <c r="D7" s="97"/>
      <c r="E7" s="98"/>
      <c r="F7" s="99"/>
      <c r="G7" s="100"/>
      <c r="H7" s="100"/>
      <c r="I7" s="100"/>
      <c r="J7" s="101"/>
      <c r="K7" s="100"/>
      <c r="L7" s="98"/>
      <c r="M7" s="98"/>
      <c r="N7" s="98"/>
      <c r="O7" s="98"/>
    </row>
    <row r="8" spans="1:15">
      <c r="A8" s="102" t="s">
        <v>0</v>
      </c>
      <c r="B8" s="103" t="s">
        <v>559</v>
      </c>
      <c r="C8" s="102" t="s">
        <v>560</v>
      </c>
      <c r="D8" s="104" t="s">
        <v>561</v>
      </c>
      <c r="E8" s="102" t="s">
        <v>230</v>
      </c>
      <c r="F8" s="105" t="s">
        <v>12</v>
      </c>
      <c r="G8" s="102" t="s">
        <v>562</v>
      </c>
      <c r="H8" s="102" t="s">
        <v>532</v>
      </c>
      <c r="I8" s="102" t="s">
        <v>533</v>
      </c>
      <c r="J8" s="102" t="s">
        <v>563</v>
      </c>
      <c r="K8" s="102" t="s">
        <v>534</v>
      </c>
      <c r="L8" s="102" t="s">
        <v>564</v>
      </c>
      <c r="M8" s="102"/>
      <c r="N8" s="102"/>
      <c r="O8" s="102"/>
    </row>
    <row r="9" spans="1:15">
      <c r="A9" s="102"/>
      <c r="B9" s="103"/>
      <c r="C9" s="102"/>
      <c r="D9" s="104"/>
      <c r="E9" s="102"/>
      <c r="F9" s="105"/>
      <c r="G9" s="102"/>
      <c r="H9" s="102"/>
      <c r="I9" s="102"/>
      <c r="J9" s="102"/>
      <c r="K9" s="102"/>
      <c r="L9" s="106" t="s">
        <v>565</v>
      </c>
      <c r="M9" s="107" t="s">
        <v>566</v>
      </c>
      <c r="N9" s="107"/>
      <c r="O9" s="106" t="s">
        <v>567</v>
      </c>
    </row>
    <row r="10" spans="1:15" ht="38.25">
      <c r="A10" s="102"/>
      <c r="B10" s="103"/>
      <c r="C10" s="102"/>
      <c r="D10" s="104"/>
      <c r="E10" s="102"/>
      <c r="F10" s="105"/>
      <c r="G10" s="102"/>
      <c r="H10" s="102"/>
      <c r="I10" s="102"/>
      <c r="J10" s="102"/>
      <c r="K10" s="102"/>
      <c r="L10" s="106"/>
      <c r="M10" s="108" t="s">
        <v>568</v>
      </c>
      <c r="N10" s="108" t="s">
        <v>569</v>
      </c>
      <c r="O10" s="106"/>
    </row>
    <row r="11" spans="1:15" ht="293.25">
      <c r="A11" s="23">
        <v>1</v>
      </c>
      <c r="B11" s="109" t="s">
        <v>570</v>
      </c>
      <c r="C11" s="109" t="s">
        <v>571</v>
      </c>
      <c r="D11" s="20" t="s">
        <v>572</v>
      </c>
      <c r="E11" s="8" t="s">
        <v>573</v>
      </c>
      <c r="F11" s="110" t="s">
        <v>574</v>
      </c>
      <c r="G11" s="109" t="s">
        <v>575</v>
      </c>
      <c r="H11" s="111">
        <v>72174</v>
      </c>
      <c r="I11" s="111">
        <v>72174</v>
      </c>
      <c r="J11" s="38">
        <v>42457</v>
      </c>
      <c r="K11" s="109" t="s">
        <v>576</v>
      </c>
      <c r="L11" s="5" t="s">
        <v>577</v>
      </c>
      <c r="M11" s="38">
        <v>43077</v>
      </c>
      <c r="N11" s="38">
        <v>54033</v>
      </c>
      <c r="O11" s="5" t="s">
        <v>578</v>
      </c>
    </row>
    <row r="12" spans="1:15" ht="293.25">
      <c r="A12" s="23">
        <v>2</v>
      </c>
      <c r="B12" s="109" t="s">
        <v>570</v>
      </c>
      <c r="C12" s="109" t="s">
        <v>579</v>
      </c>
      <c r="D12" s="20" t="s">
        <v>580</v>
      </c>
      <c r="E12" s="8" t="s">
        <v>581</v>
      </c>
      <c r="F12" s="110" t="s">
        <v>582</v>
      </c>
      <c r="G12" s="5" t="s">
        <v>575</v>
      </c>
      <c r="H12" s="111">
        <v>137481</v>
      </c>
      <c r="I12" s="111">
        <v>137481</v>
      </c>
      <c r="J12" s="38">
        <v>42457</v>
      </c>
      <c r="K12" s="109" t="s">
        <v>583</v>
      </c>
      <c r="L12" s="5" t="s">
        <v>577</v>
      </c>
      <c r="M12" s="38">
        <v>43077</v>
      </c>
      <c r="N12" s="38">
        <v>54033</v>
      </c>
      <c r="O12" s="5" t="s">
        <v>578</v>
      </c>
    </row>
    <row r="13" spans="1:15" ht="293.25">
      <c r="A13" s="23">
        <v>3</v>
      </c>
      <c r="B13" s="109" t="s">
        <v>570</v>
      </c>
      <c r="C13" s="109" t="s">
        <v>584</v>
      </c>
      <c r="D13" s="20" t="s">
        <v>585</v>
      </c>
      <c r="E13" s="8" t="s">
        <v>586</v>
      </c>
      <c r="F13" s="110" t="s">
        <v>587</v>
      </c>
      <c r="G13" s="109" t="s">
        <v>575</v>
      </c>
      <c r="H13" s="111">
        <v>197751</v>
      </c>
      <c r="I13" s="111">
        <v>197751</v>
      </c>
      <c r="J13" s="38">
        <v>42457</v>
      </c>
      <c r="K13" s="109" t="s">
        <v>588</v>
      </c>
      <c r="L13" s="5" t="s">
        <v>577</v>
      </c>
      <c r="M13" s="38">
        <v>43077</v>
      </c>
      <c r="N13" s="38">
        <v>54033</v>
      </c>
      <c r="O13" s="5" t="s">
        <v>578</v>
      </c>
    </row>
    <row r="14" spans="1:15" ht="293.25">
      <c r="A14" s="23">
        <v>4</v>
      </c>
      <c r="B14" s="109" t="s">
        <v>570</v>
      </c>
      <c r="C14" s="109" t="s">
        <v>589</v>
      </c>
      <c r="D14" s="20" t="s">
        <v>590</v>
      </c>
      <c r="E14" s="8" t="s">
        <v>591</v>
      </c>
      <c r="F14" s="110" t="s">
        <v>592</v>
      </c>
      <c r="G14" s="5" t="s">
        <v>575</v>
      </c>
      <c r="H14" s="111">
        <v>1193980</v>
      </c>
      <c r="I14" s="111">
        <v>1193980</v>
      </c>
      <c r="J14" s="38">
        <v>42457</v>
      </c>
      <c r="K14" s="109" t="s">
        <v>593</v>
      </c>
      <c r="L14" s="5" t="s">
        <v>577</v>
      </c>
      <c r="M14" s="38">
        <v>43077</v>
      </c>
      <c r="N14" s="38">
        <v>54033</v>
      </c>
      <c r="O14" s="5" t="s">
        <v>578</v>
      </c>
    </row>
    <row r="15" spans="1:15" ht="293.25">
      <c r="A15" s="23">
        <v>5</v>
      </c>
      <c r="B15" s="109" t="s">
        <v>570</v>
      </c>
      <c r="C15" s="109" t="s">
        <v>594</v>
      </c>
      <c r="D15" s="20" t="s">
        <v>595</v>
      </c>
      <c r="E15" s="8" t="s">
        <v>596</v>
      </c>
      <c r="F15" s="110" t="s">
        <v>597</v>
      </c>
      <c r="G15" s="109" t="s">
        <v>575</v>
      </c>
      <c r="H15" s="111">
        <v>68637</v>
      </c>
      <c r="I15" s="111">
        <v>68637</v>
      </c>
      <c r="J15" s="38">
        <v>42457</v>
      </c>
      <c r="K15" s="109" t="s">
        <v>598</v>
      </c>
      <c r="L15" s="5" t="s">
        <v>577</v>
      </c>
      <c r="M15" s="38">
        <v>43077</v>
      </c>
      <c r="N15" s="38">
        <v>54033</v>
      </c>
      <c r="O15" s="5" t="s">
        <v>578</v>
      </c>
    </row>
    <row r="16" spans="1:15" ht="293.25">
      <c r="A16" s="23">
        <v>6</v>
      </c>
      <c r="B16" s="109" t="s">
        <v>570</v>
      </c>
      <c r="C16" s="109" t="s">
        <v>599</v>
      </c>
      <c r="D16" s="20" t="s">
        <v>600</v>
      </c>
      <c r="E16" s="8" t="s">
        <v>601</v>
      </c>
      <c r="F16" s="110" t="s">
        <v>602</v>
      </c>
      <c r="G16" s="5" t="s">
        <v>575</v>
      </c>
      <c r="H16" s="111">
        <v>533073</v>
      </c>
      <c r="I16" s="111">
        <v>533073</v>
      </c>
      <c r="J16" s="38">
        <v>42457</v>
      </c>
      <c r="K16" s="109" t="s">
        <v>603</v>
      </c>
      <c r="L16" s="5" t="s">
        <v>577</v>
      </c>
      <c r="M16" s="38">
        <v>43077</v>
      </c>
      <c r="N16" s="38">
        <v>54033</v>
      </c>
      <c r="O16" s="5" t="s">
        <v>578</v>
      </c>
    </row>
    <row r="17" spans="1:15" ht="293.25">
      <c r="A17" s="23">
        <v>7</v>
      </c>
      <c r="B17" s="109" t="s">
        <v>570</v>
      </c>
      <c r="C17" s="109" t="s">
        <v>604</v>
      </c>
      <c r="D17" s="20" t="s">
        <v>605</v>
      </c>
      <c r="E17" s="8" t="s">
        <v>606</v>
      </c>
      <c r="F17" s="110" t="s">
        <v>607</v>
      </c>
      <c r="G17" s="109" t="s">
        <v>575</v>
      </c>
      <c r="H17" s="111">
        <v>13520</v>
      </c>
      <c r="I17" s="111">
        <v>13520</v>
      </c>
      <c r="J17" s="38">
        <v>42457</v>
      </c>
      <c r="K17" s="109" t="s">
        <v>608</v>
      </c>
      <c r="L17" s="5" t="s">
        <v>577</v>
      </c>
      <c r="M17" s="38">
        <v>43077</v>
      </c>
      <c r="N17" s="38">
        <v>54033</v>
      </c>
      <c r="O17" s="5" t="s">
        <v>578</v>
      </c>
    </row>
    <row r="18" spans="1:15" ht="293.25">
      <c r="A18" s="23">
        <v>8</v>
      </c>
      <c r="B18" s="109" t="s">
        <v>570</v>
      </c>
      <c r="C18" s="109" t="s">
        <v>609</v>
      </c>
      <c r="D18" s="20" t="s">
        <v>610</v>
      </c>
      <c r="E18" s="8" t="s">
        <v>611</v>
      </c>
      <c r="F18" s="110" t="s">
        <v>612</v>
      </c>
      <c r="G18" s="5" t="s">
        <v>575</v>
      </c>
      <c r="H18" s="111">
        <v>14310</v>
      </c>
      <c r="I18" s="111">
        <v>14310</v>
      </c>
      <c r="J18" s="38">
        <v>42457</v>
      </c>
      <c r="K18" s="109" t="s">
        <v>613</v>
      </c>
      <c r="L18" s="5" t="s">
        <v>577</v>
      </c>
      <c r="M18" s="38">
        <v>43077</v>
      </c>
      <c r="N18" s="38">
        <v>54033</v>
      </c>
      <c r="O18" s="5" t="s">
        <v>578</v>
      </c>
    </row>
    <row r="19" spans="1:15" ht="293.25">
      <c r="A19" s="23">
        <v>9</v>
      </c>
      <c r="B19" s="109" t="s">
        <v>570</v>
      </c>
      <c r="C19" s="109" t="s">
        <v>614</v>
      </c>
      <c r="D19" s="20" t="s">
        <v>615</v>
      </c>
      <c r="E19" s="8" t="s">
        <v>616</v>
      </c>
      <c r="F19" s="110" t="s">
        <v>617</v>
      </c>
      <c r="G19" s="109" t="s">
        <v>575</v>
      </c>
      <c r="H19" s="111">
        <v>195968</v>
      </c>
      <c r="I19" s="111">
        <v>195968</v>
      </c>
      <c r="J19" s="38">
        <v>42457</v>
      </c>
      <c r="K19" s="109" t="s">
        <v>618</v>
      </c>
      <c r="L19" s="5" t="s">
        <v>577</v>
      </c>
      <c r="M19" s="38">
        <v>43077</v>
      </c>
      <c r="N19" s="38">
        <v>54033</v>
      </c>
      <c r="O19" s="5" t="s">
        <v>578</v>
      </c>
    </row>
    <row r="20" spans="1:15" ht="293.25">
      <c r="A20" s="23">
        <v>10</v>
      </c>
      <c r="B20" s="109" t="s">
        <v>570</v>
      </c>
      <c r="C20" s="109" t="s">
        <v>619</v>
      </c>
      <c r="D20" s="20" t="s">
        <v>620</v>
      </c>
      <c r="E20" s="8" t="s">
        <v>621</v>
      </c>
      <c r="F20" s="110" t="s">
        <v>622</v>
      </c>
      <c r="G20" s="5" t="s">
        <v>575</v>
      </c>
      <c r="H20" s="111">
        <v>91597</v>
      </c>
      <c r="I20" s="111">
        <v>91597</v>
      </c>
      <c r="J20" s="38">
        <v>42457</v>
      </c>
      <c r="K20" s="109" t="s">
        <v>623</v>
      </c>
      <c r="L20" s="5" t="s">
        <v>577</v>
      </c>
      <c r="M20" s="38">
        <v>43077</v>
      </c>
      <c r="N20" s="38">
        <v>54033</v>
      </c>
      <c r="O20" s="5" t="s">
        <v>578</v>
      </c>
    </row>
    <row r="21" spans="1:15" ht="293.25">
      <c r="A21" s="23">
        <v>11</v>
      </c>
      <c r="B21" s="109" t="s">
        <v>570</v>
      </c>
      <c r="C21" s="109" t="s">
        <v>624</v>
      </c>
      <c r="D21" s="20" t="s">
        <v>625</v>
      </c>
      <c r="E21" s="8" t="s">
        <v>626</v>
      </c>
      <c r="F21" s="110" t="s">
        <v>627</v>
      </c>
      <c r="G21" s="109" t="s">
        <v>575</v>
      </c>
      <c r="H21" s="111">
        <v>677909</v>
      </c>
      <c r="I21" s="111">
        <v>677909</v>
      </c>
      <c r="J21" s="38">
        <v>42457</v>
      </c>
      <c r="K21" s="109" t="s">
        <v>628</v>
      </c>
      <c r="L21" s="5" t="s">
        <v>577</v>
      </c>
      <c r="M21" s="38">
        <v>43077</v>
      </c>
      <c r="N21" s="38">
        <v>54033</v>
      </c>
      <c r="O21" s="5" t="s">
        <v>578</v>
      </c>
    </row>
    <row r="22" spans="1:15" ht="293.25">
      <c r="A22" s="23">
        <v>12</v>
      </c>
      <c r="B22" s="109" t="s">
        <v>570</v>
      </c>
      <c r="C22" s="109" t="s">
        <v>629</v>
      </c>
      <c r="D22" s="20" t="s">
        <v>630</v>
      </c>
      <c r="E22" s="8" t="s">
        <v>631</v>
      </c>
      <c r="F22" s="110" t="s">
        <v>632</v>
      </c>
      <c r="G22" s="5" t="s">
        <v>575</v>
      </c>
      <c r="H22" s="111">
        <v>77322</v>
      </c>
      <c r="I22" s="111">
        <v>77322</v>
      </c>
      <c r="J22" s="38">
        <v>42457</v>
      </c>
      <c r="K22" s="109" t="s">
        <v>633</v>
      </c>
      <c r="L22" s="5" t="s">
        <v>577</v>
      </c>
      <c r="M22" s="38">
        <v>43077</v>
      </c>
      <c r="N22" s="38">
        <v>54033</v>
      </c>
      <c r="O22" s="5" t="s">
        <v>578</v>
      </c>
    </row>
    <row r="23" spans="1:15" ht="293.25">
      <c r="A23" s="23">
        <v>13</v>
      </c>
      <c r="B23" s="109" t="s">
        <v>570</v>
      </c>
      <c r="C23" s="109" t="s">
        <v>634</v>
      </c>
      <c r="D23" s="20" t="s">
        <v>635</v>
      </c>
      <c r="E23" s="8" t="s">
        <v>636</v>
      </c>
      <c r="F23" s="110" t="s">
        <v>637</v>
      </c>
      <c r="G23" s="109" t="s">
        <v>575</v>
      </c>
      <c r="H23" s="111">
        <v>1401520</v>
      </c>
      <c r="I23" s="111">
        <v>1401520</v>
      </c>
      <c r="J23" s="38">
        <v>42457</v>
      </c>
      <c r="K23" s="109" t="s">
        <v>638</v>
      </c>
      <c r="L23" s="5" t="s">
        <v>577</v>
      </c>
      <c r="M23" s="38">
        <v>43077</v>
      </c>
      <c r="N23" s="38">
        <v>54033</v>
      </c>
      <c r="O23" s="5" t="s">
        <v>578</v>
      </c>
    </row>
    <row r="24" spans="1:15" ht="293.25">
      <c r="A24" s="23">
        <v>14</v>
      </c>
      <c r="B24" s="109" t="s">
        <v>639</v>
      </c>
      <c r="C24" s="109" t="s">
        <v>640</v>
      </c>
      <c r="D24" s="20" t="s">
        <v>641</v>
      </c>
      <c r="E24" s="112" t="s">
        <v>642</v>
      </c>
      <c r="F24" s="110" t="s">
        <v>643</v>
      </c>
      <c r="G24" s="5" t="s">
        <v>575</v>
      </c>
      <c r="H24" s="111">
        <v>768292</v>
      </c>
      <c r="I24" s="111">
        <v>768292</v>
      </c>
      <c r="J24" s="38">
        <v>42457</v>
      </c>
      <c r="K24" s="109" t="s">
        <v>644</v>
      </c>
      <c r="L24" s="5" t="s">
        <v>577</v>
      </c>
      <c r="M24" s="38">
        <v>43077</v>
      </c>
      <c r="N24" s="38">
        <v>54033</v>
      </c>
      <c r="O24" s="5" t="s">
        <v>578</v>
      </c>
    </row>
    <row r="25" spans="1:15" ht="293.25">
      <c r="A25" s="23">
        <v>15</v>
      </c>
      <c r="B25" s="109" t="s">
        <v>645</v>
      </c>
      <c r="C25" s="109" t="s">
        <v>646</v>
      </c>
      <c r="D25" s="20" t="s">
        <v>647</v>
      </c>
      <c r="E25" s="112" t="s">
        <v>648</v>
      </c>
      <c r="F25" s="110" t="s">
        <v>649</v>
      </c>
      <c r="G25" s="109" t="s">
        <v>575</v>
      </c>
      <c r="H25" s="111">
        <v>140627</v>
      </c>
      <c r="I25" s="111">
        <v>140627</v>
      </c>
      <c r="J25" s="38">
        <v>42457</v>
      </c>
      <c r="K25" s="109" t="s">
        <v>650</v>
      </c>
      <c r="L25" s="5" t="s">
        <v>577</v>
      </c>
      <c r="M25" s="38">
        <v>43077</v>
      </c>
      <c r="N25" s="38">
        <v>54033</v>
      </c>
      <c r="O25" s="5" t="s">
        <v>578</v>
      </c>
    </row>
    <row r="26" spans="1:15" ht="293.25">
      <c r="A26" s="23">
        <v>16</v>
      </c>
      <c r="B26" s="109" t="s">
        <v>651</v>
      </c>
      <c r="C26" s="109" t="s">
        <v>652</v>
      </c>
      <c r="D26" s="20" t="s">
        <v>653</v>
      </c>
      <c r="E26" s="112" t="s">
        <v>654</v>
      </c>
      <c r="F26" s="110" t="s">
        <v>655</v>
      </c>
      <c r="G26" s="5" t="s">
        <v>575</v>
      </c>
      <c r="H26" s="111">
        <v>164484</v>
      </c>
      <c r="I26" s="111">
        <v>164484</v>
      </c>
      <c r="J26" s="38">
        <v>42457</v>
      </c>
      <c r="K26" s="109" t="s">
        <v>656</v>
      </c>
      <c r="L26" s="5" t="s">
        <v>577</v>
      </c>
      <c r="M26" s="38">
        <v>43077</v>
      </c>
      <c r="N26" s="38">
        <v>54033</v>
      </c>
      <c r="O26" s="5" t="s">
        <v>578</v>
      </c>
    </row>
    <row r="27" spans="1:15" ht="293.25">
      <c r="A27" s="23">
        <v>17</v>
      </c>
      <c r="B27" s="109" t="s">
        <v>657</v>
      </c>
      <c r="C27" s="109" t="s">
        <v>658</v>
      </c>
      <c r="D27" s="20" t="s">
        <v>659</v>
      </c>
      <c r="E27" s="112" t="s">
        <v>660</v>
      </c>
      <c r="F27" s="110" t="s">
        <v>661</v>
      </c>
      <c r="G27" s="109" t="s">
        <v>575</v>
      </c>
      <c r="H27" s="111">
        <v>689545</v>
      </c>
      <c r="I27" s="111">
        <v>689545</v>
      </c>
      <c r="J27" s="38">
        <v>42457</v>
      </c>
      <c r="K27" s="109" t="s">
        <v>662</v>
      </c>
      <c r="L27" s="5" t="s">
        <v>577</v>
      </c>
      <c r="M27" s="38">
        <v>43077</v>
      </c>
      <c r="N27" s="38">
        <v>54033</v>
      </c>
      <c r="O27" s="5" t="s">
        <v>578</v>
      </c>
    </row>
    <row r="28" spans="1:15" ht="293.25">
      <c r="A28" s="23">
        <v>18</v>
      </c>
      <c r="B28" s="109" t="s">
        <v>663</v>
      </c>
      <c r="C28" s="109" t="s">
        <v>664</v>
      </c>
      <c r="D28" s="20" t="s">
        <v>665</v>
      </c>
      <c r="E28" s="112" t="s">
        <v>666</v>
      </c>
      <c r="F28" s="110" t="s">
        <v>667</v>
      </c>
      <c r="G28" s="5" t="s">
        <v>575</v>
      </c>
      <c r="H28" s="111">
        <v>113573</v>
      </c>
      <c r="I28" s="111">
        <v>113573</v>
      </c>
      <c r="J28" s="38">
        <v>42457</v>
      </c>
      <c r="K28" s="109" t="s">
        <v>668</v>
      </c>
      <c r="L28" s="5" t="s">
        <v>577</v>
      </c>
      <c r="M28" s="38">
        <v>43077</v>
      </c>
      <c r="N28" s="38">
        <v>54033</v>
      </c>
      <c r="O28" s="5" t="s">
        <v>578</v>
      </c>
    </row>
    <row r="29" spans="1:15" ht="293.25">
      <c r="A29" s="23">
        <v>19</v>
      </c>
      <c r="B29" s="109" t="s">
        <v>669</v>
      </c>
      <c r="C29" s="109" t="s">
        <v>670</v>
      </c>
      <c r="D29" s="20" t="s">
        <v>671</v>
      </c>
      <c r="E29" s="112" t="s">
        <v>672</v>
      </c>
      <c r="F29" s="110" t="s">
        <v>673</v>
      </c>
      <c r="G29" s="109" t="s">
        <v>575</v>
      </c>
      <c r="H29" s="111">
        <v>1243692</v>
      </c>
      <c r="I29" s="111">
        <v>1243692</v>
      </c>
      <c r="J29" s="38">
        <v>42457</v>
      </c>
      <c r="K29" s="109" t="s">
        <v>674</v>
      </c>
      <c r="L29" s="5" t="s">
        <v>577</v>
      </c>
      <c r="M29" s="38">
        <v>43077</v>
      </c>
      <c r="N29" s="38">
        <v>54033</v>
      </c>
      <c r="O29" s="5" t="s">
        <v>578</v>
      </c>
    </row>
    <row r="30" spans="1:15" ht="293.25">
      <c r="A30" s="23">
        <v>20</v>
      </c>
      <c r="B30" s="109" t="s">
        <v>675</v>
      </c>
      <c r="C30" s="109" t="s">
        <v>676</v>
      </c>
      <c r="D30" s="20" t="s">
        <v>677</v>
      </c>
      <c r="E30" s="112" t="s">
        <v>678</v>
      </c>
      <c r="F30" s="110" t="s">
        <v>679</v>
      </c>
      <c r="G30" s="5" t="s">
        <v>575</v>
      </c>
      <c r="H30" s="111">
        <v>188911</v>
      </c>
      <c r="I30" s="111">
        <v>188911</v>
      </c>
      <c r="J30" s="38">
        <v>42457</v>
      </c>
      <c r="K30" s="109" t="s">
        <v>680</v>
      </c>
      <c r="L30" s="5" t="s">
        <v>577</v>
      </c>
      <c r="M30" s="38">
        <v>43077</v>
      </c>
      <c r="N30" s="38">
        <v>54033</v>
      </c>
      <c r="O30" s="5" t="s">
        <v>578</v>
      </c>
    </row>
    <row r="31" spans="1:15" ht="293.25">
      <c r="A31" s="23">
        <v>21</v>
      </c>
      <c r="B31" s="109" t="s">
        <v>681</v>
      </c>
      <c r="C31" s="109" t="s">
        <v>682</v>
      </c>
      <c r="D31" s="20" t="s">
        <v>683</v>
      </c>
      <c r="E31" s="112" t="s">
        <v>684</v>
      </c>
      <c r="F31" s="110" t="s">
        <v>685</v>
      </c>
      <c r="G31" s="109" t="s">
        <v>575</v>
      </c>
      <c r="H31" s="111">
        <v>359389</v>
      </c>
      <c r="I31" s="111">
        <v>359389</v>
      </c>
      <c r="J31" s="38">
        <v>42457</v>
      </c>
      <c r="K31" s="109" t="s">
        <v>686</v>
      </c>
      <c r="L31" s="5" t="s">
        <v>577</v>
      </c>
      <c r="M31" s="38">
        <v>43077</v>
      </c>
      <c r="N31" s="38">
        <v>54033</v>
      </c>
      <c r="O31" s="5" t="s">
        <v>578</v>
      </c>
    </row>
    <row r="32" spans="1:15" ht="293.25">
      <c r="A32" s="23">
        <v>22</v>
      </c>
      <c r="B32" s="109" t="s">
        <v>687</v>
      </c>
      <c r="C32" s="109" t="s">
        <v>688</v>
      </c>
      <c r="D32" s="20" t="s">
        <v>689</v>
      </c>
      <c r="E32" s="112" t="s">
        <v>690</v>
      </c>
      <c r="F32" s="110" t="s">
        <v>691</v>
      </c>
      <c r="G32" s="5" t="s">
        <v>575</v>
      </c>
      <c r="H32" s="111">
        <v>156296</v>
      </c>
      <c r="I32" s="111">
        <v>156296</v>
      </c>
      <c r="J32" s="38">
        <v>42457</v>
      </c>
      <c r="K32" s="109" t="s">
        <v>692</v>
      </c>
      <c r="L32" s="5" t="s">
        <v>577</v>
      </c>
      <c r="M32" s="38">
        <v>43077</v>
      </c>
      <c r="N32" s="38">
        <v>54033</v>
      </c>
      <c r="O32" s="5" t="s">
        <v>578</v>
      </c>
    </row>
    <row r="33" spans="1:15" ht="293.25">
      <c r="A33" s="23">
        <v>23</v>
      </c>
      <c r="B33" s="109" t="s">
        <v>693</v>
      </c>
      <c r="C33" s="109" t="s">
        <v>694</v>
      </c>
      <c r="D33" s="113" t="s">
        <v>695</v>
      </c>
      <c r="E33" s="112" t="s">
        <v>696</v>
      </c>
      <c r="F33" s="110" t="s">
        <v>697</v>
      </c>
      <c r="G33" s="109" t="s">
        <v>575</v>
      </c>
      <c r="H33" s="111">
        <v>3032249</v>
      </c>
      <c r="I33" s="111">
        <v>3032249</v>
      </c>
      <c r="J33" s="38">
        <v>42457</v>
      </c>
      <c r="K33" s="109" t="s">
        <v>698</v>
      </c>
      <c r="L33" s="5" t="s">
        <v>577</v>
      </c>
      <c r="M33" s="38">
        <v>43077</v>
      </c>
      <c r="N33" s="38">
        <v>54033</v>
      </c>
      <c r="O33" s="5" t="s">
        <v>578</v>
      </c>
    </row>
    <row r="34" spans="1:15" ht="293.25">
      <c r="A34" s="23">
        <v>24</v>
      </c>
      <c r="B34" s="109" t="s">
        <v>699</v>
      </c>
      <c r="C34" s="109" t="s">
        <v>700</v>
      </c>
      <c r="D34" s="20" t="s">
        <v>701</v>
      </c>
      <c r="E34" s="112" t="s">
        <v>702</v>
      </c>
      <c r="F34" s="110" t="s">
        <v>703</v>
      </c>
      <c r="G34" s="5" t="s">
        <v>575</v>
      </c>
      <c r="H34" s="111">
        <v>75691</v>
      </c>
      <c r="I34" s="111">
        <v>75691</v>
      </c>
      <c r="J34" s="38">
        <v>42457</v>
      </c>
      <c r="K34" s="109" t="s">
        <v>704</v>
      </c>
      <c r="L34" s="5" t="s">
        <v>577</v>
      </c>
      <c r="M34" s="38">
        <v>43077</v>
      </c>
      <c r="N34" s="38">
        <v>54033</v>
      </c>
      <c r="O34" s="5" t="s">
        <v>578</v>
      </c>
    </row>
    <row r="35" spans="1:15" ht="293.25">
      <c r="A35" s="23">
        <v>25</v>
      </c>
      <c r="B35" s="109" t="s">
        <v>705</v>
      </c>
      <c r="C35" s="109" t="s">
        <v>706</v>
      </c>
      <c r="D35" s="20" t="s">
        <v>707</v>
      </c>
      <c r="E35" s="112" t="s">
        <v>708</v>
      </c>
      <c r="F35" s="110" t="s">
        <v>709</v>
      </c>
      <c r="G35" s="109" t="s">
        <v>575</v>
      </c>
      <c r="H35" s="111">
        <v>845564</v>
      </c>
      <c r="I35" s="111">
        <v>845564</v>
      </c>
      <c r="J35" s="38">
        <v>42457</v>
      </c>
      <c r="K35" s="109" t="s">
        <v>710</v>
      </c>
      <c r="L35" s="5" t="s">
        <v>577</v>
      </c>
      <c r="M35" s="38">
        <v>43077</v>
      </c>
      <c r="N35" s="38">
        <v>54033</v>
      </c>
      <c r="O35" s="5" t="s">
        <v>578</v>
      </c>
    </row>
    <row r="36" spans="1:15" ht="293.25">
      <c r="A36" s="23">
        <v>26</v>
      </c>
      <c r="B36" s="109" t="s">
        <v>711</v>
      </c>
      <c r="C36" s="109" t="s">
        <v>712</v>
      </c>
      <c r="D36" s="20" t="s">
        <v>713</v>
      </c>
      <c r="E36" s="112" t="s">
        <v>714</v>
      </c>
      <c r="F36" s="110" t="s">
        <v>715</v>
      </c>
      <c r="G36" s="5" t="s">
        <v>575</v>
      </c>
      <c r="H36" s="111">
        <v>119774</v>
      </c>
      <c r="I36" s="111">
        <v>119774</v>
      </c>
      <c r="J36" s="38">
        <v>42457</v>
      </c>
      <c r="K36" s="109" t="s">
        <v>716</v>
      </c>
      <c r="L36" s="5" t="s">
        <v>577</v>
      </c>
      <c r="M36" s="38">
        <v>43077</v>
      </c>
      <c r="N36" s="38">
        <v>54033</v>
      </c>
      <c r="O36" s="5" t="s">
        <v>578</v>
      </c>
    </row>
    <row r="37" spans="1:15" ht="293.25">
      <c r="A37" s="23">
        <v>27</v>
      </c>
      <c r="B37" s="109" t="s">
        <v>717</v>
      </c>
      <c r="C37" s="109" t="s">
        <v>718</v>
      </c>
      <c r="D37" s="20" t="s">
        <v>719</v>
      </c>
      <c r="E37" s="112" t="s">
        <v>720</v>
      </c>
      <c r="F37" s="110" t="s">
        <v>721</v>
      </c>
      <c r="G37" s="109" t="s">
        <v>575</v>
      </c>
      <c r="H37" s="111">
        <v>93437</v>
      </c>
      <c r="I37" s="111">
        <v>93437</v>
      </c>
      <c r="J37" s="38">
        <v>42457</v>
      </c>
      <c r="K37" s="109" t="s">
        <v>722</v>
      </c>
      <c r="L37" s="5" t="s">
        <v>577</v>
      </c>
      <c r="M37" s="38">
        <v>43077</v>
      </c>
      <c r="N37" s="38">
        <v>54033</v>
      </c>
      <c r="O37" s="5" t="s">
        <v>578</v>
      </c>
    </row>
    <row r="38" spans="1:15" ht="293.25">
      <c r="A38" s="23">
        <v>28</v>
      </c>
      <c r="B38" s="109" t="s">
        <v>723</v>
      </c>
      <c r="C38" s="109" t="s">
        <v>724</v>
      </c>
      <c r="D38" s="20" t="s">
        <v>725</v>
      </c>
      <c r="E38" s="112" t="s">
        <v>726</v>
      </c>
      <c r="F38" s="110" t="s">
        <v>727</v>
      </c>
      <c r="G38" s="5" t="s">
        <v>575</v>
      </c>
      <c r="H38" s="111">
        <v>70928</v>
      </c>
      <c r="I38" s="111">
        <v>70928</v>
      </c>
      <c r="J38" s="38">
        <v>42457</v>
      </c>
      <c r="K38" s="109" t="s">
        <v>728</v>
      </c>
      <c r="L38" s="5" t="s">
        <v>577</v>
      </c>
      <c r="M38" s="38">
        <v>43077</v>
      </c>
      <c r="N38" s="38">
        <v>54033</v>
      </c>
      <c r="O38" s="5" t="s">
        <v>578</v>
      </c>
    </row>
    <row r="39" spans="1:15" ht="293.25">
      <c r="A39" s="23">
        <v>29</v>
      </c>
      <c r="B39" s="109" t="s">
        <v>729</v>
      </c>
      <c r="C39" s="109" t="s">
        <v>730</v>
      </c>
      <c r="D39" s="20" t="s">
        <v>731</v>
      </c>
      <c r="E39" s="112" t="s">
        <v>732</v>
      </c>
      <c r="F39" s="110" t="s">
        <v>733</v>
      </c>
      <c r="G39" s="109" t="s">
        <v>575</v>
      </c>
      <c r="H39" s="111">
        <v>8556175</v>
      </c>
      <c r="I39" s="111">
        <v>8556175</v>
      </c>
      <c r="J39" s="38">
        <v>42457</v>
      </c>
      <c r="K39" s="109" t="s">
        <v>734</v>
      </c>
      <c r="L39" s="5" t="s">
        <v>577</v>
      </c>
      <c r="M39" s="38">
        <v>43077</v>
      </c>
      <c r="N39" s="38">
        <v>54033</v>
      </c>
      <c r="O39" s="5" t="s">
        <v>578</v>
      </c>
    </row>
    <row r="40" spans="1:15" ht="293.25">
      <c r="A40" s="23">
        <v>30</v>
      </c>
      <c r="B40" s="109" t="s">
        <v>735</v>
      </c>
      <c r="C40" s="109" t="s">
        <v>736</v>
      </c>
      <c r="D40" s="20" t="s">
        <v>737</v>
      </c>
      <c r="E40" s="112" t="s">
        <v>738</v>
      </c>
      <c r="F40" s="110" t="s">
        <v>739</v>
      </c>
      <c r="G40" s="5" t="s">
        <v>575</v>
      </c>
      <c r="H40" s="111">
        <v>3079883</v>
      </c>
      <c r="I40" s="111">
        <v>3079883</v>
      </c>
      <c r="J40" s="38">
        <v>42457</v>
      </c>
      <c r="K40" s="109" t="s">
        <v>740</v>
      </c>
      <c r="L40" s="5" t="s">
        <v>577</v>
      </c>
      <c r="M40" s="38">
        <v>43077</v>
      </c>
      <c r="N40" s="38">
        <v>54033</v>
      </c>
      <c r="O40" s="5" t="s">
        <v>578</v>
      </c>
    </row>
    <row r="41" spans="1:15" ht="293.25">
      <c r="A41" s="23">
        <v>31</v>
      </c>
      <c r="B41" s="109" t="s">
        <v>741</v>
      </c>
      <c r="C41" s="109" t="s">
        <v>742</v>
      </c>
      <c r="D41" s="20" t="s">
        <v>743</v>
      </c>
      <c r="E41" s="112" t="s">
        <v>744</v>
      </c>
      <c r="F41" s="110" t="s">
        <v>745</v>
      </c>
      <c r="G41" s="109" t="s">
        <v>575</v>
      </c>
      <c r="H41" s="111">
        <v>865769</v>
      </c>
      <c r="I41" s="111">
        <v>865769</v>
      </c>
      <c r="J41" s="38">
        <v>42457</v>
      </c>
      <c r="K41" s="109" t="s">
        <v>746</v>
      </c>
      <c r="L41" s="5" t="s">
        <v>577</v>
      </c>
      <c r="M41" s="38">
        <v>43077</v>
      </c>
      <c r="N41" s="38">
        <v>54033</v>
      </c>
      <c r="O41" s="5" t="s">
        <v>578</v>
      </c>
    </row>
    <row r="42" spans="1:15" ht="293.25">
      <c r="A42" s="23">
        <v>32</v>
      </c>
      <c r="B42" s="109" t="s">
        <v>747</v>
      </c>
      <c r="C42" s="109" t="s">
        <v>748</v>
      </c>
      <c r="D42" s="20" t="s">
        <v>749</v>
      </c>
      <c r="E42" s="112" t="s">
        <v>750</v>
      </c>
      <c r="F42" s="110" t="s">
        <v>751</v>
      </c>
      <c r="G42" s="5" t="s">
        <v>575</v>
      </c>
      <c r="H42" s="111">
        <v>336869</v>
      </c>
      <c r="I42" s="111">
        <v>336869</v>
      </c>
      <c r="J42" s="38">
        <v>42457</v>
      </c>
      <c r="K42" s="109" t="s">
        <v>752</v>
      </c>
      <c r="L42" s="5" t="s">
        <v>577</v>
      </c>
      <c r="M42" s="38">
        <v>43077</v>
      </c>
      <c r="N42" s="38">
        <v>54033</v>
      </c>
      <c r="O42" s="5" t="s">
        <v>578</v>
      </c>
    </row>
    <row r="43" spans="1:15" ht="293.25">
      <c r="A43" s="23">
        <v>33</v>
      </c>
      <c r="B43" s="109" t="s">
        <v>753</v>
      </c>
      <c r="C43" s="109" t="s">
        <v>754</v>
      </c>
      <c r="D43" s="20" t="s">
        <v>755</v>
      </c>
      <c r="E43" s="112" t="s">
        <v>756</v>
      </c>
      <c r="F43" s="110" t="s">
        <v>757</v>
      </c>
      <c r="G43" s="109" t="s">
        <v>575</v>
      </c>
      <c r="H43" s="111">
        <v>118229</v>
      </c>
      <c r="I43" s="111">
        <v>118229</v>
      </c>
      <c r="J43" s="38">
        <v>42457</v>
      </c>
      <c r="K43" s="109" t="s">
        <v>758</v>
      </c>
      <c r="L43" s="5" t="s">
        <v>577</v>
      </c>
      <c r="M43" s="38">
        <v>43077</v>
      </c>
      <c r="N43" s="38">
        <v>54033</v>
      </c>
      <c r="O43" s="5" t="s">
        <v>578</v>
      </c>
    </row>
    <row r="44" spans="1:15" ht="306">
      <c r="A44" s="23">
        <v>34</v>
      </c>
      <c r="B44" s="114" t="s">
        <v>759</v>
      </c>
      <c r="C44" s="114" t="s">
        <v>760</v>
      </c>
      <c r="D44" s="113" t="s">
        <v>761</v>
      </c>
      <c r="E44" s="109" t="s">
        <v>762</v>
      </c>
      <c r="F44" s="110" t="s">
        <v>763</v>
      </c>
      <c r="G44" s="109" t="s">
        <v>575</v>
      </c>
      <c r="H44" s="111">
        <v>1</v>
      </c>
      <c r="I44" s="111">
        <v>1</v>
      </c>
      <c r="J44" s="38">
        <v>42515</v>
      </c>
      <c r="K44" s="109" t="s">
        <v>764</v>
      </c>
      <c r="L44" s="109"/>
      <c r="M44" s="109"/>
      <c r="N44" s="109"/>
      <c r="O44" s="109"/>
    </row>
    <row r="45" spans="1:15" ht="89.25">
      <c r="A45" s="10">
        <v>35</v>
      </c>
      <c r="B45" s="115" t="s">
        <v>765</v>
      </c>
      <c r="C45" s="115" t="s">
        <v>766</v>
      </c>
      <c r="D45" s="116" t="s">
        <v>767</v>
      </c>
      <c r="E45" s="117" t="s">
        <v>768</v>
      </c>
      <c r="F45" s="118"/>
      <c r="G45" s="119" t="s">
        <v>575</v>
      </c>
      <c r="H45" s="17">
        <v>109156</v>
      </c>
      <c r="I45" s="17">
        <v>0</v>
      </c>
      <c r="J45" s="120">
        <v>42719</v>
      </c>
      <c r="K45" s="121" t="s">
        <v>769</v>
      </c>
      <c r="L45" s="119"/>
      <c r="M45" s="119"/>
      <c r="N45" s="119"/>
      <c r="O45" s="119"/>
    </row>
    <row r="46" spans="1:15" ht="280.5">
      <c r="A46" s="23">
        <v>36</v>
      </c>
      <c r="B46" s="8" t="s">
        <v>770</v>
      </c>
      <c r="C46" s="8" t="s">
        <v>771</v>
      </c>
      <c r="D46" s="5" t="s">
        <v>772</v>
      </c>
      <c r="E46" s="113" t="s">
        <v>773</v>
      </c>
      <c r="F46" s="112" t="s">
        <v>774</v>
      </c>
      <c r="G46" s="109" t="s">
        <v>575</v>
      </c>
      <c r="H46" s="111">
        <v>126100783.93000001</v>
      </c>
      <c r="I46" s="111">
        <v>126100783.93000001</v>
      </c>
      <c r="J46" s="38">
        <v>41935</v>
      </c>
      <c r="K46" s="109" t="s">
        <v>775</v>
      </c>
      <c r="L46" s="5" t="s">
        <v>577</v>
      </c>
      <c r="M46" s="38">
        <v>43077</v>
      </c>
      <c r="N46" s="38">
        <v>54033</v>
      </c>
      <c r="O46" s="5" t="s">
        <v>578</v>
      </c>
    </row>
    <row r="47" spans="1:15" ht="369.75">
      <c r="A47" s="23">
        <v>37</v>
      </c>
      <c r="B47" s="8" t="s">
        <v>776</v>
      </c>
      <c r="C47" s="8" t="s">
        <v>777</v>
      </c>
      <c r="D47" s="5" t="s">
        <v>778</v>
      </c>
      <c r="E47" s="113" t="s">
        <v>779</v>
      </c>
      <c r="F47" s="112" t="s">
        <v>780</v>
      </c>
      <c r="G47" s="109" t="s">
        <v>575</v>
      </c>
      <c r="H47" s="111">
        <v>199876344.53999999</v>
      </c>
      <c r="I47" s="111">
        <v>199876344.53999999</v>
      </c>
      <c r="J47" s="38">
        <v>41935</v>
      </c>
      <c r="K47" s="109" t="s">
        <v>781</v>
      </c>
      <c r="L47" s="5" t="s">
        <v>577</v>
      </c>
      <c r="M47" s="38">
        <v>43077</v>
      </c>
      <c r="N47" s="38">
        <v>54033</v>
      </c>
      <c r="O47" s="5" t="s">
        <v>578</v>
      </c>
    </row>
    <row r="48" spans="1:15" ht="267.75">
      <c r="A48" s="23">
        <v>38</v>
      </c>
      <c r="B48" s="114" t="s">
        <v>782</v>
      </c>
      <c r="C48" s="114" t="s">
        <v>783</v>
      </c>
      <c r="D48" s="113" t="s">
        <v>784</v>
      </c>
      <c r="E48" s="112" t="s">
        <v>785</v>
      </c>
      <c r="F48" s="110" t="s">
        <v>786</v>
      </c>
      <c r="G48" s="109" t="s">
        <v>575</v>
      </c>
      <c r="H48" s="111">
        <v>20756082.109999999</v>
      </c>
      <c r="I48" s="111">
        <v>20756082.109999999</v>
      </c>
      <c r="J48" s="38">
        <v>42877</v>
      </c>
      <c r="K48" s="109" t="s">
        <v>787</v>
      </c>
      <c r="L48" s="5"/>
      <c r="M48" s="38"/>
      <c r="N48" s="38"/>
      <c r="O48" s="5"/>
    </row>
    <row r="49" spans="1:15" ht="409.5">
      <c r="A49" s="23">
        <v>39</v>
      </c>
      <c r="B49" s="114" t="s">
        <v>788</v>
      </c>
      <c r="C49" s="114" t="s">
        <v>783</v>
      </c>
      <c r="D49" s="113" t="s">
        <v>789</v>
      </c>
      <c r="E49" s="112" t="s">
        <v>790</v>
      </c>
      <c r="F49" s="110"/>
      <c r="G49" s="109" t="s">
        <v>575</v>
      </c>
      <c r="H49" s="111">
        <v>7729362</v>
      </c>
      <c r="I49" s="111">
        <v>7729362</v>
      </c>
      <c r="J49" s="38">
        <v>43187</v>
      </c>
      <c r="K49" s="109" t="s">
        <v>791</v>
      </c>
      <c r="L49" s="5"/>
      <c r="M49" s="38"/>
      <c r="N49" s="38"/>
      <c r="O49" s="5"/>
    </row>
    <row r="50" spans="1:15" ht="344.25">
      <c r="A50" s="23">
        <v>40</v>
      </c>
      <c r="B50" s="8" t="s">
        <v>792</v>
      </c>
      <c r="C50" s="8" t="s">
        <v>793</v>
      </c>
      <c r="D50" s="5" t="s">
        <v>794</v>
      </c>
      <c r="E50" s="122">
        <v>739071057</v>
      </c>
      <c r="F50" s="112" t="s">
        <v>795</v>
      </c>
      <c r="G50" s="109" t="s">
        <v>575</v>
      </c>
      <c r="H50" s="111">
        <v>469620</v>
      </c>
      <c r="I50" s="111">
        <v>374811.87</v>
      </c>
      <c r="J50" s="38">
        <v>40644</v>
      </c>
      <c r="K50" s="8" t="s">
        <v>796</v>
      </c>
      <c r="L50" s="123"/>
      <c r="M50" s="123"/>
      <c r="N50" s="123"/>
      <c r="O50" s="123"/>
    </row>
    <row r="51" spans="1:15" ht="395.25">
      <c r="A51" s="23">
        <v>41</v>
      </c>
      <c r="B51" s="8" t="s">
        <v>797</v>
      </c>
      <c r="C51" s="8" t="s">
        <v>793</v>
      </c>
      <c r="D51" s="5" t="s">
        <v>798</v>
      </c>
      <c r="E51" s="122">
        <v>739071058</v>
      </c>
      <c r="F51" s="112" t="s">
        <v>799</v>
      </c>
      <c r="G51" s="109" t="s">
        <v>575</v>
      </c>
      <c r="H51" s="111">
        <v>412840</v>
      </c>
      <c r="I51" s="111">
        <v>289719.71999999997</v>
      </c>
      <c r="J51" s="38">
        <v>40644</v>
      </c>
      <c r="K51" s="8" t="s">
        <v>800</v>
      </c>
      <c r="L51" s="123"/>
      <c r="M51" s="123"/>
      <c r="N51" s="123"/>
      <c r="O51" s="123"/>
    </row>
    <row r="52" spans="1:15" ht="267.75">
      <c r="A52" s="23">
        <v>42</v>
      </c>
      <c r="B52" s="8" t="s">
        <v>801</v>
      </c>
      <c r="C52" s="8" t="s">
        <v>802</v>
      </c>
      <c r="D52" s="5" t="s">
        <v>803</v>
      </c>
      <c r="E52" s="122">
        <v>739071064</v>
      </c>
      <c r="F52" s="112" t="s">
        <v>804</v>
      </c>
      <c r="G52" s="109" t="s">
        <v>575</v>
      </c>
      <c r="H52" s="111">
        <v>8150</v>
      </c>
      <c r="I52" s="111">
        <v>5777.38</v>
      </c>
      <c r="J52" s="38">
        <v>41198</v>
      </c>
      <c r="K52" s="8" t="s">
        <v>805</v>
      </c>
      <c r="L52" s="123"/>
      <c r="M52" s="123"/>
      <c r="N52" s="123"/>
      <c r="O52" s="123"/>
    </row>
    <row r="53" spans="1:15" ht="267.75">
      <c r="A53" s="23">
        <v>43</v>
      </c>
      <c r="B53" s="8" t="s">
        <v>806</v>
      </c>
      <c r="C53" s="8" t="s">
        <v>802</v>
      </c>
      <c r="D53" s="5" t="s">
        <v>807</v>
      </c>
      <c r="E53" s="122">
        <v>739071065</v>
      </c>
      <c r="F53" s="112" t="s">
        <v>808</v>
      </c>
      <c r="G53" s="109" t="s">
        <v>575</v>
      </c>
      <c r="H53" s="111">
        <v>4680</v>
      </c>
      <c r="I53" s="111">
        <v>3315</v>
      </c>
      <c r="J53" s="38">
        <v>41198</v>
      </c>
      <c r="K53" s="8" t="s">
        <v>809</v>
      </c>
      <c r="L53" s="109"/>
      <c r="M53" s="109"/>
      <c r="N53" s="109"/>
      <c r="O53" s="109"/>
    </row>
    <row r="54" spans="1:15" ht="267.75">
      <c r="A54" s="23">
        <v>44</v>
      </c>
      <c r="B54" s="8" t="s">
        <v>810</v>
      </c>
      <c r="C54" s="8" t="s">
        <v>811</v>
      </c>
      <c r="D54" s="112" t="s">
        <v>812</v>
      </c>
      <c r="E54" s="122">
        <v>739071067</v>
      </c>
      <c r="F54" s="112" t="s">
        <v>813</v>
      </c>
      <c r="G54" s="109" t="s">
        <v>575</v>
      </c>
      <c r="H54" s="111">
        <v>10109</v>
      </c>
      <c r="I54" s="111">
        <v>8106.15</v>
      </c>
      <c r="J54" s="38">
        <v>41186</v>
      </c>
      <c r="K54" s="8" t="s">
        <v>814</v>
      </c>
      <c r="L54" s="109"/>
      <c r="M54" s="109"/>
      <c r="N54" s="109"/>
      <c r="O54" s="109"/>
    </row>
    <row r="55" spans="1:15" ht="267.75">
      <c r="A55" s="23">
        <v>45</v>
      </c>
      <c r="B55" s="8" t="s">
        <v>815</v>
      </c>
      <c r="C55" s="8" t="s">
        <v>811</v>
      </c>
      <c r="D55" s="112" t="s">
        <v>816</v>
      </c>
      <c r="E55" s="122">
        <v>739071068</v>
      </c>
      <c r="F55" s="112" t="s">
        <v>817</v>
      </c>
      <c r="G55" s="109" t="s">
        <v>575</v>
      </c>
      <c r="H55" s="111">
        <v>23498</v>
      </c>
      <c r="I55" s="111">
        <v>16593.16</v>
      </c>
      <c r="J55" s="38">
        <v>41186</v>
      </c>
      <c r="K55" s="8" t="s">
        <v>818</v>
      </c>
      <c r="L55" s="109"/>
      <c r="M55" s="109"/>
      <c r="N55" s="109"/>
      <c r="O55" s="109"/>
    </row>
    <row r="56" spans="1:15" ht="267.75">
      <c r="A56" s="23">
        <v>46</v>
      </c>
      <c r="B56" s="8" t="s">
        <v>792</v>
      </c>
      <c r="C56" s="8" t="s">
        <v>819</v>
      </c>
      <c r="D56" s="112" t="s">
        <v>820</v>
      </c>
      <c r="E56" s="122">
        <v>739071070</v>
      </c>
      <c r="F56" s="112" t="s">
        <v>821</v>
      </c>
      <c r="G56" s="109" t="s">
        <v>575</v>
      </c>
      <c r="H56" s="111">
        <v>45100</v>
      </c>
      <c r="I56" s="111">
        <v>18415.68</v>
      </c>
      <c r="J56" s="8" t="s">
        <v>822</v>
      </c>
      <c r="K56" s="8" t="s">
        <v>823</v>
      </c>
      <c r="L56" s="109"/>
      <c r="M56" s="109"/>
      <c r="N56" s="109"/>
      <c r="O56" s="109"/>
    </row>
    <row r="57" spans="1:15" ht="267.75">
      <c r="A57" s="23">
        <v>47</v>
      </c>
      <c r="B57" s="8" t="s">
        <v>792</v>
      </c>
      <c r="C57" s="8" t="s">
        <v>824</v>
      </c>
      <c r="D57" s="112" t="s">
        <v>825</v>
      </c>
      <c r="E57" s="122">
        <v>739071071</v>
      </c>
      <c r="F57" s="112" t="s">
        <v>826</v>
      </c>
      <c r="G57" s="109" t="s">
        <v>575</v>
      </c>
      <c r="H57" s="111">
        <v>80131</v>
      </c>
      <c r="I57" s="111">
        <v>30301.8</v>
      </c>
      <c r="J57" s="8" t="s">
        <v>822</v>
      </c>
      <c r="K57" s="8" t="s">
        <v>827</v>
      </c>
      <c r="L57" s="109"/>
      <c r="M57" s="109"/>
      <c r="N57" s="109"/>
      <c r="O57" s="109"/>
    </row>
    <row r="58" spans="1:15" ht="267.75">
      <c r="A58" s="23">
        <v>48</v>
      </c>
      <c r="B58" s="8" t="s">
        <v>792</v>
      </c>
      <c r="C58" s="8" t="s">
        <v>828</v>
      </c>
      <c r="D58" s="112" t="s">
        <v>829</v>
      </c>
      <c r="E58" s="122">
        <v>739071073</v>
      </c>
      <c r="F58" s="112" t="s">
        <v>830</v>
      </c>
      <c r="G58" s="109" t="s">
        <v>575</v>
      </c>
      <c r="H58" s="111">
        <v>82550</v>
      </c>
      <c r="I58" s="111">
        <v>41962.61</v>
      </c>
      <c r="J58" s="8" t="s">
        <v>831</v>
      </c>
      <c r="K58" s="8" t="s">
        <v>832</v>
      </c>
      <c r="L58" s="109"/>
      <c r="M58" s="109"/>
      <c r="N58" s="109"/>
      <c r="O58" s="109"/>
    </row>
    <row r="59" spans="1:15" ht="267.75">
      <c r="A59" s="23">
        <v>49</v>
      </c>
      <c r="B59" s="8" t="s">
        <v>833</v>
      </c>
      <c r="C59" s="8" t="s">
        <v>834</v>
      </c>
      <c r="D59" s="112" t="s">
        <v>835</v>
      </c>
      <c r="E59" s="122">
        <v>739071075</v>
      </c>
      <c r="F59" s="112" t="s">
        <v>836</v>
      </c>
      <c r="G59" s="109" t="s">
        <v>575</v>
      </c>
      <c r="H59" s="111">
        <v>107369</v>
      </c>
      <c r="I59" s="111">
        <v>68481.55</v>
      </c>
      <c r="J59" s="8" t="s">
        <v>837</v>
      </c>
      <c r="K59" s="8" t="s">
        <v>838</v>
      </c>
      <c r="L59" s="109"/>
      <c r="M59" s="109"/>
      <c r="N59" s="109"/>
      <c r="O59" s="109"/>
    </row>
    <row r="60" spans="1:15" ht="267.75">
      <c r="A60" s="23">
        <v>50</v>
      </c>
      <c r="B60" s="8" t="s">
        <v>792</v>
      </c>
      <c r="C60" s="8" t="s">
        <v>839</v>
      </c>
      <c r="D60" s="112" t="s">
        <v>840</v>
      </c>
      <c r="E60" s="122">
        <v>739071078</v>
      </c>
      <c r="F60" s="112" t="s">
        <v>841</v>
      </c>
      <c r="G60" s="109" t="s">
        <v>575</v>
      </c>
      <c r="H60" s="111">
        <v>20949</v>
      </c>
      <c r="I60" s="111">
        <v>14685.68</v>
      </c>
      <c r="J60" s="8" t="s">
        <v>842</v>
      </c>
      <c r="K60" s="8" t="s">
        <v>843</v>
      </c>
      <c r="L60" s="109"/>
      <c r="M60" s="109"/>
      <c r="N60" s="109"/>
      <c r="O60" s="109"/>
    </row>
    <row r="61" spans="1:15" ht="280.5">
      <c r="A61" s="23">
        <v>51</v>
      </c>
      <c r="B61" s="8" t="s">
        <v>792</v>
      </c>
      <c r="C61" s="8" t="s">
        <v>844</v>
      </c>
      <c r="D61" s="112" t="s">
        <v>845</v>
      </c>
      <c r="E61" s="122">
        <v>739071079</v>
      </c>
      <c r="F61" s="112" t="s">
        <v>846</v>
      </c>
      <c r="G61" s="109" t="s">
        <v>575</v>
      </c>
      <c r="H61" s="111">
        <v>24843</v>
      </c>
      <c r="I61" s="111">
        <v>24843</v>
      </c>
      <c r="J61" s="8" t="s">
        <v>847</v>
      </c>
      <c r="K61" s="8" t="s">
        <v>848</v>
      </c>
      <c r="L61" s="109"/>
      <c r="M61" s="109"/>
      <c r="N61" s="109"/>
      <c r="O61" s="109"/>
    </row>
    <row r="62" spans="1:15" ht="267.75">
      <c r="A62" s="23">
        <v>52</v>
      </c>
      <c r="B62" s="8" t="s">
        <v>792</v>
      </c>
      <c r="C62" s="8" t="s">
        <v>849</v>
      </c>
      <c r="D62" s="112" t="s">
        <v>850</v>
      </c>
      <c r="E62" s="122">
        <v>739071080</v>
      </c>
      <c r="F62" s="112" t="s">
        <v>851</v>
      </c>
      <c r="G62" s="109" t="s">
        <v>575</v>
      </c>
      <c r="H62" s="111">
        <v>579879</v>
      </c>
      <c r="I62" s="111">
        <v>294771.87</v>
      </c>
      <c r="J62" s="8" t="s">
        <v>852</v>
      </c>
      <c r="K62" s="8" t="s">
        <v>853</v>
      </c>
      <c r="L62" s="109"/>
      <c r="M62" s="109"/>
      <c r="N62" s="109"/>
      <c r="O62" s="109"/>
    </row>
    <row r="63" spans="1:15" ht="267.75">
      <c r="A63" s="23">
        <v>53</v>
      </c>
      <c r="B63" s="8" t="s">
        <v>792</v>
      </c>
      <c r="C63" s="8" t="s">
        <v>854</v>
      </c>
      <c r="D63" s="112" t="s">
        <v>855</v>
      </c>
      <c r="E63" s="122">
        <v>739071081</v>
      </c>
      <c r="F63" s="112" t="s">
        <v>856</v>
      </c>
      <c r="G63" s="109" t="s">
        <v>575</v>
      </c>
      <c r="H63" s="111">
        <v>258440</v>
      </c>
      <c r="I63" s="111">
        <v>40919.589999999997</v>
      </c>
      <c r="J63" s="8" t="s">
        <v>857</v>
      </c>
      <c r="K63" s="8" t="s">
        <v>858</v>
      </c>
      <c r="L63" s="109"/>
      <c r="M63" s="109"/>
      <c r="N63" s="109"/>
      <c r="O63" s="109"/>
    </row>
    <row r="64" spans="1:15" ht="267.75">
      <c r="A64" s="23">
        <v>54</v>
      </c>
      <c r="B64" s="8" t="s">
        <v>797</v>
      </c>
      <c r="C64" s="8" t="s">
        <v>819</v>
      </c>
      <c r="D64" s="112" t="s">
        <v>859</v>
      </c>
      <c r="E64" s="122">
        <v>739071082</v>
      </c>
      <c r="F64" s="112" t="s">
        <v>860</v>
      </c>
      <c r="G64" s="109" t="s">
        <v>575</v>
      </c>
      <c r="H64" s="111">
        <v>32668</v>
      </c>
      <c r="I64" s="111">
        <v>10659.77</v>
      </c>
      <c r="J64" s="8" t="s">
        <v>847</v>
      </c>
      <c r="K64" s="8" t="s">
        <v>861</v>
      </c>
      <c r="L64" s="109"/>
      <c r="M64" s="109"/>
      <c r="N64" s="109"/>
      <c r="O64" s="109"/>
    </row>
    <row r="65" spans="1:15" ht="267.75">
      <c r="A65" s="23">
        <v>55</v>
      </c>
      <c r="B65" s="8" t="s">
        <v>797</v>
      </c>
      <c r="C65" s="8" t="s">
        <v>862</v>
      </c>
      <c r="D65" s="112" t="s">
        <v>863</v>
      </c>
      <c r="E65" s="122">
        <v>739071084</v>
      </c>
      <c r="F65" s="112" t="s">
        <v>864</v>
      </c>
      <c r="G65" s="109" t="s">
        <v>575</v>
      </c>
      <c r="H65" s="7">
        <v>160230</v>
      </c>
      <c r="I65" s="111">
        <v>62833.64</v>
      </c>
      <c r="J65" s="8" t="s">
        <v>865</v>
      </c>
      <c r="K65" s="8" t="s">
        <v>866</v>
      </c>
      <c r="L65" s="109"/>
      <c r="M65" s="109"/>
      <c r="N65" s="109"/>
      <c r="O65" s="109"/>
    </row>
    <row r="66" spans="1:15" ht="267.75">
      <c r="A66" s="23">
        <v>56</v>
      </c>
      <c r="B66" s="8" t="s">
        <v>797</v>
      </c>
      <c r="C66" s="8" t="s">
        <v>867</v>
      </c>
      <c r="D66" s="112" t="s">
        <v>868</v>
      </c>
      <c r="E66" s="122">
        <v>739071087</v>
      </c>
      <c r="F66" s="112" t="s">
        <v>869</v>
      </c>
      <c r="G66" s="109" t="s">
        <v>575</v>
      </c>
      <c r="H66" s="7">
        <v>122136</v>
      </c>
      <c r="I66" s="111">
        <v>51540.3</v>
      </c>
      <c r="J66" s="38">
        <v>41262</v>
      </c>
      <c r="K66" s="8" t="s">
        <v>870</v>
      </c>
      <c r="L66" s="109"/>
      <c r="M66" s="109"/>
      <c r="N66" s="109"/>
      <c r="O66" s="109"/>
    </row>
    <row r="67" spans="1:15" ht="267.75">
      <c r="A67" s="23">
        <v>57</v>
      </c>
      <c r="B67" s="8" t="s">
        <v>797</v>
      </c>
      <c r="C67" s="8" t="s">
        <v>871</v>
      </c>
      <c r="D67" s="112" t="s">
        <v>872</v>
      </c>
      <c r="E67" s="122">
        <v>739071090</v>
      </c>
      <c r="F67" s="112" t="s">
        <v>873</v>
      </c>
      <c r="G67" s="109" t="s">
        <v>575</v>
      </c>
      <c r="H67" s="7">
        <v>98082</v>
      </c>
      <c r="I67" s="7">
        <v>98082</v>
      </c>
      <c r="J67" s="38">
        <v>41268</v>
      </c>
      <c r="K67" s="8" t="s">
        <v>874</v>
      </c>
      <c r="L67" s="109"/>
      <c r="M67" s="109"/>
      <c r="N67" s="109"/>
      <c r="O67" s="109"/>
    </row>
    <row r="68" spans="1:15" ht="267.75">
      <c r="A68" s="23">
        <v>58</v>
      </c>
      <c r="B68" s="8" t="s">
        <v>797</v>
      </c>
      <c r="C68" s="8" t="s">
        <v>839</v>
      </c>
      <c r="D68" s="112" t="s">
        <v>875</v>
      </c>
      <c r="E68" s="122">
        <v>739071091</v>
      </c>
      <c r="F68" s="112" t="s">
        <v>876</v>
      </c>
      <c r="G68" s="109" t="s">
        <v>575</v>
      </c>
      <c r="H68" s="7">
        <v>431816</v>
      </c>
      <c r="I68" s="111">
        <v>193025.38</v>
      </c>
      <c r="J68" s="38">
        <v>41273</v>
      </c>
      <c r="K68" s="8" t="s">
        <v>877</v>
      </c>
      <c r="L68" s="109"/>
      <c r="M68" s="109"/>
      <c r="N68" s="109"/>
      <c r="O68" s="109"/>
    </row>
    <row r="69" spans="1:15" ht="15.75">
      <c r="A69" s="124" t="s">
        <v>514</v>
      </c>
      <c r="B69" s="124"/>
      <c r="C69" s="124"/>
      <c r="D69" s="124"/>
      <c r="E69" s="124"/>
      <c r="F69" s="124"/>
      <c r="G69" s="124"/>
      <c r="H69" s="125">
        <f>SUM(H11:H68)</f>
        <v>383239438.58000004</v>
      </c>
      <c r="I69" s="125">
        <f>SUM(I11:I68)</f>
        <v>381806038.73000008</v>
      </c>
      <c r="J69" s="126"/>
      <c r="K69" s="127"/>
      <c r="L69" s="126"/>
      <c r="M69" s="126"/>
      <c r="N69" s="126"/>
      <c r="O69" s="126"/>
    </row>
    <row r="70" spans="1:15" ht="15.75">
      <c r="A70" s="95"/>
      <c r="B70" s="81"/>
      <c r="C70" s="96"/>
      <c r="D70" s="97"/>
      <c r="E70" s="98"/>
      <c r="F70" s="99"/>
      <c r="G70" s="100"/>
      <c r="H70" s="100"/>
      <c r="I70" s="100"/>
      <c r="J70" s="101"/>
      <c r="K70" s="100"/>
      <c r="L70" s="98"/>
      <c r="M70" s="98"/>
      <c r="N70" s="98"/>
      <c r="O70" s="98"/>
    </row>
    <row r="71" spans="1:15" ht="15.75">
      <c r="A71" s="95"/>
      <c r="B71" s="81"/>
      <c r="C71" s="96"/>
      <c r="D71" s="97"/>
      <c r="E71" s="98"/>
      <c r="F71" s="99"/>
      <c r="G71" s="100"/>
      <c r="H71" s="100"/>
      <c r="I71" s="100"/>
      <c r="J71" s="101"/>
      <c r="K71" s="100"/>
      <c r="L71" s="98"/>
      <c r="M71" s="98"/>
      <c r="N71" s="98"/>
      <c r="O71" s="98"/>
    </row>
    <row r="72" spans="1:15">
      <c r="A72" s="95"/>
      <c r="B72" s="96"/>
      <c r="C72" s="96"/>
      <c r="D72" s="97"/>
      <c r="E72" s="98"/>
      <c r="F72" s="99"/>
      <c r="G72" s="100"/>
      <c r="H72" s="100"/>
      <c r="I72" s="100"/>
      <c r="J72" s="101"/>
      <c r="K72" s="100"/>
      <c r="L72" s="98"/>
      <c r="M72" s="98"/>
      <c r="N72" s="98"/>
      <c r="O72" s="98"/>
    </row>
    <row r="73" spans="1:15">
      <c r="A73" s="95"/>
      <c r="B73" s="96"/>
      <c r="C73" s="96"/>
      <c r="D73" s="97"/>
      <c r="E73" s="98"/>
      <c r="F73" s="99"/>
      <c r="G73" s="100"/>
      <c r="H73" s="100"/>
      <c r="I73" s="100"/>
      <c r="J73" s="101"/>
      <c r="K73" s="100"/>
      <c r="L73" s="98"/>
      <c r="M73" s="98"/>
      <c r="N73" s="98"/>
      <c r="O73" s="98"/>
    </row>
    <row r="74" spans="1:15" ht="15.75">
      <c r="A74" s="80"/>
      <c r="B74" s="128" t="s">
        <v>878</v>
      </c>
      <c r="C74" s="128"/>
      <c r="D74" s="128"/>
      <c r="E74" s="83"/>
      <c r="F74" s="84"/>
      <c r="G74" s="85"/>
      <c r="H74" s="85"/>
      <c r="I74" s="85"/>
      <c r="J74" s="86"/>
      <c r="K74" s="85"/>
      <c r="L74" s="129" t="s">
        <v>879</v>
      </c>
      <c r="M74" s="129"/>
      <c r="N74" s="129"/>
      <c r="O74" s="83"/>
    </row>
  </sheetData>
  <mergeCells count="22">
    <mergeCell ref="A69:G69"/>
    <mergeCell ref="B74:D74"/>
    <mergeCell ref="L74:N74"/>
    <mergeCell ref="G8:G10"/>
    <mergeCell ref="H8:H10"/>
    <mergeCell ref="I8:I10"/>
    <mergeCell ref="J8:J10"/>
    <mergeCell ref="K8:K10"/>
    <mergeCell ref="L8:O8"/>
    <mergeCell ref="L9:L10"/>
    <mergeCell ref="M9:N9"/>
    <mergeCell ref="O9:O10"/>
    <mergeCell ref="M1:O1"/>
    <mergeCell ref="A2:O2"/>
    <mergeCell ref="A4:O4"/>
    <mergeCell ref="A6:O6"/>
    <mergeCell ref="A8:A10"/>
    <mergeCell ref="B8:B10"/>
    <mergeCell ref="C8:C10"/>
    <mergeCell ref="D8:D10"/>
    <mergeCell ref="E8:E10"/>
    <mergeCell ref="F8:F10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135"/>
  <sheetViews>
    <sheetView workbookViewId="0">
      <selection sqref="A1:IV65536"/>
    </sheetView>
  </sheetViews>
  <sheetFormatPr defaultRowHeight="12.75"/>
  <cols>
    <col min="1" max="1" width="5.42578125" style="11" customWidth="1"/>
    <col min="2" max="2" width="17.28515625" style="212" customWidth="1"/>
    <col min="3" max="3" width="7.85546875" style="11" customWidth="1"/>
    <col min="4" max="4" width="17" style="212" customWidth="1"/>
    <col min="5" max="5" width="18.28515625" style="45" customWidth="1"/>
    <col min="6" max="6" width="18.42578125" style="375" customWidth="1"/>
    <col min="7" max="7" width="12.28515625" style="45" customWidth="1"/>
    <col min="8" max="8" width="10" style="375" customWidth="1"/>
    <col min="9" max="9" width="44.7109375" style="375" customWidth="1"/>
    <col min="10" max="10" width="13.42578125" style="375" customWidth="1"/>
    <col min="11" max="11" width="15" style="212" customWidth="1"/>
    <col min="12" max="12" width="37.85546875" style="45" customWidth="1"/>
    <col min="13" max="13" width="17.7109375" style="1060" customWidth="1"/>
    <col min="14" max="14" width="16" style="1060" customWidth="1"/>
    <col min="15" max="16384" width="9.140625" style="11"/>
  </cols>
  <sheetData>
    <row r="1" spans="1:14" ht="15.75">
      <c r="M1" s="1053" t="s">
        <v>13071</v>
      </c>
      <c r="N1" s="1053"/>
    </row>
    <row r="2" spans="1:14">
      <c r="B2" s="1054" t="s">
        <v>1392</v>
      </c>
      <c r="C2" s="1054"/>
      <c r="D2" s="1054"/>
      <c r="E2" s="1054"/>
      <c r="F2" s="1054"/>
      <c r="G2" s="1054"/>
      <c r="H2" s="1054"/>
      <c r="I2" s="1054"/>
      <c r="J2" s="1054"/>
      <c r="K2" s="1054"/>
      <c r="L2" s="1054"/>
      <c r="M2" s="1054"/>
      <c r="N2" s="1054"/>
    </row>
    <row r="3" spans="1:14">
      <c r="B3" s="1055"/>
      <c r="C3" s="1055"/>
      <c r="D3" s="1055"/>
      <c r="E3" s="1056"/>
      <c r="F3" s="1055"/>
      <c r="G3" s="1056"/>
      <c r="H3" s="1055"/>
      <c r="I3" s="1055"/>
      <c r="J3" s="1055"/>
      <c r="K3" s="1055"/>
      <c r="L3" s="1056"/>
      <c r="M3" s="1057"/>
      <c r="N3" s="1057"/>
    </row>
    <row r="4" spans="1:14">
      <c r="B4" s="1054" t="s">
        <v>880</v>
      </c>
      <c r="C4" s="1054"/>
      <c r="D4" s="1054"/>
      <c r="E4" s="1054"/>
      <c r="F4" s="1054"/>
      <c r="G4" s="1054"/>
      <c r="H4" s="1054"/>
      <c r="I4" s="1054"/>
      <c r="J4" s="1054"/>
      <c r="K4" s="1054"/>
      <c r="L4" s="1054"/>
      <c r="M4" s="1054"/>
      <c r="N4" s="1054"/>
    </row>
    <row r="5" spans="1:14">
      <c r="B5" s="1055"/>
      <c r="C5" s="1055"/>
      <c r="D5" s="1055"/>
      <c r="E5" s="1056"/>
      <c r="F5" s="1055"/>
      <c r="G5" s="1056"/>
      <c r="H5" s="1055"/>
      <c r="I5" s="1055"/>
      <c r="J5" s="1055"/>
      <c r="K5" s="1055"/>
      <c r="L5" s="1056"/>
      <c r="M5" s="1057"/>
      <c r="N5" s="1057"/>
    </row>
    <row r="6" spans="1:14">
      <c r="B6" s="1054" t="s">
        <v>13010</v>
      </c>
      <c r="C6" s="1054"/>
      <c r="D6" s="1054"/>
      <c r="E6" s="1054"/>
      <c r="F6" s="1054"/>
      <c r="G6" s="1054"/>
      <c r="H6" s="1054"/>
      <c r="I6" s="1054"/>
      <c r="J6" s="1054"/>
      <c r="K6" s="1054"/>
      <c r="L6" s="1054"/>
      <c r="M6" s="1054"/>
      <c r="N6" s="1054"/>
    </row>
    <row r="7" spans="1:14">
      <c r="B7" s="1058"/>
      <c r="C7" s="1059"/>
      <c r="D7" s="1059"/>
      <c r="E7" s="46"/>
      <c r="F7" s="1059"/>
      <c r="G7" s="46"/>
      <c r="H7" s="1059"/>
      <c r="I7" s="1059"/>
      <c r="J7" s="1059"/>
      <c r="K7" s="1059"/>
      <c r="L7" s="46"/>
    </row>
    <row r="8" spans="1:14">
      <c r="A8" s="207" t="s">
        <v>1394</v>
      </c>
      <c r="B8" s="207" t="s">
        <v>559</v>
      </c>
      <c r="C8" s="207" t="s">
        <v>13013</v>
      </c>
      <c r="D8" s="207" t="s">
        <v>13014</v>
      </c>
      <c r="E8" s="208" t="s">
        <v>230</v>
      </c>
      <c r="F8" s="208" t="s">
        <v>13015</v>
      </c>
      <c r="G8" s="652" t="s">
        <v>13016</v>
      </c>
      <c r="H8" s="208" t="s">
        <v>13017</v>
      </c>
      <c r="I8" s="208" t="s">
        <v>534</v>
      </c>
      <c r="J8" s="208" t="s">
        <v>563</v>
      </c>
      <c r="K8" s="207" t="s">
        <v>1208</v>
      </c>
      <c r="L8" s="207" t="s">
        <v>562</v>
      </c>
      <c r="M8" s="765" t="s">
        <v>532</v>
      </c>
      <c r="N8" s="765" t="s">
        <v>1327</v>
      </c>
    </row>
    <row r="9" spans="1:14" s="212" customFormat="1" ht="60.6" customHeight="1">
      <c r="A9" s="207"/>
      <c r="B9" s="207"/>
      <c r="C9" s="207"/>
      <c r="D9" s="207"/>
      <c r="E9" s="208"/>
      <c r="F9" s="208"/>
      <c r="G9" s="659"/>
      <c r="H9" s="208"/>
      <c r="I9" s="208"/>
      <c r="J9" s="208"/>
      <c r="K9" s="207"/>
      <c r="L9" s="207"/>
      <c r="M9" s="765"/>
      <c r="N9" s="765"/>
    </row>
    <row r="10" spans="1:14" s="9" customFormat="1" ht="38.25">
      <c r="A10" s="43">
        <v>1</v>
      </c>
      <c r="B10" s="43" t="s">
        <v>13072</v>
      </c>
      <c r="C10" s="18">
        <v>2007</v>
      </c>
      <c r="D10" s="43" t="s">
        <v>13073</v>
      </c>
      <c r="E10" s="43" t="s">
        <v>13074</v>
      </c>
      <c r="F10" s="15" t="s">
        <v>13075</v>
      </c>
      <c r="G10" s="43" t="s">
        <v>13076</v>
      </c>
      <c r="H10" s="15" t="s">
        <v>13077</v>
      </c>
      <c r="I10" s="15" t="s">
        <v>13078</v>
      </c>
      <c r="J10" s="15" t="s">
        <v>13069</v>
      </c>
      <c r="K10" s="43" t="s">
        <v>889</v>
      </c>
      <c r="L10" s="43" t="s">
        <v>7074</v>
      </c>
      <c r="M10" s="117">
        <v>292550</v>
      </c>
      <c r="N10" s="117">
        <v>292550</v>
      </c>
    </row>
    <row r="11" spans="1:14" s="9" customFormat="1" ht="38.25">
      <c r="A11" s="43">
        <v>2</v>
      </c>
      <c r="B11" s="43" t="s">
        <v>13079</v>
      </c>
      <c r="C11" s="18">
        <v>2003</v>
      </c>
      <c r="D11" s="43" t="s">
        <v>13080</v>
      </c>
      <c r="E11" s="43" t="s">
        <v>13081</v>
      </c>
      <c r="F11" s="43" t="s">
        <v>13082</v>
      </c>
      <c r="G11" s="43" t="s">
        <v>13083</v>
      </c>
      <c r="H11" s="18" t="s">
        <v>13084</v>
      </c>
      <c r="I11" s="15" t="s">
        <v>13078</v>
      </c>
      <c r="J11" s="15" t="s">
        <v>13069</v>
      </c>
      <c r="K11" s="43" t="s">
        <v>889</v>
      </c>
      <c r="L11" s="43" t="s">
        <v>7074</v>
      </c>
      <c r="M11" s="117">
        <v>183892</v>
      </c>
      <c r="N11" s="117">
        <v>183892</v>
      </c>
    </row>
    <row r="12" spans="1:14" s="9" customFormat="1" ht="69" customHeight="1">
      <c r="A12" s="43">
        <v>3</v>
      </c>
      <c r="B12" s="43" t="s">
        <v>13085</v>
      </c>
      <c r="C12" s="18">
        <v>2008</v>
      </c>
      <c r="D12" s="43" t="s">
        <v>13086</v>
      </c>
      <c r="E12" s="43" t="s">
        <v>13087</v>
      </c>
      <c r="F12" s="43" t="s">
        <v>13088</v>
      </c>
      <c r="G12" s="43" t="s">
        <v>13089</v>
      </c>
      <c r="H12" s="15" t="s">
        <v>13090</v>
      </c>
      <c r="I12" s="15" t="s">
        <v>13091</v>
      </c>
      <c r="J12" s="15" t="s">
        <v>13092</v>
      </c>
      <c r="K12" s="43" t="s">
        <v>889</v>
      </c>
      <c r="L12" s="43" t="s">
        <v>7074</v>
      </c>
      <c r="M12" s="117">
        <v>158000</v>
      </c>
      <c r="N12" s="117">
        <v>158000</v>
      </c>
    </row>
    <row r="13" spans="1:14" s="9" customFormat="1" ht="38.25">
      <c r="A13" s="43">
        <v>4</v>
      </c>
      <c r="B13" s="43" t="s">
        <v>13093</v>
      </c>
      <c r="C13" s="18">
        <v>2006</v>
      </c>
      <c r="D13" s="43" t="s">
        <v>13094</v>
      </c>
      <c r="E13" s="43" t="s">
        <v>13095</v>
      </c>
      <c r="F13" s="15" t="s">
        <v>13096</v>
      </c>
      <c r="G13" s="43" t="s">
        <v>13076</v>
      </c>
      <c r="H13" s="15" t="s">
        <v>13097</v>
      </c>
      <c r="I13" s="15" t="s">
        <v>13098</v>
      </c>
      <c r="J13" s="15" t="s">
        <v>13099</v>
      </c>
      <c r="K13" s="43" t="s">
        <v>889</v>
      </c>
      <c r="L13" s="43" t="s">
        <v>7074</v>
      </c>
      <c r="M13" s="117">
        <v>285677</v>
      </c>
      <c r="N13" s="117">
        <v>285677</v>
      </c>
    </row>
    <row r="14" spans="1:14" s="9" customFormat="1" ht="38.25">
      <c r="A14" s="43">
        <v>5</v>
      </c>
      <c r="B14" s="43" t="s">
        <v>13100</v>
      </c>
      <c r="C14" s="18">
        <v>2005</v>
      </c>
      <c r="D14" s="43" t="s">
        <v>13101</v>
      </c>
      <c r="E14" s="43" t="s">
        <v>13102</v>
      </c>
      <c r="F14" s="43" t="s">
        <v>13103</v>
      </c>
      <c r="G14" s="43" t="s">
        <v>13104</v>
      </c>
      <c r="H14" s="18" t="s">
        <v>13105</v>
      </c>
      <c r="I14" s="15" t="s">
        <v>13078</v>
      </c>
      <c r="J14" s="15" t="s">
        <v>13069</v>
      </c>
      <c r="K14" s="43" t="s">
        <v>889</v>
      </c>
      <c r="L14" s="43" t="s">
        <v>7074</v>
      </c>
      <c r="M14" s="117">
        <v>387044</v>
      </c>
      <c r="N14" s="117">
        <v>387044</v>
      </c>
    </row>
    <row r="15" spans="1:14" s="9" customFormat="1" ht="38.25">
      <c r="A15" s="43">
        <v>6</v>
      </c>
      <c r="B15" s="43" t="s">
        <v>13093</v>
      </c>
      <c r="C15" s="43">
        <v>2006</v>
      </c>
      <c r="D15" s="43" t="s">
        <v>13106</v>
      </c>
      <c r="E15" s="43" t="s">
        <v>13107</v>
      </c>
      <c r="F15" s="15" t="s">
        <v>13108</v>
      </c>
      <c r="G15" s="15" t="s">
        <v>13109</v>
      </c>
      <c r="H15" s="15" t="s">
        <v>13110</v>
      </c>
      <c r="I15" s="15" t="s">
        <v>13078</v>
      </c>
      <c r="J15" s="15" t="s">
        <v>13069</v>
      </c>
      <c r="K15" s="43" t="s">
        <v>889</v>
      </c>
      <c r="L15" s="43" t="s">
        <v>7074</v>
      </c>
      <c r="M15" s="117">
        <v>345000</v>
      </c>
      <c r="N15" s="117">
        <v>345000</v>
      </c>
    </row>
    <row r="16" spans="1:14" s="9" customFormat="1" ht="56.45" customHeight="1">
      <c r="A16" s="43">
        <v>7</v>
      </c>
      <c r="B16" s="43" t="s">
        <v>13018</v>
      </c>
      <c r="C16" s="18">
        <v>2006</v>
      </c>
      <c r="D16" s="43" t="s">
        <v>13111</v>
      </c>
      <c r="E16" s="43" t="s">
        <v>13112</v>
      </c>
      <c r="F16" s="15" t="s">
        <v>13113</v>
      </c>
      <c r="G16" s="43" t="s">
        <v>13114</v>
      </c>
      <c r="H16" s="15" t="s">
        <v>13115</v>
      </c>
      <c r="I16" s="15" t="s">
        <v>13078</v>
      </c>
      <c r="J16" s="15" t="s">
        <v>13069</v>
      </c>
      <c r="K16" s="43" t="s">
        <v>889</v>
      </c>
      <c r="L16" s="43" t="s">
        <v>7074</v>
      </c>
      <c r="M16" s="117">
        <v>228551.4</v>
      </c>
      <c r="N16" s="117">
        <v>228551.4</v>
      </c>
    </row>
    <row r="17" spans="1:14" s="9" customFormat="1" ht="58.9" customHeight="1">
      <c r="A17" s="43">
        <v>8</v>
      </c>
      <c r="B17" s="43" t="s">
        <v>13093</v>
      </c>
      <c r="C17" s="18">
        <v>2004</v>
      </c>
      <c r="D17" s="43" t="s">
        <v>13116</v>
      </c>
      <c r="E17" s="43" t="s">
        <v>13117</v>
      </c>
      <c r="F17" s="15" t="s">
        <v>13118</v>
      </c>
      <c r="G17" s="43" t="s">
        <v>13119</v>
      </c>
      <c r="H17" s="15" t="s">
        <v>13120</v>
      </c>
      <c r="I17" s="15" t="s">
        <v>13078</v>
      </c>
      <c r="J17" s="15" t="s">
        <v>13069</v>
      </c>
      <c r="K17" s="43" t="s">
        <v>889</v>
      </c>
      <c r="L17" s="43" t="s">
        <v>7074</v>
      </c>
      <c r="M17" s="117">
        <v>379130</v>
      </c>
      <c r="N17" s="117">
        <v>379130</v>
      </c>
    </row>
    <row r="18" spans="1:14" s="9" customFormat="1" ht="63" customHeight="1">
      <c r="A18" s="43">
        <v>9</v>
      </c>
      <c r="B18" s="43" t="s">
        <v>13018</v>
      </c>
      <c r="C18" s="18">
        <v>2006</v>
      </c>
      <c r="D18" s="43" t="s">
        <v>13121</v>
      </c>
      <c r="E18" s="43" t="s">
        <v>13122</v>
      </c>
      <c r="F18" s="15" t="s">
        <v>13123</v>
      </c>
      <c r="G18" s="43" t="s">
        <v>13124</v>
      </c>
      <c r="H18" s="15" t="s">
        <v>13125</v>
      </c>
      <c r="I18" s="15" t="s">
        <v>13078</v>
      </c>
      <c r="J18" s="15" t="s">
        <v>13069</v>
      </c>
      <c r="K18" s="43" t="s">
        <v>889</v>
      </c>
      <c r="L18" s="43" t="s">
        <v>7074</v>
      </c>
      <c r="M18" s="117">
        <v>224400</v>
      </c>
      <c r="N18" s="117">
        <v>224400</v>
      </c>
    </row>
    <row r="19" spans="1:14" s="9" customFormat="1" ht="58.15" customHeight="1">
      <c r="A19" s="43">
        <v>10</v>
      </c>
      <c r="B19" s="43" t="s">
        <v>13093</v>
      </c>
      <c r="C19" s="18">
        <v>2007</v>
      </c>
      <c r="D19" s="43" t="s">
        <v>13126</v>
      </c>
      <c r="E19" s="43" t="s">
        <v>13127</v>
      </c>
      <c r="F19" s="15" t="s">
        <v>13128</v>
      </c>
      <c r="G19" s="15" t="s">
        <v>13076</v>
      </c>
      <c r="H19" s="15" t="s">
        <v>13129</v>
      </c>
      <c r="I19" s="15" t="s">
        <v>13078</v>
      </c>
      <c r="J19" s="15" t="s">
        <v>13069</v>
      </c>
      <c r="K19" s="43" t="s">
        <v>889</v>
      </c>
      <c r="L19" s="43" t="s">
        <v>7074</v>
      </c>
      <c r="M19" s="117">
        <v>421450</v>
      </c>
      <c r="N19" s="117">
        <v>421450</v>
      </c>
    </row>
    <row r="20" spans="1:14" s="9" customFormat="1" ht="83.45" customHeight="1">
      <c r="A20" s="43">
        <v>11</v>
      </c>
      <c r="B20" s="43" t="s">
        <v>13130</v>
      </c>
      <c r="C20" s="18">
        <v>2014</v>
      </c>
      <c r="D20" s="43" t="s">
        <v>13131</v>
      </c>
      <c r="E20" s="43" t="s">
        <v>2000</v>
      </c>
      <c r="F20" s="15" t="s">
        <v>13132</v>
      </c>
      <c r="G20" s="15" t="s">
        <v>13083</v>
      </c>
      <c r="H20" s="15" t="s">
        <v>13133</v>
      </c>
      <c r="I20" s="15" t="s">
        <v>13134</v>
      </c>
      <c r="J20" s="15" t="s">
        <v>13135</v>
      </c>
      <c r="K20" s="43" t="s">
        <v>889</v>
      </c>
      <c r="L20" s="43" t="s">
        <v>7074</v>
      </c>
      <c r="M20" s="117">
        <v>389950</v>
      </c>
      <c r="N20" s="117">
        <v>389950</v>
      </c>
    </row>
    <row r="21" spans="1:14" s="9" customFormat="1" ht="99" customHeight="1">
      <c r="A21" s="43">
        <v>12</v>
      </c>
      <c r="B21" s="43" t="s">
        <v>13136</v>
      </c>
      <c r="C21" s="18">
        <v>2014</v>
      </c>
      <c r="D21" s="43" t="s">
        <v>13137</v>
      </c>
      <c r="E21" s="43" t="s">
        <v>13138</v>
      </c>
      <c r="F21" s="15" t="s">
        <v>13139</v>
      </c>
      <c r="G21" s="15" t="s">
        <v>13083</v>
      </c>
      <c r="H21" s="15" t="s">
        <v>13140</v>
      </c>
      <c r="I21" s="15" t="s">
        <v>13134</v>
      </c>
      <c r="J21" s="15" t="s">
        <v>13135</v>
      </c>
      <c r="K21" s="43" t="s">
        <v>889</v>
      </c>
      <c r="L21" s="43" t="s">
        <v>7074</v>
      </c>
      <c r="M21" s="117">
        <v>389950</v>
      </c>
      <c r="N21" s="117">
        <v>389950</v>
      </c>
    </row>
    <row r="22" spans="1:14" s="9" customFormat="1" ht="61.15" customHeight="1">
      <c r="A22" s="43">
        <v>13</v>
      </c>
      <c r="B22" s="43" t="s">
        <v>13018</v>
      </c>
      <c r="C22" s="18">
        <v>2005</v>
      </c>
      <c r="D22" s="43" t="s">
        <v>13141</v>
      </c>
      <c r="E22" s="43" t="s">
        <v>13142</v>
      </c>
      <c r="F22" s="15" t="s">
        <v>13143</v>
      </c>
      <c r="G22" s="43" t="s">
        <v>13144</v>
      </c>
      <c r="H22" s="15" t="s">
        <v>13145</v>
      </c>
      <c r="I22" s="15" t="s">
        <v>13146</v>
      </c>
      <c r="J22" s="15" t="s">
        <v>13147</v>
      </c>
      <c r="K22" s="43" t="s">
        <v>889</v>
      </c>
      <c r="L22" s="43" t="s">
        <v>7074</v>
      </c>
      <c r="M22" s="117">
        <v>227772</v>
      </c>
      <c r="N22" s="117">
        <v>227772</v>
      </c>
    </row>
    <row r="23" spans="1:14" s="9" customFormat="1" ht="55.9" customHeight="1">
      <c r="A23" s="43">
        <v>14</v>
      </c>
      <c r="B23" s="43" t="s">
        <v>13148</v>
      </c>
      <c r="C23" s="18">
        <v>2009</v>
      </c>
      <c r="D23" s="43" t="s">
        <v>13149</v>
      </c>
      <c r="E23" s="43" t="s">
        <v>11038</v>
      </c>
      <c r="F23" s="15" t="s">
        <v>13150</v>
      </c>
      <c r="G23" s="43" t="s">
        <v>13151</v>
      </c>
      <c r="H23" s="15" t="s">
        <v>13152</v>
      </c>
      <c r="I23" s="15" t="s">
        <v>13153</v>
      </c>
      <c r="J23" s="15" t="s">
        <v>13154</v>
      </c>
      <c r="K23" s="43" t="s">
        <v>889</v>
      </c>
      <c r="L23" s="43" t="s">
        <v>1437</v>
      </c>
      <c r="M23" s="117">
        <v>450000</v>
      </c>
      <c r="N23" s="117">
        <v>450000</v>
      </c>
    </row>
    <row r="24" spans="1:14" s="9" customFormat="1" ht="53.45" customHeight="1">
      <c r="A24" s="43">
        <v>15</v>
      </c>
      <c r="B24" s="43" t="s">
        <v>13155</v>
      </c>
      <c r="C24" s="18">
        <v>2007</v>
      </c>
      <c r="D24" s="43" t="s">
        <v>13156</v>
      </c>
      <c r="E24" s="43" t="s">
        <v>11035</v>
      </c>
      <c r="F24" s="15" t="s">
        <v>13157</v>
      </c>
      <c r="G24" s="43" t="s">
        <v>13158</v>
      </c>
      <c r="H24" s="15" t="s">
        <v>13159</v>
      </c>
      <c r="I24" s="15"/>
      <c r="J24" s="15" t="s">
        <v>13160</v>
      </c>
      <c r="K24" s="43" t="s">
        <v>889</v>
      </c>
      <c r="L24" s="43" t="s">
        <v>1437</v>
      </c>
      <c r="M24" s="117">
        <v>680000</v>
      </c>
      <c r="N24" s="117">
        <v>276946.44</v>
      </c>
    </row>
    <row r="25" spans="1:14" s="9" customFormat="1" ht="51">
      <c r="A25" s="43">
        <v>16</v>
      </c>
      <c r="B25" s="43" t="s">
        <v>13161</v>
      </c>
      <c r="C25" s="18">
        <v>2002</v>
      </c>
      <c r="D25" s="43" t="s">
        <v>13162</v>
      </c>
      <c r="E25" s="43" t="s">
        <v>13163</v>
      </c>
      <c r="F25" s="116" t="s">
        <v>13164</v>
      </c>
      <c r="G25" s="43" t="s">
        <v>13165</v>
      </c>
      <c r="H25" s="15" t="s">
        <v>13166</v>
      </c>
      <c r="I25" s="15" t="s">
        <v>13167</v>
      </c>
      <c r="J25" s="15" t="s">
        <v>13168</v>
      </c>
      <c r="K25" s="43" t="s">
        <v>889</v>
      </c>
      <c r="L25" s="43" t="s">
        <v>7074</v>
      </c>
      <c r="M25" s="117">
        <v>151717.76999999999</v>
      </c>
      <c r="N25" s="117">
        <v>151717.76999999999</v>
      </c>
    </row>
    <row r="26" spans="1:14" s="9" customFormat="1" ht="63.75">
      <c r="A26" s="43">
        <v>17</v>
      </c>
      <c r="B26" s="43" t="s">
        <v>13169</v>
      </c>
      <c r="C26" s="18">
        <v>2007</v>
      </c>
      <c r="D26" s="43" t="s">
        <v>13170</v>
      </c>
      <c r="E26" s="43" t="s">
        <v>13171</v>
      </c>
      <c r="F26" s="116" t="s">
        <v>13172</v>
      </c>
      <c r="G26" s="43" t="s">
        <v>13151</v>
      </c>
      <c r="H26" s="15" t="s">
        <v>13173</v>
      </c>
      <c r="I26" s="15" t="s">
        <v>13174</v>
      </c>
      <c r="J26" s="15" t="s">
        <v>13175</v>
      </c>
      <c r="K26" s="43" t="s">
        <v>889</v>
      </c>
      <c r="L26" s="116" t="s">
        <v>7643</v>
      </c>
      <c r="M26" s="117">
        <v>384500</v>
      </c>
      <c r="N26" s="117">
        <v>384500</v>
      </c>
    </row>
    <row r="27" spans="1:14" s="9" customFormat="1" ht="51">
      <c r="A27" s="43">
        <v>18</v>
      </c>
      <c r="B27" s="43" t="s">
        <v>13176</v>
      </c>
      <c r="C27" s="18">
        <v>2006</v>
      </c>
      <c r="D27" s="43" t="s">
        <v>13177</v>
      </c>
      <c r="E27" s="43" t="s">
        <v>13178</v>
      </c>
      <c r="F27" s="116" t="s">
        <v>13179</v>
      </c>
      <c r="G27" s="116" t="s">
        <v>13151</v>
      </c>
      <c r="H27" s="15" t="s">
        <v>13180</v>
      </c>
      <c r="I27" s="15" t="s">
        <v>13174</v>
      </c>
      <c r="J27" s="15" t="s">
        <v>13168</v>
      </c>
      <c r="K27" s="43" t="s">
        <v>889</v>
      </c>
      <c r="L27" s="116" t="s">
        <v>7643</v>
      </c>
      <c r="M27" s="117">
        <v>424700</v>
      </c>
      <c r="N27" s="117">
        <v>424700</v>
      </c>
    </row>
    <row r="28" spans="1:14" s="9" customFormat="1" ht="38.25">
      <c r="A28" s="43">
        <v>19</v>
      </c>
      <c r="B28" s="43" t="s">
        <v>13181</v>
      </c>
      <c r="C28" s="18">
        <v>2008</v>
      </c>
      <c r="D28" s="43" t="s">
        <v>13182</v>
      </c>
      <c r="E28" s="43" t="s">
        <v>13183</v>
      </c>
      <c r="F28" s="116" t="s">
        <v>13184</v>
      </c>
      <c r="G28" s="43" t="s">
        <v>13076</v>
      </c>
      <c r="H28" s="15" t="s">
        <v>13185</v>
      </c>
      <c r="I28" s="15" t="s">
        <v>13174</v>
      </c>
      <c r="J28" s="15" t="s">
        <v>13168</v>
      </c>
      <c r="K28" s="43" t="s">
        <v>889</v>
      </c>
      <c r="L28" s="116" t="s">
        <v>7643</v>
      </c>
      <c r="M28" s="117">
        <v>322390.78000000003</v>
      </c>
      <c r="N28" s="117">
        <v>322390.78000000003</v>
      </c>
    </row>
    <row r="29" spans="1:14" s="9" customFormat="1" ht="38.25">
      <c r="A29" s="43">
        <v>20</v>
      </c>
      <c r="B29" s="43" t="s">
        <v>13186</v>
      </c>
      <c r="C29" s="18">
        <v>2008</v>
      </c>
      <c r="D29" s="43" t="s">
        <v>13187</v>
      </c>
      <c r="E29" s="43" t="s">
        <v>13188</v>
      </c>
      <c r="F29" s="116" t="s">
        <v>13189</v>
      </c>
      <c r="G29" s="43" t="s">
        <v>13083</v>
      </c>
      <c r="H29" s="15" t="s">
        <v>13190</v>
      </c>
      <c r="I29" s="15" t="s">
        <v>13174</v>
      </c>
      <c r="J29" s="15" t="s">
        <v>13168</v>
      </c>
      <c r="K29" s="43" t="s">
        <v>889</v>
      </c>
      <c r="L29" s="116" t="s">
        <v>7643</v>
      </c>
      <c r="M29" s="117">
        <v>389500</v>
      </c>
      <c r="N29" s="117">
        <v>389500</v>
      </c>
    </row>
    <row r="30" spans="1:14" s="9" customFormat="1" ht="38.25">
      <c r="A30" s="43">
        <v>21</v>
      </c>
      <c r="B30" s="43" t="s">
        <v>13191</v>
      </c>
      <c r="C30" s="18">
        <v>2007</v>
      </c>
      <c r="D30" s="43" t="s">
        <v>13192</v>
      </c>
      <c r="E30" s="43" t="s">
        <v>13193</v>
      </c>
      <c r="F30" s="116" t="s">
        <v>13194</v>
      </c>
      <c r="G30" s="43" t="s">
        <v>13195</v>
      </c>
      <c r="H30" s="763" t="s">
        <v>13196</v>
      </c>
      <c r="I30" s="15" t="s">
        <v>13174</v>
      </c>
      <c r="J30" s="15" t="s">
        <v>13168</v>
      </c>
      <c r="K30" s="43" t="s">
        <v>889</v>
      </c>
      <c r="L30" s="116" t="s">
        <v>7643</v>
      </c>
      <c r="M30" s="117">
        <v>94000</v>
      </c>
      <c r="N30" s="117">
        <v>94000</v>
      </c>
    </row>
    <row r="31" spans="1:14" s="9" customFormat="1" ht="38.25">
      <c r="A31" s="43">
        <v>22</v>
      </c>
      <c r="B31" s="43" t="s">
        <v>13197</v>
      </c>
      <c r="C31" s="18">
        <v>2007</v>
      </c>
      <c r="D31" s="43" t="s">
        <v>13198</v>
      </c>
      <c r="E31" s="43" t="s">
        <v>13199</v>
      </c>
      <c r="F31" s="116" t="s">
        <v>13200</v>
      </c>
      <c r="G31" s="43" t="s">
        <v>13195</v>
      </c>
      <c r="H31" s="15" t="s">
        <v>13201</v>
      </c>
      <c r="I31" s="15" t="s">
        <v>13174</v>
      </c>
      <c r="J31" s="15" t="s">
        <v>13168</v>
      </c>
      <c r="K31" s="43" t="s">
        <v>889</v>
      </c>
      <c r="L31" s="116" t="s">
        <v>7643</v>
      </c>
      <c r="M31" s="117">
        <v>1190540</v>
      </c>
      <c r="N31" s="117">
        <v>1190540</v>
      </c>
    </row>
    <row r="32" spans="1:14" s="9" customFormat="1" ht="38.25">
      <c r="A32" s="43">
        <v>23</v>
      </c>
      <c r="B32" s="43" t="s">
        <v>13202</v>
      </c>
      <c r="C32" s="18">
        <v>1986</v>
      </c>
      <c r="D32" s="43" t="s">
        <v>13203</v>
      </c>
      <c r="E32" s="43" t="s">
        <v>13204</v>
      </c>
      <c r="F32" s="116" t="s">
        <v>13205</v>
      </c>
      <c r="G32" s="43" t="s">
        <v>13151</v>
      </c>
      <c r="H32" s="15" t="s">
        <v>13206</v>
      </c>
      <c r="I32" s="15" t="s">
        <v>13207</v>
      </c>
      <c r="J32" s="15" t="s">
        <v>13208</v>
      </c>
      <c r="K32" s="43" t="s">
        <v>889</v>
      </c>
      <c r="L32" s="116" t="s">
        <v>7643</v>
      </c>
      <c r="M32" s="117">
        <v>399427.2</v>
      </c>
      <c r="N32" s="117">
        <v>399427.2</v>
      </c>
    </row>
    <row r="33" spans="1:14" s="9" customFormat="1" ht="38.25">
      <c r="A33" s="43">
        <v>24</v>
      </c>
      <c r="B33" s="43" t="s">
        <v>13209</v>
      </c>
      <c r="C33" s="18">
        <v>2009</v>
      </c>
      <c r="D33" s="43">
        <v>112002264</v>
      </c>
      <c r="E33" s="43" t="s">
        <v>13210</v>
      </c>
      <c r="F33" s="116" t="s">
        <v>13211</v>
      </c>
      <c r="G33" s="43" t="s">
        <v>13212</v>
      </c>
      <c r="H33" s="15" t="s">
        <v>13196</v>
      </c>
      <c r="I33" s="15" t="s">
        <v>13207</v>
      </c>
      <c r="J33" s="15" t="s">
        <v>13208</v>
      </c>
      <c r="K33" s="43" t="s">
        <v>889</v>
      </c>
      <c r="L33" s="116" t="s">
        <v>7643</v>
      </c>
      <c r="M33" s="117">
        <v>54013.2</v>
      </c>
      <c r="N33" s="117">
        <v>44958.84</v>
      </c>
    </row>
    <row r="34" spans="1:14" s="9" customFormat="1" ht="38.25">
      <c r="A34" s="43">
        <v>25</v>
      </c>
      <c r="B34" s="43" t="s">
        <v>13213</v>
      </c>
      <c r="C34" s="43">
        <v>2007</v>
      </c>
      <c r="D34" s="43" t="s">
        <v>13214</v>
      </c>
      <c r="E34" s="43" t="s">
        <v>13215</v>
      </c>
      <c r="F34" s="43">
        <v>2492385</v>
      </c>
      <c r="G34" s="43" t="s">
        <v>13216</v>
      </c>
      <c r="H34" s="43" t="s">
        <v>13217</v>
      </c>
      <c r="I34" s="43" t="s">
        <v>13218</v>
      </c>
      <c r="J34" s="120">
        <v>40932</v>
      </c>
      <c r="K34" s="43" t="s">
        <v>889</v>
      </c>
      <c r="L34" s="43" t="s">
        <v>7074</v>
      </c>
      <c r="M34" s="117">
        <v>71000</v>
      </c>
      <c r="N34" s="117">
        <v>71000</v>
      </c>
    </row>
    <row r="35" spans="1:14" s="9" customFormat="1" ht="38.25">
      <c r="A35" s="43">
        <v>26</v>
      </c>
      <c r="B35" s="43" t="s">
        <v>13219</v>
      </c>
      <c r="C35" s="43">
        <v>2006</v>
      </c>
      <c r="D35" s="43" t="s">
        <v>13220</v>
      </c>
      <c r="E35" s="43" t="s">
        <v>13221</v>
      </c>
      <c r="F35" s="15" t="s">
        <v>13222</v>
      </c>
      <c r="G35" s="43" t="s">
        <v>13114</v>
      </c>
      <c r="H35" s="15" t="s">
        <v>13223</v>
      </c>
      <c r="I35" s="43" t="s">
        <v>13224</v>
      </c>
      <c r="J35" s="120">
        <v>40932</v>
      </c>
      <c r="K35" s="43" t="s">
        <v>889</v>
      </c>
      <c r="L35" s="43" t="s">
        <v>7074</v>
      </c>
      <c r="M35" s="117">
        <v>237000</v>
      </c>
      <c r="N35" s="117">
        <v>237000</v>
      </c>
    </row>
    <row r="36" spans="1:14" s="9" customFormat="1" ht="38.25">
      <c r="A36" s="43">
        <v>27</v>
      </c>
      <c r="B36" s="43" t="s">
        <v>13225</v>
      </c>
      <c r="C36" s="43">
        <v>2008</v>
      </c>
      <c r="D36" s="43" t="s">
        <v>13226</v>
      </c>
      <c r="E36" s="15" t="s">
        <v>13227</v>
      </c>
      <c r="F36" s="15" t="s">
        <v>13228</v>
      </c>
      <c r="G36" s="43" t="s">
        <v>13229</v>
      </c>
      <c r="H36" s="15" t="s">
        <v>13230</v>
      </c>
      <c r="I36" s="43" t="s">
        <v>13231</v>
      </c>
      <c r="J36" s="120">
        <v>40995</v>
      </c>
      <c r="K36" s="43" t="s">
        <v>889</v>
      </c>
      <c r="L36" s="43" t="s">
        <v>890</v>
      </c>
      <c r="M36" s="117">
        <v>398532</v>
      </c>
      <c r="N36" s="117">
        <v>398532</v>
      </c>
    </row>
    <row r="37" spans="1:14" s="9" customFormat="1" ht="38.25">
      <c r="A37" s="43">
        <v>28</v>
      </c>
      <c r="B37" s="43" t="s">
        <v>13225</v>
      </c>
      <c r="C37" s="43">
        <v>2006</v>
      </c>
      <c r="D37" s="43" t="s">
        <v>13232</v>
      </c>
      <c r="E37" s="15" t="s">
        <v>13233</v>
      </c>
      <c r="F37" s="15" t="s">
        <v>13234</v>
      </c>
      <c r="G37" s="43" t="s">
        <v>13229</v>
      </c>
      <c r="H37" s="15" t="s">
        <v>13235</v>
      </c>
      <c r="I37" s="43" t="s">
        <v>13231</v>
      </c>
      <c r="J37" s="120">
        <v>40995</v>
      </c>
      <c r="K37" s="43" t="s">
        <v>889</v>
      </c>
      <c r="L37" s="43" t="s">
        <v>890</v>
      </c>
      <c r="M37" s="117">
        <v>319591.5</v>
      </c>
      <c r="N37" s="117">
        <v>319591.5</v>
      </c>
    </row>
    <row r="38" spans="1:14" s="9" customFormat="1" ht="25.5">
      <c r="A38" s="43">
        <v>29</v>
      </c>
      <c r="B38" s="43" t="s">
        <v>13236</v>
      </c>
      <c r="C38" s="43">
        <v>2007</v>
      </c>
      <c r="D38" s="43" t="s">
        <v>13237</v>
      </c>
      <c r="E38" s="43" t="s">
        <v>13238</v>
      </c>
      <c r="F38" s="15" t="s">
        <v>13239</v>
      </c>
      <c r="G38" s="43" t="s">
        <v>13240</v>
      </c>
      <c r="H38" s="15" t="s">
        <v>13241</v>
      </c>
      <c r="I38" s="43" t="s">
        <v>13231</v>
      </c>
      <c r="J38" s="120">
        <v>40995</v>
      </c>
      <c r="K38" s="43" t="s">
        <v>889</v>
      </c>
      <c r="L38" s="43" t="s">
        <v>890</v>
      </c>
      <c r="M38" s="117">
        <v>270600</v>
      </c>
      <c r="N38" s="117">
        <v>270600</v>
      </c>
    </row>
    <row r="39" spans="1:14" s="9" customFormat="1" ht="25.5">
      <c r="A39" s="43">
        <v>30</v>
      </c>
      <c r="B39" s="43" t="s">
        <v>13242</v>
      </c>
      <c r="C39" s="43">
        <v>1991</v>
      </c>
      <c r="D39" s="43">
        <v>801221</v>
      </c>
      <c r="E39" s="43" t="s">
        <v>13243</v>
      </c>
      <c r="F39" s="15" t="s">
        <v>13244</v>
      </c>
      <c r="G39" s="43" t="s">
        <v>13245</v>
      </c>
      <c r="H39" s="15" t="s">
        <v>13246</v>
      </c>
      <c r="I39" s="43" t="s">
        <v>13231</v>
      </c>
      <c r="J39" s="120">
        <v>40995</v>
      </c>
      <c r="K39" s="43" t="s">
        <v>889</v>
      </c>
      <c r="L39" s="43" t="s">
        <v>890</v>
      </c>
      <c r="M39" s="117">
        <v>68588.62</v>
      </c>
      <c r="N39" s="117">
        <v>68588.62</v>
      </c>
    </row>
    <row r="40" spans="1:14" s="9" customFormat="1" ht="25.5">
      <c r="A40" s="43">
        <v>31</v>
      </c>
      <c r="B40" s="43" t="s">
        <v>13247</v>
      </c>
      <c r="C40" s="43"/>
      <c r="D40" s="43"/>
      <c r="E40" s="43" t="s">
        <v>13248</v>
      </c>
      <c r="F40" s="15"/>
      <c r="G40" s="43"/>
      <c r="H40" s="15"/>
      <c r="I40" s="43" t="s">
        <v>13249</v>
      </c>
      <c r="J40" s="120">
        <v>41009</v>
      </c>
      <c r="K40" s="43" t="s">
        <v>889</v>
      </c>
      <c r="L40" s="43" t="s">
        <v>890</v>
      </c>
      <c r="M40" s="117">
        <v>182124.15</v>
      </c>
      <c r="N40" s="117">
        <v>182124.15</v>
      </c>
    </row>
    <row r="41" spans="1:14" s="9" customFormat="1" ht="63.75">
      <c r="A41" s="43">
        <v>32</v>
      </c>
      <c r="B41" s="43" t="s">
        <v>13250</v>
      </c>
      <c r="C41" s="43">
        <v>2012</v>
      </c>
      <c r="D41" s="43" t="s">
        <v>13251</v>
      </c>
      <c r="E41" s="43" t="s">
        <v>13252</v>
      </c>
      <c r="F41" s="15" t="s">
        <v>13253</v>
      </c>
      <c r="G41" s="213" t="s">
        <v>13151</v>
      </c>
      <c r="H41" s="213" t="s">
        <v>13254</v>
      </c>
      <c r="I41" s="43" t="s">
        <v>13255</v>
      </c>
      <c r="J41" s="120">
        <v>41058</v>
      </c>
      <c r="K41" s="43" t="s">
        <v>889</v>
      </c>
      <c r="L41" s="43" t="s">
        <v>7074</v>
      </c>
      <c r="M41" s="117">
        <v>1711000</v>
      </c>
      <c r="N41" s="117">
        <v>1711000</v>
      </c>
    </row>
    <row r="42" spans="1:14" s="9" customFormat="1" ht="38.25">
      <c r="A42" s="43">
        <v>33</v>
      </c>
      <c r="B42" s="43" t="s">
        <v>13256</v>
      </c>
      <c r="C42" s="43">
        <v>2012</v>
      </c>
      <c r="D42" s="43" t="s">
        <v>13257</v>
      </c>
      <c r="E42" s="43" t="s">
        <v>13258</v>
      </c>
      <c r="F42" s="213" t="s">
        <v>13259</v>
      </c>
      <c r="G42" s="43" t="s">
        <v>13083</v>
      </c>
      <c r="H42" s="15" t="s">
        <v>13260</v>
      </c>
      <c r="I42" s="43" t="s">
        <v>13261</v>
      </c>
      <c r="J42" s="120">
        <v>41124</v>
      </c>
      <c r="K42" s="43" t="s">
        <v>889</v>
      </c>
      <c r="L42" s="43" t="s">
        <v>7020</v>
      </c>
      <c r="M42" s="117">
        <v>448833.33</v>
      </c>
      <c r="N42" s="117">
        <v>329144.64</v>
      </c>
    </row>
    <row r="43" spans="1:14" s="9" customFormat="1" ht="25.5">
      <c r="A43" s="43">
        <v>34</v>
      </c>
      <c r="B43" s="43" t="s">
        <v>13262</v>
      </c>
      <c r="C43" s="43">
        <v>2006</v>
      </c>
      <c r="D43" s="43" t="s">
        <v>13263</v>
      </c>
      <c r="E43" s="43" t="s">
        <v>11040</v>
      </c>
      <c r="F43" s="213" t="s">
        <v>13264</v>
      </c>
      <c r="G43" s="43" t="s">
        <v>13265</v>
      </c>
      <c r="H43" s="15" t="s">
        <v>13266</v>
      </c>
      <c r="I43" s="43" t="s">
        <v>13267</v>
      </c>
      <c r="J43" s="120">
        <v>39082</v>
      </c>
      <c r="K43" s="43" t="s">
        <v>889</v>
      </c>
      <c r="L43" s="43" t="s">
        <v>7477</v>
      </c>
      <c r="M43" s="117">
        <v>243780</v>
      </c>
      <c r="N43" s="117">
        <v>243780</v>
      </c>
    </row>
    <row r="44" spans="1:14" s="9" customFormat="1" ht="43.15" customHeight="1">
      <c r="A44" s="43">
        <v>35</v>
      </c>
      <c r="B44" s="43" t="s">
        <v>13268</v>
      </c>
      <c r="C44" s="43">
        <v>2013</v>
      </c>
      <c r="D44" s="43">
        <v>1112112008</v>
      </c>
      <c r="E44" s="43" t="s">
        <v>11039</v>
      </c>
      <c r="F44" s="213" t="s">
        <v>13269</v>
      </c>
      <c r="G44" s="43" t="s">
        <v>13151</v>
      </c>
      <c r="H44" s="15" t="s">
        <v>13270</v>
      </c>
      <c r="I44" s="43" t="s">
        <v>13271</v>
      </c>
      <c r="J44" s="120">
        <v>41563</v>
      </c>
      <c r="K44" s="43" t="s">
        <v>889</v>
      </c>
      <c r="L44" s="43" t="s">
        <v>13272</v>
      </c>
      <c r="M44" s="117">
        <v>176400</v>
      </c>
      <c r="N44" s="117">
        <v>176400</v>
      </c>
    </row>
    <row r="45" spans="1:14" s="9" customFormat="1" ht="84" customHeight="1">
      <c r="A45" s="43">
        <v>36</v>
      </c>
      <c r="B45" s="43" t="s">
        <v>13273</v>
      </c>
      <c r="C45" s="43">
        <v>2014</v>
      </c>
      <c r="D45" s="43"/>
      <c r="E45" s="43" t="s">
        <v>13274</v>
      </c>
      <c r="F45" s="213" t="s">
        <v>13275</v>
      </c>
      <c r="G45" s="43" t="s">
        <v>13051</v>
      </c>
      <c r="H45" s="15" t="s">
        <v>13276</v>
      </c>
      <c r="I45" s="43" t="s">
        <v>13277</v>
      </c>
      <c r="J45" s="120">
        <v>41817</v>
      </c>
      <c r="K45" s="43" t="s">
        <v>889</v>
      </c>
      <c r="L45" s="43" t="s">
        <v>7240</v>
      </c>
      <c r="M45" s="16">
        <v>238799.64</v>
      </c>
      <c r="N45" s="16">
        <v>238799.64</v>
      </c>
    </row>
    <row r="46" spans="1:14" s="9" customFormat="1" ht="25.5">
      <c r="A46" s="43">
        <v>37</v>
      </c>
      <c r="B46" s="43" t="s">
        <v>13278</v>
      </c>
      <c r="C46" s="43">
        <v>2014</v>
      </c>
      <c r="D46" s="43"/>
      <c r="E46" s="43" t="s">
        <v>13279</v>
      </c>
      <c r="F46" s="213" t="s">
        <v>13280</v>
      </c>
      <c r="G46" s="43" t="s">
        <v>13281</v>
      </c>
      <c r="H46" s="15" t="s">
        <v>13282</v>
      </c>
      <c r="I46" s="43" t="s">
        <v>13277</v>
      </c>
      <c r="J46" s="120">
        <v>41817</v>
      </c>
      <c r="K46" s="43" t="s">
        <v>889</v>
      </c>
      <c r="L46" s="43" t="s">
        <v>7240</v>
      </c>
      <c r="M46" s="16">
        <v>835000</v>
      </c>
      <c r="N46" s="16">
        <v>459249.78</v>
      </c>
    </row>
    <row r="47" spans="1:14" s="9" customFormat="1" ht="25.5">
      <c r="A47" s="43">
        <v>38</v>
      </c>
      <c r="B47" s="43" t="s">
        <v>13283</v>
      </c>
      <c r="C47" s="43">
        <v>2014</v>
      </c>
      <c r="D47" s="43"/>
      <c r="E47" s="43" t="s">
        <v>13284</v>
      </c>
      <c r="F47" s="213" t="s">
        <v>13285</v>
      </c>
      <c r="G47" s="43" t="s">
        <v>13281</v>
      </c>
      <c r="H47" s="15" t="s">
        <v>13286</v>
      </c>
      <c r="I47" s="43" t="s">
        <v>13277</v>
      </c>
      <c r="J47" s="120">
        <v>41817</v>
      </c>
      <c r="K47" s="43" t="s">
        <v>889</v>
      </c>
      <c r="L47" s="43" t="s">
        <v>7240</v>
      </c>
      <c r="M47" s="16">
        <v>835000</v>
      </c>
      <c r="N47" s="16">
        <v>459249.78</v>
      </c>
    </row>
    <row r="48" spans="1:14" s="9" customFormat="1" ht="38.25">
      <c r="A48" s="43">
        <v>39</v>
      </c>
      <c r="B48" s="43" t="s">
        <v>13287</v>
      </c>
      <c r="C48" s="43">
        <v>2014</v>
      </c>
      <c r="D48" s="43" t="s">
        <v>13288</v>
      </c>
      <c r="E48" s="43" t="s">
        <v>13289</v>
      </c>
      <c r="F48" s="213">
        <v>834225</v>
      </c>
      <c r="G48" s="43" t="s">
        <v>13042</v>
      </c>
      <c r="H48" s="15" t="s">
        <v>13290</v>
      </c>
      <c r="I48" s="43" t="s">
        <v>13277</v>
      </c>
      <c r="J48" s="120">
        <v>41817</v>
      </c>
      <c r="K48" s="43" t="s">
        <v>889</v>
      </c>
      <c r="L48" s="43" t="s">
        <v>7240</v>
      </c>
      <c r="M48" s="16">
        <v>1820000.33</v>
      </c>
      <c r="N48" s="16">
        <v>985833.55</v>
      </c>
    </row>
    <row r="49" spans="1:14" s="9" customFormat="1" ht="25.5">
      <c r="A49" s="43">
        <v>40</v>
      </c>
      <c r="B49" s="43" t="s">
        <v>13291</v>
      </c>
      <c r="C49" s="43">
        <v>2014</v>
      </c>
      <c r="D49" s="43" t="s">
        <v>13292</v>
      </c>
      <c r="E49" s="43" t="s">
        <v>13293</v>
      </c>
      <c r="F49" s="213">
        <v>858756</v>
      </c>
      <c r="G49" s="43" t="s">
        <v>13151</v>
      </c>
      <c r="H49" s="15" t="s">
        <v>13294</v>
      </c>
      <c r="I49" s="43" t="s">
        <v>13295</v>
      </c>
      <c r="J49" s="120"/>
      <c r="K49" s="43" t="s">
        <v>889</v>
      </c>
      <c r="L49" s="43" t="s">
        <v>7240</v>
      </c>
      <c r="M49" s="16">
        <v>1054666.3400000001</v>
      </c>
      <c r="N49" s="16">
        <v>816110.75</v>
      </c>
    </row>
    <row r="50" spans="1:14" s="9" customFormat="1" ht="25.5">
      <c r="A50" s="43">
        <v>41</v>
      </c>
      <c r="B50" s="43" t="s">
        <v>13296</v>
      </c>
      <c r="C50" s="43">
        <v>2009</v>
      </c>
      <c r="D50" s="43"/>
      <c r="E50" s="43" t="s">
        <v>13297</v>
      </c>
      <c r="F50" s="213">
        <v>2515515679870</v>
      </c>
      <c r="G50" s="43" t="s">
        <v>13051</v>
      </c>
      <c r="H50" s="15" t="s">
        <v>13298</v>
      </c>
      <c r="I50" s="43" t="s">
        <v>13299</v>
      </c>
      <c r="J50" s="120">
        <v>40170</v>
      </c>
      <c r="K50" s="43" t="s">
        <v>889</v>
      </c>
      <c r="L50" s="43" t="s">
        <v>7240</v>
      </c>
      <c r="M50" s="117">
        <v>57800</v>
      </c>
      <c r="N50" s="117">
        <v>42386.96</v>
      </c>
    </row>
    <row r="51" spans="1:14" s="9" customFormat="1" ht="25.5">
      <c r="A51" s="43">
        <v>42</v>
      </c>
      <c r="B51" s="43" t="s">
        <v>13300</v>
      </c>
      <c r="C51" s="43">
        <v>2009</v>
      </c>
      <c r="D51" s="43"/>
      <c r="E51" s="43" t="s">
        <v>13301</v>
      </c>
      <c r="F51" s="213">
        <v>54802965995</v>
      </c>
      <c r="G51" s="43" t="s">
        <v>13051</v>
      </c>
      <c r="H51" s="15" t="s">
        <v>13302</v>
      </c>
      <c r="I51" s="43" t="s">
        <v>13299</v>
      </c>
      <c r="J51" s="120">
        <v>40170</v>
      </c>
      <c r="K51" s="43" t="s">
        <v>889</v>
      </c>
      <c r="L51" s="43" t="s">
        <v>7240</v>
      </c>
      <c r="M51" s="117">
        <v>99000</v>
      </c>
      <c r="N51" s="117">
        <v>99000</v>
      </c>
    </row>
    <row r="52" spans="1:14" s="9" customFormat="1" ht="45.6" customHeight="1">
      <c r="A52" s="43">
        <v>43</v>
      </c>
      <c r="B52" s="43" t="s">
        <v>13303</v>
      </c>
      <c r="C52" s="43">
        <v>2009</v>
      </c>
      <c r="D52" s="43"/>
      <c r="E52" s="43" t="s">
        <v>13304</v>
      </c>
      <c r="F52" s="213"/>
      <c r="G52" s="43"/>
      <c r="H52" s="15"/>
      <c r="I52" s="43" t="s">
        <v>13299</v>
      </c>
      <c r="J52" s="120">
        <v>40170</v>
      </c>
      <c r="K52" s="43" t="s">
        <v>889</v>
      </c>
      <c r="L52" s="43" t="s">
        <v>7240</v>
      </c>
      <c r="M52" s="117">
        <v>53700</v>
      </c>
      <c r="N52" s="117">
        <v>43407.5</v>
      </c>
    </row>
    <row r="53" spans="1:14" s="9" customFormat="1" ht="48.6" customHeight="1">
      <c r="A53" s="43">
        <v>44</v>
      </c>
      <c r="B53" s="43" t="s">
        <v>13305</v>
      </c>
      <c r="C53" s="43">
        <v>2013</v>
      </c>
      <c r="D53" s="43" t="s">
        <v>13306</v>
      </c>
      <c r="E53" s="43" t="s">
        <v>13307</v>
      </c>
      <c r="F53" s="213">
        <v>788224</v>
      </c>
      <c r="G53" s="43" t="s">
        <v>13151</v>
      </c>
      <c r="H53" s="15" t="s">
        <v>13308</v>
      </c>
      <c r="I53" s="43" t="s">
        <v>13309</v>
      </c>
      <c r="J53" s="120">
        <v>41628</v>
      </c>
      <c r="K53" s="43" t="s">
        <v>889</v>
      </c>
      <c r="L53" s="43" t="s">
        <v>7240</v>
      </c>
      <c r="M53" s="117">
        <v>3109000</v>
      </c>
      <c r="N53" s="117">
        <v>1735858.11</v>
      </c>
    </row>
    <row r="54" spans="1:14" s="9" customFormat="1" ht="82.15" customHeight="1">
      <c r="A54" s="43">
        <v>45</v>
      </c>
      <c r="B54" s="43" t="s">
        <v>13310</v>
      </c>
      <c r="C54" s="43">
        <v>2013</v>
      </c>
      <c r="D54" s="43" t="s">
        <v>13311</v>
      </c>
      <c r="E54" s="43" t="s">
        <v>13312</v>
      </c>
      <c r="F54" s="213">
        <v>814458</v>
      </c>
      <c r="G54" s="43" t="s">
        <v>13151</v>
      </c>
      <c r="H54" s="15"/>
      <c r="I54" s="43" t="s">
        <v>13313</v>
      </c>
      <c r="J54" s="120">
        <v>41625</v>
      </c>
      <c r="K54" s="43" t="s">
        <v>889</v>
      </c>
      <c r="L54" s="43" t="s">
        <v>7477</v>
      </c>
      <c r="M54" s="117">
        <v>2825000</v>
      </c>
      <c r="N54" s="117">
        <v>1414741.92</v>
      </c>
    </row>
    <row r="55" spans="1:14" s="9" customFormat="1" ht="84.6" customHeight="1">
      <c r="A55" s="43">
        <v>46</v>
      </c>
      <c r="B55" s="43" t="s">
        <v>13314</v>
      </c>
      <c r="C55" s="43">
        <v>2013</v>
      </c>
      <c r="D55" s="43" t="s">
        <v>13315</v>
      </c>
      <c r="E55" s="43" t="s">
        <v>13316</v>
      </c>
      <c r="F55" s="213">
        <v>813447</v>
      </c>
      <c r="G55" s="43" t="s">
        <v>13151</v>
      </c>
      <c r="H55" s="15"/>
      <c r="I55" s="43" t="s">
        <v>13313</v>
      </c>
      <c r="J55" s="120">
        <v>41625</v>
      </c>
      <c r="K55" s="43" t="s">
        <v>889</v>
      </c>
      <c r="L55" s="43" t="s">
        <v>7240</v>
      </c>
      <c r="M55" s="117">
        <v>2825000</v>
      </c>
      <c r="N55" s="117">
        <v>486527.64</v>
      </c>
    </row>
    <row r="56" spans="1:14" s="9" customFormat="1" ht="45.6" customHeight="1">
      <c r="A56" s="43">
        <v>47</v>
      </c>
      <c r="B56" s="43" t="s">
        <v>13317</v>
      </c>
      <c r="C56" s="43">
        <v>2013</v>
      </c>
      <c r="D56" s="43"/>
      <c r="E56" s="43" t="s">
        <v>13318</v>
      </c>
      <c r="F56" s="213"/>
      <c r="G56" s="43"/>
      <c r="H56" s="15"/>
      <c r="I56" s="43" t="s">
        <v>13319</v>
      </c>
      <c r="J56" s="120">
        <v>41628</v>
      </c>
      <c r="K56" s="43" t="s">
        <v>889</v>
      </c>
      <c r="L56" s="43" t="s">
        <v>7240</v>
      </c>
      <c r="M56" s="117">
        <v>92000</v>
      </c>
      <c r="N56" s="117">
        <v>31688.82</v>
      </c>
    </row>
    <row r="57" spans="1:14" s="9" customFormat="1" ht="46.15" customHeight="1">
      <c r="A57" s="43">
        <v>48</v>
      </c>
      <c r="B57" s="43" t="s">
        <v>13317</v>
      </c>
      <c r="C57" s="43">
        <v>2013</v>
      </c>
      <c r="D57" s="43"/>
      <c r="E57" s="43" t="s">
        <v>13320</v>
      </c>
      <c r="F57" s="213"/>
      <c r="G57" s="43"/>
      <c r="H57" s="15"/>
      <c r="I57" s="43" t="s">
        <v>13319</v>
      </c>
      <c r="J57" s="120">
        <v>41628</v>
      </c>
      <c r="K57" s="43" t="s">
        <v>889</v>
      </c>
      <c r="L57" s="43" t="s">
        <v>7240</v>
      </c>
      <c r="M57" s="117">
        <v>92000</v>
      </c>
      <c r="N57" s="117">
        <v>36799.919999999998</v>
      </c>
    </row>
    <row r="58" spans="1:14" s="9" customFormat="1" ht="33.6" customHeight="1">
      <c r="A58" s="43">
        <v>49</v>
      </c>
      <c r="B58" s="43" t="s">
        <v>13321</v>
      </c>
      <c r="C58" s="43">
        <v>2013</v>
      </c>
      <c r="D58" s="43" t="s">
        <v>13322</v>
      </c>
      <c r="E58" s="43" t="s">
        <v>13323</v>
      </c>
      <c r="F58" s="213" t="s">
        <v>13324</v>
      </c>
      <c r="G58" s="43" t="s">
        <v>13325</v>
      </c>
      <c r="H58" s="15" t="s">
        <v>13326</v>
      </c>
      <c r="I58" s="43" t="s">
        <v>13319</v>
      </c>
      <c r="J58" s="120">
        <v>41628</v>
      </c>
      <c r="K58" s="43" t="s">
        <v>889</v>
      </c>
      <c r="L58" s="43" t="s">
        <v>7240</v>
      </c>
      <c r="M58" s="117">
        <v>1479398</v>
      </c>
      <c r="N58" s="117">
        <v>825997.44</v>
      </c>
    </row>
    <row r="59" spans="1:14" s="9" customFormat="1" ht="33.6" customHeight="1">
      <c r="A59" s="43">
        <v>50</v>
      </c>
      <c r="B59" s="43" t="s">
        <v>13321</v>
      </c>
      <c r="C59" s="43">
        <v>2013</v>
      </c>
      <c r="D59" s="43" t="s">
        <v>13327</v>
      </c>
      <c r="E59" s="43" t="s">
        <v>13328</v>
      </c>
      <c r="F59" s="213" t="s">
        <v>13329</v>
      </c>
      <c r="G59" s="43" t="s">
        <v>13325</v>
      </c>
      <c r="H59" s="15" t="s">
        <v>13330</v>
      </c>
      <c r="I59" s="43" t="s">
        <v>13319</v>
      </c>
      <c r="J59" s="120">
        <v>41628</v>
      </c>
      <c r="K59" s="43" t="s">
        <v>889</v>
      </c>
      <c r="L59" s="43" t="s">
        <v>7240</v>
      </c>
      <c r="M59" s="117">
        <v>1479398</v>
      </c>
      <c r="N59" s="117">
        <v>825997.44</v>
      </c>
    </row>
    <row r="60" spans="1:14" s="9" customFormat="1" ht="34.15" customHeight="1">
      <c r="A60" s="43">
        <v>51</v>
      </c>
      <c r="B60" s="43" t="s">
        <v>13331</v>
      </c>
      <c r="C60" s="43">
        <v>2010</v>
      </c>
      <c r="D60" s="43" t="s">
        <v>13332</v>
      </c>
      <c r="E60" s="43" t="s">
        <v>11061</v>
      </c>
      <c r="F60" s="213" t="s">
        <v>13333</v>
      </c>
      <c r="G60" s="43" t="s">
        <v>13334</v>
      </c>
      <c r="H60" s="15" t="s">
        <v>13335</v>
      </c>
      <c r="I60" s="43" t="s">
        <v>13336</v>
      </c>
      <c r="J60" s="120">
        <v>40212</v>
      </c>
      <c r="K60" s="43" t="s">
        <v>889</v>
      </c>
      <c r="L60" s="597" t="s">
        <v>7070</v>
      </c>
      <c r="M60" s="117">
        <v>286900</v>
      </c>
      <c r="N60" s="117">
        <v>286900</v>
      </c>
    </row>
    <row r="61" spans="1:14" s="9" customFormat="1" ht="25.5">
      <c r="A61" s="43">
        <v>52</v>
      </c>
      <c r="B61" s="43" t="s">
        <v>13337</v>
      </c>
      <c r="C61" s="43">
        <v>2010</v>
      </c>
      <c r="D61" s="43" t="s">
        <v>13338</v>
      </c>
      <c r="E61" s="43" t="s">
        <v>11060</v>
      </c>
      <c r="F61" s="213" t="s">
        <v>13339</v>
      </c>
      <c r="G61" s="43" t="s">
        <v>13083</v>
      </c>
      <c r="H61" s="15" t="s">
        <v>13340</v>
      </c>
      <c r="I61" s="43" t="s">
        <v>13336</v>
      </c>
      <c r="J61" s="120">
        <v>40212</v>
      </c>
      <c r="K61" s="43" t="s">
        <v>889</v>
      </c>
      <c r="L61" s="597" t="s">
        <v>7070</v>
      </c>
      <c r="M61" s="117">
        <v>91800</v>
      </c>
      <c r="N61" s="117">
        <v>91800</v>
      </c>
    </row>
    <row r="62" spans="1:14" s="9" customFormat="1" ht="51">
      <c r="A62" s="43">
        <v>53</v>
      </c>
      <c r="B62" s="43" t="s">
        <v>13341</v>
      </c>
      <c r="C62" s="43">
        <v>2012</v>
      </c>
      <c r="D62" s="43" t="s">
        <v>13342</v>
      </c>
      <c r="E62" s="43" t="s">
        <v>13343</v>
      </c>
      <c r="F62" s="15" t="s">
        <v>13344</v>
      </c>
      <c r="G62" s="43" t="s">
        <v>13151</v>
      </c>
      <c r="H62" s="15" t="s">
        <v>13345</v>
      </c>
      <c r="I62" s="43" t="s">
        <v>13346</v>
      </c>
      <c r="J62" s="120">
        <v>41303</v>
      </c>
      <c r="K62" s="43" t="s">
        <v>889</v>
      </c>
      <c r="L62" s="43" t="s">
        <v>7074</v>
      </c>
      <c r="M62" s="117">
        <v>668000</v>
      </c>
      <c r="N62" s="117">
        <v>668000</v>
      </c>
    </row>
    <row r="63" spans="1:14" s="9" customFormat="1" ht="51">
      <c r="A63" s="43">
        <v>54</v>
      </c>
      <c r="B63" s="43" t="s">
        <v>13347</v>
      </c>
      <c r="C63" s="43">
        <v>2012</v>
      </c>
      <c r="D63" s="43" t="s">
        <v>13348</v>
      </c>
      <c r="E63" s="43" t="s">
        <v>13349</v>
      </c>
      <c r="F63" s="15" t="s">
        <v>13350</v>
      </c>
      <c r="G63" s="43" t="s">
        <v>13351</v>
      </c>
      <c r="H63" s="15" t="s">
        <v>13352</v>
      </c>
      <c r="I63" s="43" t="s">
        <v>13346</v>
      </c>
      <c r="J63" s="120">
        <v>41303</v>
      </c>
      <c r="K63" s="43" t="s">
        <v>889</v>
      </c>
      <c r="L63" s="43" t="s">
        <v>7074</v>
      </c>
      <c r="M63" s="117">
        <v>251230</v>
      </c>
      <c r="N63" s="117">
        <v>251230</v>
      </c>
    </row>
    <row r="64" spans="1:14" s="9" customFormat="1" ht="51">
      <c r="A64" s="43">
        <v>55</v>
      </c>
      <c r="B64" s="43" t="s">
        <v>13347</v>
      </c>
      <c r="C64" s="43">
        <v>2012</v>
      </c>
      <c r="D64" s="43" t="s">
        <v>13353</v>
      </c>
      <c r="E64" s="43" t="s">
        <v>13354</v>
      </c>
      <c r="F64" s="15" t="s">
        <v>13355</v>
      </c>
      <c r="G64" s="43" t="s">
        <v>13351</v>
      </c>
      <c r="H64" s="15" t="s">
        <v>13356</v>
      </c>
      <c r="I64" s="43" t="s">
        <v>13346</v>
      </c>
      <c r="J64" s="120">
        <v>41303</v>
      </c>
      <c r="K64" s="43" t="s">
        <v>889</v>
      </c>
      <c r="L64" s="43" t="s">
        <v>7074</v>
      </c>
      <c r="M64" s="117">
        <v>251230</v>
      </c>
      <c r="N64" s="117">
        <v>251230</v>
      </c>
    </row>
    <row r="65" spans="1:14" s="9" customFormat="1" ht="51">
      <c r="A65" s="43">
        <v>56</v>
      </c>
      <c r="B65" s="43" t="s">
        <v>13347</v>
      </c>
      <c r="C65" s="43">
        <v>2012</v>
      </c>
      <c r="D65" s="43" t="s">
        <v>13357</v>
      </c>
      <c r="E65" s="43" t="s">
        <v>13358</v>
      </c>
      <c r="F65" s="15" t="s">
        <v>13359</v>
      </c>
      <c r="G65" s="43" t="s">
        <v>13351</v>
      </c>
      <c r="H65" s="15" t="s">
        <v>13360</v>
      </c>
      <c r="I65" s="43" t="s">
        <v>13346</v>
      </c>
      <c r="J65" s="120">
        <v>41303</v>
      </c>
      <c r="K65" s="43" t="s">
        <v>889</v>
      </c>
      <c r="L65" s="43" t="s">
        <v>7074</v>
      </c>
      <c r="M65" s="117">
        <v>251230</v>
      </c>
      <c r="N65" s="117">
        <v>251230</v>
      </c>
    </row>
    <row r="66" spans="1:14" s="9" customFormat="1" ht="58.15" customHeight="1">
      <c r="A66" s="43">
        <v>57</v>
      </c>
      <c r="B66" s="43" t="s">
        <v>13361</v>
      </c>
      <c r="C66" s="43">
        <v>2012</v>
      </c>
      <c r="D66" s="43" t="s">
        <v>13362</v>
      </c>
      <c r="E66" s="43" t="s">
        <v>13363</v>
      </c>
      <c r="F66" s="15" t="s">
        <v>13364</v>
      </c>
      <c r="G66" s="43" t="s">
        <v>13067</v>
      </c>
      <c r="H66" s="15" t="s">
        <v>13365</v>
      </c>
      <c r="I66" s="43" t="s">
        <v>13346</v>
      </c>
      <c r="J66" s="120">
        <v>41303</v>
      </c>
      <c r="K66" s="43" t="s">
        <v>889</v>
      </c>
      <c r="L66" s="43" t="s">
        <v>7074</v>
      </c>
      <c r="M66" s="117">
        <v>317675</v>
      </c>
      <c r="N66" s="117">
        <v>317675</v>
      </c>
    </row>
    <row r="67" spans="1:14" s="9" customFormat="1" ht="44.45" customHeight="1">
      <c r="A67" s="43">
        <v>58</v>
      </c>
      <c r="B67" s="43" t="s">
        <v>13366</v>
      </c>
      <c r="C67" s="43">
        <v>2013</v>
      </c>
      <c r="D67" s="43" t="s">
        <v>13367</v>
      </c>
      <c r="E67" s="43" t="s">
        <v>13368</v>
      </c>
      <c r="F67" s="15" t="s">
        <v>13369</v>
      </c>
      <c r="G67" s="43" t="s">
        <v>13370</v>
      </c>
      <c r="H67" s="15" t="s">
        <v>13371</v>
      </c>
      <c r="I67" s="43" t="s">
        <v>13372</v>
      </c>
      <c r="J67" s="120">
        <v>41494</v>
      </c>
      <c r="K67" s="43" t="s">
        <v>889</v>
      </c>
      <c r="L67" s="43" t="s">
        <v>7074</v>
      </c>
      <c r="M67" s="117">
        <v>473000</v>
      </c>
      <c r="N67" s="117">
        <v>473000</v>
      </c>
    </row>
    <row r="68" spans="1:14" s="9" customFormat="1" ht="51">
      <c r="A68" s="43">
        <v>59</v>
      </c>
      <c r="B68" s="43" t="s">
        <v>13373</v>
      </c>
      <c r="C68" s="43">
        <v>2013</v>
      </c>
      <c r="D68" s="43" t="s">
        <v>13374</v>
      </c>
      <c r="E68" s="43" t="s">
        <v>13375</v>
      </c>
      <c r="F68" s="15" t="s">
        <v>13376</v>
      </c>
      <c r="G68" s="43" t="s">
        <v>13151</v>
      </c>
      <c r="H68" s="15" t="s">
        <v>13377</v>
      </c>
      <c r="I68" s="43" t="s">
        <v>13378</v>
      </c>
      <c r="J68" s="120">
        <v>42360</v>
      </c>
      <c r="K68" s="43" t="s">
        <v>889</v>
      </c>
      <c r="L68" s="43" t="s">
        <v>890</v>
      </c>
      <c r="M68" s="117">
        <v>1603940.86</v>
      </c>
      <c r="N68" s="117">
        <v>1603940.86</v>
      </c>
    </row>
    <row r="69" spans="1:14" s="9" customFormat="1" ht="51">
      <c r="A69" s="43">
        <v>60</v>
      </c>
      <c r="B69" s="43" t="s">
        <v>13373</v>
      </c>
      <c r="C69" s="43">
        <v>2013</v>
      </c>
      <c r="D69" s="43" t="s">
        <v>13379</v>
      </c>
      <c r="E69" s="43" t="s">
        <v>13380</v>
      </c>
      <c r="F69" s="43" t="s">
        <v>13381</v>
      </c>
      <c r="G69" s="43" t="s">
        <v>13151</v>
      </c>
      <c r="H69" s="15" t="s">
        <v>13382</v>
      </c>
      <c r="I69" s="43" t="s">
        <v>13378</v>
      </c>
      <c r="J69" s="120">
        <v>42360</v>
      </c>
      <c r="K69" s="43" t="s">
        <v>889</v>
      </c>
      <c r="L69" s="43" t="s">
        <v>890</v>
      </c>
      <c r="M69" s="117">
        <v>1603940.86</v>
      </c>
      <c r="N69" s="117">
        <v>1603940.86</v>
      </c>
    </row>
    <row r="70" spans="1:14" s="9" customFormat="1" ht="51">
      <c r="A70" s="43">
        <v>61</v>
      </c>
      <c r="B70" s="43" t="s">
        <v>13383</v>
      </c>
      <c r="C70" s="43">
        <v>2013</v>
      </c>
      <c r="D70" s="43" t="s">
        <v>13384</v>
      </c>
      <c r="E70" s="43" t="s">
        <v>13385</v>
      </c>
      <c r="F70" s="43" t="s">
        <v>13386</v>
      </c>
      <c r="G70" s="43" t="s">
        <v>13387</v>
      </c>
      <c r="H70" s="15" t="s">
        <v>13388</v>
      </c>
      <c r="I70" s="43" t="s">
        <v>13378</v>
      </c>
      <c r="J70" s="120">
        <v>42360</v>
      </c>
      <c r="K70" s="43" t="s">
        <v>889</v>
      </c>
      <c r="L70" s="43" t="s">
        <v>890</v>
      </c>
      <c r="M70" s="117">
        <v>2739362.16</v>
      </c>
      <c r="N70" s="117">
        <v>2739362.16</v>
      </c>
    </row>
    <row r="71" spans="1:14" s="9" customFormat="1" ht="51">
      <c r="A71" s="43">
        <v>62</v>
      </c>
      <c r="B71" s="43" t="s">
        <v>13383</v>
      </c>
      <c r="C71" s="43">
        <v>2013</v>
      </c>
      <c r="D71" s="43" t="s">
        <v>13389</v>
      </c>
      <c r="E71" s="43" t="s">
        <v>13390</v>
      </c>
      <c r="F71" s="43" t="s">
        <v>13391</v>
      </c>
      <c r="G71" s="43" t="s">
        <v>13387</v>
      </c>
      <c r="H71" s="15" t="s">
        <v>13392</v>
      </c>
      <c r="I71" s="43" t="s">
        <v>13378</v>
      </c>
      <c r="J71" s="120">
        <v>42360</v>
      </c>
      <c r="K71" s="43" t="s">
        <v>889</v>
      </c>
      <c r="L71" s="43" t="s">
        <v>890</v>
      </c>
      <c r="M71" s="117">
        <v>2739362.16</v>
      </c>
      <c r="N71" s="117">
        <v>2739362.16</v>
      </c>
    </row>
    <row r="72" spans="1:14" s="9" customFormat="1" ht="51">
      <c r="A72" s="43">
        <v>63</v>
      </c>
      <c r="B72" s="43" t="s">
        <v>13393</v>
      </c>
      <c r="C72" s="43">
        <v>2013</v>
      </c>
      <c r="D72" s="43" t="s">
        <v>13394</v>
      </c>
      <c r="E72" s="43" t="s">
        <v>13395</v>
      </c>
      <c r="F72" s="43" t="s">
        <v>13396</v>
      </c>
      <c r="G72" s="43" t="s">
        <v>13387</v>
      </c>
      <c r="H72" s="15" t="s">
        <v>13397</v>
      </c>
      <c r="I72" s="43" t="s">
        <v>13378</v>
      </c>
      <c r="J72" s="120">
        <v>42360</v>
      </c>
      <c r="K72" s="43" t="s">
        <v>889</v>
      </c>
      <c r="L72" s="43" t="s">
        <v>890</v>
      </c>
      <c r="M72" s="117">
        <v>2710901.26</v>
      </c>
      <c r="N72" s="117">
        <v>2710901.26</v>
      </c>
    </row>
    <row r="73" spans="1:14" s="9" customFormat="1" ht="51">
      <c r="A73" s="43">
        <v>64</v>
      </c>
      <c r="B73" s="43" t="s">
        <v>13398</v>
      </c>
      <c r="C73" s="43">
        <v>2013</v>
      </c>
      <c r="D73" s="43" t="s">
        <v>13399</v>
      </c>
      <c r="E73" s="43" t="s">
        <v>13400</v>
      </c>
      <c r="F73" s="43" t="s">
        <v>13401</v>
      </c>
      <c r="G73" s="43" t="s">
        <v>13402</v>
      </c>
      <c r="H73" s="43" t="s">
        <v>13403</v>
      </c>
      <c r="I73" s="43" t="s">
        <v>13378</v>
      </c>
      <c r="J73" s="120">
        <v>42360</v>
      </c>
      <c r="K73" s="43" t="s">
        <v>889</v>
      </c>
      <c r="L73" s="43" t="s">
        <v>890</v>
      </c>
      <c r="M73" s="117">
        <v>1093815.31</v>
      </c>
      <c r="N73" s="117">
        <v>1093815.31</v>
      </c>
    </row>
    <row r="74" spans="1:14" s="9" customFormat="1" ht="51">
      <c r="A74" s="43">
        <v>65</v>
      </c>
      <c r="B74" s="43" t="s">
        <v>13398</v>
      </c>
      <c r="C74" s="43">
        <v>2013</v>
      </c>
      <c r="D74" s="43" t="s">
        <v>13404</v>
      </c>
      <c r="E74" s="43" t="s">
        <v>13405</v>
      </c>
      <c r="F74" s="43" t="s">
        <v>13406</v>
      </c>
      <c r="G74" s="43" t="s">
        <v>13402</v>
      </c>
      <c r="H74" s="43" t="s">
        <v>13407</v>
      </c>
      <c r="I74" s="43" t="s">
        <v>13378</v>
      </c>
      <c r="J74" s="120">
        <v>42360</v>
      </c>
      <c r="K74" s="43" t="s">
        <v>889</v>
      </c>
      <c r="L74" s="43" t="s">
        <v>890</v>
      </c>
      <c r="M74" s="117">
        <v>1093815.31</v>
      </c>
      <c r="N74" s="117">
        <v>1093815.31</v>
      </c>
    </row>
    <row r="75" spans="1:14" s="9" customFormat="1" ht="51">
      <c r="A75" s="43">
        <v>66</v>
      </c>
      <c r="B75" s="43" t="s">
        <v>13398</v>
      </c>
      <c r="C75" s="43">
        <v>2013</v>
      </c>
      <c r="D75" s="43" t="s">
        <v>13408</v>
      </c>
      <c r="E75" s="43" t="s">
        <v>13409</v>
      </c>
      <c r="F75" s="43" t="s">
        <v>13410</v>
      </c>
      <c r="G75" s="43" t="s">
        <v>13402</v>
      </c>
      <c r="H75" s="43" t="s">
        <v>13411</v>
      </c>
      <c r="I75" s="43" t="s">
        <v>13378</v>
      </c>
      <c r="J75" s="120">
        <v>42360</v>
      </c>
      <c r="K75" s="43" t="s">
        <v>889</v>
      </c>
      <c r="L75" s="43" t="s">
        <v>890</v>
      </c>
      <c r="M75" s="117">
        <v>1105875.02</v>
      </c>
      <c r="N75" s="117">
        <v>1105875.02</v>
      </c>
    </row>
    <row r="76" spans="1:14" s="9" customFormat="1" ht="51">
      <c r="A76" s="43">
        <v>67</v>
      </c>
      <c r="B76" s="43" t="s">
        <v>13398</v>
      </c>
      <c r="C76" s="43">
        <v>2013</v>
      </c>
      <c r="D76" s="43" t="s">
        <v>13412</v>
      </c>
      <c r="E76" s="43" t="s">
        <v>13413</v>
      </c>
      <c r="F76" s="43" t="s">
        <v>13414</v>
      </c>
      <c r="G76" s="43" t="s">
        <v>13402</v>
      </c>
      <c r="H76" s="43" t="s">
        <v>13415</v>
      </c>
      <c r="I76" s="43" t="s">
        <v>13378</v>
      </c>
      <c r="J76" s="120">
        <v>42360</v>
      </c>
      <c r="K76" s="43" t="s">
        <v>889</v>
      </c>
      <c r="L76" s="43" t="s">
        <v>890</v>
      </c>
      <c r="M76" s="117">
        <v>1105875.02</v>
      </c>
      <c r="N76" s="117">
        <v>1105875.02</v>
      </c>
    </row>
    <row r="77" spans="1:14" s="9" customFormat="1" ht="51">
      <c r="A77" s="43">
        <v>68</v>
      </c>
      <c r="B77" s="43" t="s">
        <v>13416</v>
      </c>
      <c r="C77" s="43">
        <v>2013</v>
      </c>
      <c r="D77" s="43" t="s">
        <v>13417</v>
      </c>
      <c r="E77" s="43" t="s">
        <v>13418</v>
      </c>
      <c r="F77" s="43" t="s">
        <v>13419</v>
      </c>
      <c r="G77" s="43" t="s">
        <v>13402</v>
      </c>
      <c r="H77" s="43" t="s">
        <v>13420</v>
      </c>
      <c r="I77" s="43" t="s">
        <v>13378</v>
      </c>
      <c r="J77" s="120">
        <v>42360</v>
      </c>
      <c r="K77" s="43" t="s">
        <v>889</v>
      </c>
      <c r="L77" s="43" t="s">
        <v>890</v>
      </c>
      <c r="M77" s="117">
        <v>1628060.27</v>
      </c>
      <c r="N77" s="117">
        <v>1628060.27</v>
      </c>
    </row>
    <row r="78" spans="1:14" s="9" customFormat="1" ht="51">
      <c r="A78" s="43">
        <v>69</v>
      </c>
      <c r="B78" s="43" t="s">
        <v>13421</v>
      </c>
      <c r="C78" s="43">
        <v>2013</v>
      </c>
      <c r="D78" s="43" t="s">
        <v>13422</v>
      </c>
      <c r="E78" s="43" t="s">
        <v>13423</v>
      </c>
      <c r="F78" s="43" t="s">
        <v>13424</v>
      </c>
      <c r="G78" s="43" t="s">
        <v>13195</v>
      </c>
      <c r="H78" s="43" t="s">
        <v>13425</v>
      </c>
      <c r="I78" s="43" t="s">
        <v>13378</v>
      </c>
      <c r="J78" s="120">
        <v>42360</v>
      </c>
      <c r="K78" s="43" t="s">
        <v>889</v>
      </c>
      <c r="L78" s="43" t="s">
        <v>890</v>
      </c>
      <c r="M78" s="117">
        <v>4522389.5999999996</v>
      </c>
      <c r="N78" s="117">
        <v>4522389.5999999996</v>
      </c>
    </row>
    <row r="79" spans="1:14" s="9" customFormat="1" ht="51">
      <c r="A79" s="43">
        <v>70</v>
      </c>
      <c r="B79" s="43" t="s">
        <v>13426</v>
      </c>
      <c r="C79" s="43">
        <v>2013</v>
      </c>
      <c r="D79" s="43" t="s">
        <v>13427</v>
      </c>
      <c r="E79" s="43" t="s">
        <v>13428</v>
      </c>
      <c r="F79" s="43" t="s">
        <v>13429</v>
      </c>
      <c r="G79" s="43" t="s">
        <v>13151</v>
      </c>
      <c r="H79" s="43" t="s">
        <v>13430</v>
      </c>
      <c r="I79" s="43" t="s">
        <v>13378</v>
      </c>
      <c r="J79" s="120">
        <v>42360</v>
      </c>
      <c r="K79" s="43" t="s">
        <v>889</v>
      </c>
      <c r="L79" s="43" t="s">
        <v>890</v>
      </c>
      <c r="M79" s="117">
        <v>780860.97</v>
      </c>
      <c r="N79" s="117">
        <v>780860.97</v>
      </c>
    </row>
    <row r="80" spans="1:14" s="9" customFormat="1" ht="51">
      <c r="A80" s="43">
        <v>71</v>
      </c>
      <c r="B80" s="43" t="s">
        <v>13426</v>
      </c>
      <c r="C80" s="43">
        <v>2013</v>
      </c>
      <c r="D80" s="43" t="s">
        <v>13431</v>
      </c>
      <c r="E80" s="43" t="s">
        <v>13432</v>
      </c>
      <c r="F80" s="43" t="s">
        <v>13433</v>
      </c>
      <c r="G80" s="43" t="s">
        <v>13151</v>
      </c>
      <c r="H80" s="43" t="s">
        <v>13434</v>
      </c>
      <c r="I80" s="43" t="s">
        <v>13378</v>
      </c>
      <c r="J80" s="120">
        <v>42360</v>
      </c>
      <c r="K80" s="43" t="s">
        <v>889</v>
      </c>
      <c r="L80" s="43" t="s">
        <v>890</v>
      </c>
      <c r="M80" s="117">
        <v>780860.97</v>
      </c>
      <c r="N80" s="117">
        <v>780860.97</v>
      </c>
    </row>
    <row r="81" spans="1:14" s="9" customFormat="1" ht="51">
      <c r="A81" s="43">
        <v>72</v>
      </c>
      <c r="B81" s="43" t="s">
        <v>13435</v>
      </c>
      <c r="C81" s="43">
        <v>2013</v>
      </c>
      <c r="D81" s="43"/>
      <c r="E81" s="43" t="s">
        <v>13436</v>
      </c>
      <c r="F81" s="43" t="s">
        <v>13437</v>
      </c>
      <c r="G81" s="43" t="s">
        <v>13438</v>
      </c>
      <c r="H81" s="43" t="s">
        <v>13439</v>
      </c>
      <c r="I81" s="43" t="s">
        <v>13378</v>
      </c>
      <c r="J81" s="120">
        <v>42360</v>
      </c>
      <c r="K81" s="43" t="s">
        <v>889</v>
      </c>
      <c r="L81" s="43" t="s">
        <v>890</v>
      </c>
      <c r="M81" s="117">
        <v>93623.51</v>
      </c>
      <c r="N81" s="117">
        <v>93623.51</v>
      </c>
    </row>
    <row r="82" spans="1:14" s="9" customFormat="1" ht="51">
      <c r="A82" s="43">
        <v>73</v>
      </c>
      <c r="B82" s="43" t="s">
        <v>13440</v>
      </c>
      <c r="C82" s="43">
        <v>2013</v>
      </c>
      <c r="D82" s="43"/>
      <c r="E82" s="43" t="s">
        <v>13441</v>
      </c>
      <c r="F82" s="43" t="s">
        <v>13442</v>
      </c>
      <c r="G82" s="43" t="s">
        <v>13438</v>
      </c>
      <c r="H82" s="43" t="s">
        <v>13443</v>
      </c>
      <c r="I82" s="43" t="s">
        <v>13378</v>
      </c>
      <c r="J82" s="120">
        <v>42360</v>
      </c>
      <c r="K82" s="43" t="s">
        <v>889</v>
      </c>
      <c r="L82" s="43" t="s">
        <v>890</v>
      </c>
      <c r="M82" s="117">
        <v>93623.51</v>
      </c>
      <c r="N82" s="117">
        <v>93623.51</v>
      </c>
    </row>
    <row r="83" spans="1:14" s="9" customFormat="1" ht="51">
      <c r="A83" s="43">
        <v>74</v>
      </c>
      <c r="B83" s="43" t="s">
        <v>13444</v>
      </c>
      <c r="C83" s="43">
        <v>2013</v>
      </c>
      <c r="D83" s="18">
        <v>8098</v>
      </c>
      <c r="E83" s="43" t="s">
        <v>13445</v>
      </c>
      <c r="F83" s="43"/>
      <c r="G83" s="43" t="s">
        <v>13051</v>
      </c>
      <c r="H83" s="43" t="s">
        <v>13446</v>
      </c>
      <c r="I83" s="43" t="s">
        <v>13378</v>
      </c>
      <c r="J83" s="120">
        <v>42360</v>
      </c>
      <c r="K83" s="43" t="s">
        <v>889</v>
      </c>
      <c r="L83" s="43" t="s">
        <v>890</v>
      </c>
      <c r="M83" s="117">
        <v>233516.1</v>
      </c>
      <c r="N83" s="117">
        <v>233516.1</v>
      </c>
    </row>
    <row r="84" spans="1:14" s="9" customFormat="1" ht="51">
      <c r="A84" s="43">
        <v>75</v>
      </c>
      <c r="B84" s="43" t="s">
        <v>13444</v>
      </c>
      <c r="C84" s="43">
        <v>2013</v>
      </c>
      <c r="D84" s="43">
        <v>8090</v>
      </c>
      <c r="E84" s="43" t="s">
        <v>13447</v>
      </c>
      <c r="F84" s="43"/>
      <c r="G84" s="43" t="s">
        <v>13051</v>
      </c>
      <c r="H84" s="43" t="s">
        <v>13448</v>
      </c>
      <c r="I84" s="43" t="s">
        <v>13378</v>
      </c>
      <c r="J84" s="120">
        <v>42360</v>
      </c>
      <c r="K84" s="43" t="s">
        <v>889</v>
      </c>
      <c r="L84" s="43" t="s">
        <v>890</v>
      </c>
      <c r="M84" s="117">
        <v>233516.1</v>
      </c>
      <c r="N84" s="117">
        <v>233516.1</v>
      </c>
    </row>
    <row r="85" spans="1:14" s="9" customFormat="1" ht="51">
      <c r="A85" s="43">
        <v>76</v>
      </c>
      <c r="B85" s="43" t="s">
        <v>13449</v>
      </c>
      <c r="C85" s="43">
        <v>2013</v>
      </c>
      <c r="D85" s="43" t="s">
        <v>13450</v>
      </c>
      <c r="E85" s="43" t="s">
        <v>13451</v>
      </c>
      <c r="F85" s="43" t="s">
        <v>13452</v>
      </c>
      <c r="G85" s="43" t="s">
        <v>13387</v>
      </c>
      <c r="H85" s="43" t="s">
        <v>13453</v>
      </c>
      <c r="I85" s="43" t="s">
        <v>13378</v>
      </c>
      <c r="J85" s="120">
        <v>42360</v>
      </c>
      <c r="K85" s="43" t="s">
        <v>889</v>
      </c>
      <c r="L85" s="43" t="s">
        <v>890</v>
      </c>
      <c r="M85" s="117">
        <v>3014926.44</v>
      </c>
      <c r="N85" s="117">
        <v>3014926.44</v>
      </c>
    </row>
    <row r="86" spans="1:14" s="9" customFormat="1" ht="51">
      <c r="A86" s="43">
        <v>77</v>
      </c>
      <c r="B86" s="43" t="s">
        <v>13454</v>
      </c>
      <c r="C86" s="43">
        <v>2013</v>
      </c>
      <c r="D86" s="43" t="s">
        <v>13455</v>
      </c>
      <c r="E86" s="43" t="s">
        <v>13456</v>
      </c>
      <c r="F86" s="43">
        <v>124025</v>
      </c>
      <c r="G86" s="43" t="s">
        <v>13042</v>
      </c>
      <c r="H86" s="43" t="s">
        <v>13457</v>
      </c>
      <c r="I86" s="43" t="s">
        <v>13378</v>
      </c>
      <c r="J86" s="120">
        <v>42360</v>
      </c>
      <c r="K86" s="43" t="s">
        <v>889</v>
      </c>
      <c r="L86" s="43" t="s">
        <v>890</v>
      </c>
      <c r="M86" s="117">
        <v>2702580.06</v>
      </c>
      <c r="N86" s="117">
        <v>2702580.06</v>
      </c>
    </row>
    <row r="87" spans="1:14" s="9" customFormat="1" ht="51">
      <c r="A87" s="43">
        <v>78</v>
      </c>
      <c r="B87" s="43" t="s">
        <v>13454</v>
      </c>
      <c r="C87" s="43">
        <v>2013</v>
      </c>
      <c r="D87" s="43" t="s">
        <v>13458</v>
      </c>
      <c r="E87" s="43" t="s">
        <v>13459</v>
      </c>
      <c r="F87" s="43">
        <v>122880</v>
      </c>
      <c r="G87" s="43" t="s">
        <v>13042</v>
      </c>
      <c r="H87" s="43" t="s">
        <v>13460</v>
      </c>
      <c r="I87" s="43" t="s">
        <v>13378</v>
      </c>
      <c r="J87" s="120">
        <v>42360</v>
      </c>
      <c r="K87" s="43" t="s">
        <v>889</v>
      </c>
      <c r="L87" s="43" t="s">
        <v>890</v>
      </c>
      <c r="M87" s="117">
        <v>2702580.06</v>
      </c>
      <c r="N87" s="117">
        <v>2702580.06</v>
      </c>
    </row>
    <row r="88" spans="1:14" s="9" customFormat="1" ht="56.45" customHeight="1">
      <c r="A88" s="43">
        <v>79</v>
      </c>
      <c r="B88" s="43" t="s">
        <v>13461</v>
      </c>
      <c r="C88" s="43">
        <v>2013</v>
      </c>
      <c r="D88" s="15" t="s">
        <v>13462</v>
      </c>
      <c r="E88" s="43" t="s">
        <v>13463</v>
      </c>
      <c r="F88" s="43">
        <v>124747</v>
      </c>
      <c r="G88" s="43" t="s">
        <v>13042</v>
      </c>
      <c r="H88" s="43" t="s">
        <v>13464</v>
      </c>
      <c r="I88" s="43" t="s">
        <v>13378</v>
      </c>
      <c r="J88" s="120">
        <v>42360</v>
      </c>
      <c r="K88" s="43" t="s">
        <v>889</v>
      </c>
      <c r="L88" s="43" t="s">
        <v>890</v>
      </c>
      <c r="M88" s="117">
        <v>2713433.8</v>
      </c>
      <c r="N88" s="117">
        <v>2713433.8</v>
      </c>
    </row>
    <row r="89" spans="1:14" s="9" customFormat="1" ht="51">
      <c r="A89" s="43">
        <v>80</v>
      </c>
      <c r="B89" s="43" t="s">
        <v>13465</v>
      </c>
      <c r="C89" s="43">
        <v>2013</v>
      </c>
      <c r="D89" s="43" t="s">
        <v>13466</v>
      </c>
      <c r="E89" s="43" t="s">
        <v>13467</v>
      </c>
      <c r="F89" s="43">
        <v>816555</v>
      </c>
      <c r="G89" s="43" t="s">
        <v>13051</v>
      </c>
      <c r="H89" s="43" t="s">
        <v>13468</v>
      </c>
      <c r="I89" s="43" t="s">
        <v>13378</v>
      </c>
      <c r="J89" s="120">
        <v>42360</v>
      </c>
      <c r="K89" s="43" t="s">
        <v>889</v>
      </c>
      <c r="L89" s="43" t="s">
        <v>890</v>
      </c>
      <c r="M89" s="117">
        <v>1447164.69</v>
      </c>
      <c r="N89" s="117">
        <v>1447164.69</v>
      </c>
    </row>
    <row r="90" spans="1:14" s="9" customFormat="1" ht="51">
      <c r="A90" s="43">
        <v>81</v>
      </c>
      <c r="B90" s="43" t="s">
        <v>13469</v>
      </c>
      <c r="C90" s="43">
        <v>2013</v>
      </c>
      <c r="D90" s="43" t="s">
        <v>13470</v>
      </c>
      <c r="E90" s="43" t="s">
        <v>13471</v>
      </c>
      <c r="F90" s="43">
        <v>772656</v>
      </c>
      <c r="G90" s="43" t="s">
        <v>13051</v>
      </c>
      <c r="H90" s="43" t="s">
        <v>13472</v>
      </c>
      <c r="I90" s="43" t="s">
        <v>13378</v>
      </c>
      <c r="J90" s="120">
        <v>42360</v>
      </c>
      <c r="K90" s="43" t="s">
        <v>889</v>
      </c>
      <c r="L90" s="43" t="s">
        <v>890</v>
      </c>
      <c r="M90" s="117">
        <v>789910.73</v>
      </c>
      <c r="N90" s="117">
        <v>789910.73</v>
      </c>
    </row>
    <row r="91" spans="1:14" s="9" customFormat="1" ht="69.599999999999994" customHeight="1">
      <c r="A91" s="43">
        <v>82</v>
      </c>
      <c r="B91" s="43" t="s">
        <v>13473</v>
      </c>
      <c r="C91" s="43">
        <v>2013</v>
      </c>
      <c r="D91" s="43" t="s">
        <v>13474</v>
      </c>
      <c r="E91" s="43" t="s">
        <v>13475</v>
      </c>
      <c r="F91" s="43">
        <v>816975</v>
      </c>
      <c r="G91" s="43" t="s">
        <v>13051</v>
      </c>
      <c r="H91" s="43" t="s">
        <v>13476</v>
      </c>
      <c r="I91" s="43" t="s">
        <v>13378</v>
      </c>
      <c r="J91" s="120">
        <v>42360</v>
      </c>
      <c r="K91" s="43" t="s">
        <v>889</v>
      </c>
      <c r="L91" s="43" t="s">
        <v>890</v>
      </c>
      <c r="M91" s="117">
        <v>1103463.08</v>
      </c>
      <c r="N91" s="117">
        <v>1103463.08</v>
      </c>
    </row>
    <row r="92" spans="1:14" s="9" customFormat="1" ht="69.599999999999994" customHeight="1">
      <c r="A92" s="43">
        <v>83</v>
      </c>
      <c r="B92" s="43" t="s">
        <v>13477</v>
      </c>
      <c r="C92" s="43">
        <v>2013</v>
      </c>
      <c r="D92" s="43" t="s">
        <v>13478</v>
      </c>
      <c r="E92" s="43" t="s">
        <v>13479</v>
      </c>
      <c r="F92" s="43">
        <v>816764</v>
      </c>
      <c r="G92" s="43" t="s">
        <v>13051</v>
      </c>
      <c r="H92" s="43" t="s">
        <v>13480</v>
      </c>
      <c r="I92" s="43" t="s">
        <v>13378</v>
      </c>
      <c r="J92" s="120">
        <v>42360</v>
      </c>
      <c r="K92" s="43" t="s">
        <v>889</v>
      </c>
      <c r="L92" s="43" t="s">
        <v>890</v>
      </c>
      <c r="M92" s="117">
        <v>1103463.08</v>
      </c>
      <c r="N92" s="117">
        <v>1103463.08</v>
      </c>
    </row>
    <row r="93" spans="1:14" s="9" customFormat="1" ht="51">
      <c r="A93" s="43">
        <v>84</v>
      </c>
      <c r="B93" s="43" t="s">
        <v>13481</v>
      </c>
      <c r="C93" s="43">
        <v>2013</v>
      </c>
      <c r="D93" s="43" t="s">
        <v>13482</v>
      </c>
      <c r="E93" s="43" t="s">
        <v>13483</v>
      </c>
      <c r="F93" s="43">
        <v>784213</v>
      </c>
      <c r="G93" s="43" t="s">
        <v>13051</v>
      </c>
      <c r="H93" s="43" t="s">
        <v>13484</v>
      </c>
      <c r="I93" s="43" t="s">
        <v>13378</v>
      </c>
      <c r="J93" s="120">
        <v>42360</v>
      </c>
      <c r="K93" s="43" t="s">
        <v>889</v>
      </c>
      <c r="L93" s="43" t="s">
        <v>890</v>
      </c>
      <c r="M93" s="117">
        <v>789910.73</v>
      </c>
      <c r="N93" s="117">
        <v>789910.73</v>
      </c>
    </row>
    <row r="94" spans="1:14" s="9" customFormat="1" ht="96" customHeight="1">
      <c r="A94" s="43">
        <v>85</v>
      </c>
      <c r="B94" s="43" t="s">
        <v>13485</v>
      </c>
      <c r="C94" s="43">
        <v>2013</v>
      </c>
      <c r="D94" s="43" t="s">
        <v>13486</v>
      </c>
      <c r="E94" s="43" t="s">
        <v>13487</v>
      </c>
      <c r="F94" s="43">
        <v>758048</v>
      </c>
      <c r="G94" s="43" t="s">
        <v>13051</v>
      </c>
      <c r="H94" s="43" t="s">
        <v>13488</v>
      </c>
      <c r="I94" s="43" t="s">
        <v>13378</v>
      </c>
      <c r="J94" s="120">
        <v>42360</v>
      </c>
      <c r="K94" s="43" t="s">
        <v>889</v>
      </c>
      <c r="L94" s="43" t="s">
        <v>890</v>
      </c>
      <c r="M94" s="117">
        <v>1284358.67</v>
      </c>
      <c r="N94" s="117">
        <v>1284358.67</v>
      </c>
    </row>
    <row r="95" spans="1:14" s="9" customFormat="1" ht="86.45" customHeight="1">
      <c r="A95" s="43">
        <v>86</v>
      </c>
      <c r="B95" s="43" t="s">
        <v>13489</v>
      </c>
      <c r="C95" s="43">
        <v>2013</v>
      </c>
      <c r="D95" s="43" t="s">
        <v>13490</v>
      </c>
      <c r="E95" s="43" t="s">
        <v>13491</v>
      </c>
      <c r="F95" s="43">
        <v>810254</v>
      </c>
      <c r="G95" s="43" t="s">
        <v>13051</v>
      </c>
      <c r="H95" s="43" t="s">
        <v>13492</v>
      </c>
      <c r="I95" s="43" t="s">
        <v>13378</v>
      </c>
      <c r="J95" s="120">
        <v>42360</v>
      </c>
      <c r="K95" s="43" t="s">
        <v>889</v>
      </c>
      <c r="L95" s="43" t="s">
        <v>890</v>
      </c>
      <c r="M95" s="117">
        <v>1103463.08</v>
      </c>
      <c r="N95" s="117">
        <v>1103463.08</v>
      </c>
    </row>
    <row r="96" spans="1:14" s="9" customFormat="1" ht="77.45" customHeight="1">
      <c r="A96" s="43">
        <v>87</v>
      </c>
      <c r="B96" s="43" t="s">
        <v>13493</v>
      </c>
      <c r="C96" s="43">
        <v>2013</v>
      </c>
      <c r="D96" s="368">
        <v>10590210871023</v>
      </c>
      <c r="E96" s="43" t="s">
        <v>13494</v>
      </c>
      <c r="F96" s="213"/>
      <c r="G96" s="43" t="s">
        <v>13042</v>
      </c>
      <c r="H96" s="43" t="s">
        <v>13495</v>
      </c>
      <c r="I96" s="43" t="s">
        <v>13378</v>
      </c>
      <c r="J96" s="120">
        <v>42360</v>
      </c>
      <c r="K96" s="43" t="s">
        <v>889</v>
      </c>
      <c r="L96" s="43" t="s">
        <v>890</v>
      </c>
      <c r="M96" s="117">
        <v>3979702.9</v>
      </c>
      <c r="N96" s="117">
        <v>3979702.9</v>
      </c>
    </row>
    <row r="97" spans="1:14" s="9" customFormat="1" ht="51">
      <c r="A97" s="43">
        <v>88</v>
      </c>
      <c r="B97" s="43" t="s">
        <v>13496</v>
      </c>
      <c r="C97" s="43">
        <v>2013</v>
      </c>
      <c r="D97" s="43" t="s">
        <v>13497</v>
      </c>
      <c r="E97" s="43" t="s">
        <v>13498</v>
      </c>
      <c r="F97" s="213" t="s">
        <v>13499</v>
      </c>
      <c r="G97" s="43" t="s">
        <v>13387</v>
      </c>
      <c r="H97" s="43" t="s">
        <v>13500</v>
      </c>
      <c r="I97" s="43" t="s">
        <v>13378</v>
      </c>
      <c r="J97" s="120">
        <v>42360</v>
      </c>
      <c r="K97" s="43" t="s">
        <v>889</v>
      </c>
      <c r="L97" s="43" t="s">
        <v>890</v>
      </c>
      <c r="M97" s="117">
        <v>4330640.33</v>
      </c>
      <c r="N97" s="117">
        <v>4330640.33</v>
      </c>
    </row>
    <row r="98" spans="1:14" s="9" customFormat="1" ht="51">
      <c r="A98" s="43">
        <v>89</v>
      </c>
      <c r="B98" s="43" t="s">
        <v>13496</v>
      </c>
      <c r="C98" s="43">
        <v>2013</v>
      </c>
      <c r="D98" s="43" t="s">
        <v>13501</v>
      </c>
      <c r="E98" s="43" t="s">
        <v>13502</v>
      </c>
      <c r="F98" s="213" t="s">
        <v>13503</v>
      </c>
      <c r="G98" s="43" t="s">
        <v>13387</v>
      </c>
      <c r="H98" s="43" t="s">
        <v>13504</v>
      </c>
      <c r="I98" s="43" t="s">
        <v>13378</v>
      </c>
      <c r="J98" s="120">
        <v>42360</v>
      </c>
      <c r="K98" s="43" t="s">
        <v>889</v>
      </c>
      <c r="L98" s="43" t="s">
        <v>890</v>
      </c>
      <c r="M98" s="117">
        <v>4330640.34</v>
      </c>
      <c r="N98" s="117">
        <v>4330640.34</v>
      </c>
    </row>
    <row r="99" spans="1:14" s="9" customFormat="1" ht="64.900000000000006" customHeight="1">
      <c r="A99" s="43">
        <v>90</v>
      </c>
      <c r="B99" s="43" t="s">
        <v>13505</v>
      </c>
      <c r="C99" s="43">
        <v>2013</v>
      </c>
      <c r="D99" s="43" t="s">
        <v>13506</v>
      </c>
      <c r="E99" s="43" t="s">
        <v>13507</v>
      </c>
      <c r="F99" s="213" t="s">
        <v>13508</v>
      </c>
      <c r="G99" s="43" t="s">
        <v>13051</v>
      </c>
      <c r="H99" s="43" t="s">
        <v>13509</v>
      </c>
      <c r="I99" s="43" t="s">
        <v>13378</v>
      </c>
      <c r="J99" s="120">
        <v>42360</v>
      </c>
      <c r="K99" s="43" t="s">
        <v>889</v>
      </c>
      <c r="L99" s="43" t="s">
        <v>890</v>
      </c>
      <c r="M99" s="117">
        <v>2870209.97</v>
      </c>
      <c r="N99" s="117">
        <v>2870209.97</v>
      </c>
    </row>
    <row r="100" spans="1:14" s="9" customFormat="1" ht="51">
      <c r="A100" s="43">
        <v>91</v>
      </c>
      <c r="B100" s="43" t="s">
        <v>13510</v>
      </c>
      <c r="C100" s="43">
        <v>2013</v>
      </c>
      <c r="D100" s="43" t="s">
        <v>13511</v>
      </c>
      <c r="E100" s="43" t="s">
        <v>13512</v>
      </c>
      <c r="F100" s="213" t="s">
        <v>13513</v>
      </c>
      <c r="G100" s="43" t="s">
        <v>13051</v>
      </c>
      <c r="H100" s="43" t="s">
        <v>13514</v>
      </c>
      <c r="I100" s="43" t="s">
        <v>13378</v>
      </c>
      <c r="J100" s="120">
        <v>42360</v>
      </c>
      <c r="K100" s="43" t="s">
        <v>889</v>
      </c>
      <c r="L100" s="43" t="s">
        <v>890</v>
      </c>
      <c r="M100" s="117">
        <v>2045326.1</v>
      </c>
      <c r="N100" s="117">
        <v>2045326.1</v>
      </c>
    </row>
    <row r="101" spans="1:14" s="9" customFormat="1" ht="51">
      <c r="A101" s="43">
        <v>92</v>
      </c>
      <c r="B101" s="43" t="s">
        <v>13515</v>
      </c>
      <c r="C101" s="43">
        <v>2013</v>
      </c>
      <c r="D101" s="43" t="s">
        <v>13516</v>
      </c>
      <c r="E101" s="43" t="s">
        <v>13517</v>
      </c>
      <c r="F101" s="213" t="s">
        <v>13518</v>
      </c>
      <c r="G101" s="43" t="s">
        <v>13051</v>
      </c>
      <c r="H101" s="43" t="s">
        <v>13519</v>
      </c>
      <c r="I101" s="43" t="s">
        <v>13378</v>
      </c>
      <c r="J101" s="120">
        <v>42360</v>
      </c>
      <c r="K101" s="43" t="s">
        <v>889</v>
      </c>
      <c r="L101" s="43" t="s">
        <v>890</v>
      </c>
      <c r="M101" s="117">
        <v>1960908.15</v>
      </c>
      <c r="N101" s="117">
        <v>1960908.15</v>
      </c>
    </row>
    <row r="102" spans="1:14" s="9" customFormat="1" ht="51.75" customHeight="1">
      <c r="A102" s="43">
        <v>93</v>
      </c>
      <c r="B102" s="43" t="s">
        <v>13515</v>
      </c>
      <c r="C102" s="43">
        <v>2013</v>
      </c>
      <c r="D102" s="43" t="s">
        <v>13520</v>
      </c>
      <c r="E102" s="43" t="s">
        <v>13521</v>
      </c>
      <c r="F102" s="213" t="s">
        <v>13522</v>
      </c>
      <c r="G102" s="43" t="s">
        <v>13051</v>
      </c>
      <c r="H102" s="43" t="s">
        <v>13523</v>
      </c>
      <c r="I102" s="43" t="s">
        <v>13378</v>
      </c>
      <c r="J102" s="120">
        <v>42360</v>
      </c>
      <c r="K102" s="43" t="s">
        <v>889</v>
      </c>
      <c r="L102" s="43" t="s">
        <v>890</v>
      </c>
      <c r="M102" s="117">
        <v>1960908.15</v>
      </c>
      <c r="N102" s="117">
        <v>1960908.15</v>
      </c>
    </row>
    <row r="103" spans="1:14" s="9" customFormat="1" ht="51">
      <c r="A103" s="43">
        <v>94</v>
      </c>
      <c r="B103" s="43" t="s">
        <v>13524</v>
      </c>
      <c r="C103" s="43">
        <v>2013</v>
      </c>
      <c r="D103" s="43" t="s">
        <v>13525</v>
      </c>
      <c r="E103" s="43" t="s">
        <v>13526</v>
      </c>
      <c r="F103" s="213" t="s">
        <v>13527</v>
      </c>
      <c r="G103" s="43" t="s">
        <v>13528</v>
      </c>
      <c r="H103" s="43" t="s">
        <v>13529</v>
      </c>
      <c r="I103" s="43" t="s">
        <v>13378</v>
      </c>
      <c r="J103" s="120">
        <v>42360</v>
      </c>
      <c r="K103" s="43" t="s">
        <v>889</v>
      </c>
      <c r="L103" s="43" t="s">
        <v>890</v>
      </c>
      <c r="M103" s="117">
        <v>627104.71</v>
      </c>
      <c r="N103" s="117">
        <v>627104.71</v>
      </c>
    </row>
    <row r="104" spans="1:14" s="9" customFormat="1" ht="85.9" customHeight="1">
      <c r="A104" s="43">
        <v>95</v>
      </c>
      <c r="B104" s="43" t="s">
        <v>13530</v>
      </c>
      <c r="C104" s="43">
        <v>2013</v>
      </c>
      <c r="D104" s="43"/>
      <c r="E104" s="43" t="s">
        <v>13531</v>
      </c>
      <c r="F104" s="43"/>
      <c r="G104" s="43"/>
      <c r="H104" s="43"/>
      <c r="I104" s="43" t="s">
        <v>13378</v>
      </c>
      <c r="J104" s="120">
        <v>42360</v>
      </c>
      <c r="K104" s="43" t="s">
        <v>889</v>
      </c>
      <c r="L104" s="43" t="s">
        <v>890</v>
      </c>
      <c r="M104" s="117">
        <v>216230.52</v>
      </c>
      <c r="N104" s="117">
        <v>216230.52</v>
      </c>
    </row>
    <row r="105" spans="1:14" s="9" customFormat="1" ht="51">
      <c r="A105" s="43">
        <v>96</v>
      </c>
      <c r="B105" s="43" t="s">
        <v>13532</v>
      </c>
      <c r="C105" s="43">
        <v>2008</v>
      </c>
      <c r="D105" s="43">
        <v>706926</v>
      </c>
      <c r="E105" s="43" t="s">
        <v>13533</v>
      </c>
      <c r="F105" s="213">
        <v>4094</v>
      </c>
      <c r="G105" s="43" t="s">
        <v>13245</v>
      </c>
      <c r="H105" s="15" t="s">
        <v>13534</v>
      </c>
      <c r="I105" s="43" t="s">
        <v>13535</v>
      </c>
      <c r="J105" s="120">
        <v>39777</v>
      </c>
      <c r="K105" s="43" t="s">
        <v>889</v>
      </c>
      <c r="L105" s="43" t="s">
        <v>890</v>
      </c>
      <c r="M105" s="117" t="s">
        <v>13536</v>
      </c>
      <c r="N105" s="117">
        <v>260000.13</v>
      </c>
    </row>
    <row r="106" spans="1:14" s="9" customFormat="1" ht="63.6" customHeight="1">
      <c r="A106" s="43">
        <v>97</v>
      </c>
      <c r="B106" s="43" t="s">
        <v>13537</v>
      </c>
      <c r="C106" s="43">
        <v>2007</v>
      </c>
      <c r="D106" s="43" t="s">
        <v>13538</v>
      </c>
      <c r="E106" s="43" t="s">
        <v>13539</v>
      </c>
      <c r="F106" s="213" t="s">
        <v>13540</v>
      </c>
      <c r="G106" s="43" t="s">
        <v>13042</v>
      </c>
      <c r="H106" s="15" t="s">
        <v>13541</v>
      </c>
      <c r="I106" s="43" t="s">
        <v>13542</v>
      </c>
      <c r="J106" s="120">
        <v>41451</v>
      </c>
      <c r="K106" s="43" t="s">
        <v>889</v>
      </c>
      <c r="L106" s="43" t="s">
        <v>890</v>
      </c>
      <c r="M106" s="117">
        <v>849600</v>
      </c>
      <c r="N106" s="117">
        <v>545160</v>
      </c>
    </row>
    <row r="107" spans="1:14" s="9" customFormat="1" ht="51">
      <c r="A107" s="43">
        <v>98</v>
      </c>
      <c r="B107" s="43" t="s">
        <v>13543</v>
      </c>
      <c r="C107" s="18">
        <v>2002</v>
      </c>
      <c r="D107" s="43" t="s">
        <v>13544</v>
      </c>
      <c r="E107" s="43" t="s">
        <v>13545</v>
      </c>
      <c r="F107" s="15" t="s">
        <v>13546</v>
      </c>
      <c r="G107" s="43" t="s">
        <v>13547</v>
      </c>
      <c r="H107" s="15" t="s">
        <v>13548</v>
      </c>
      <c r="I107" s="15" t="s">
        <v>13549</v>
      </c>
      <c r="J107" s="15" t="s">
        <v>13550</v>
      </c>
      <c r="K107" s="15" t="s">
        <v>889</v>
      </c>
      <c r="L107" s="43" t="s">
        <v>890</v>
      </c>
      <c r="M107" s="117">
        <v>296640</v>
      </c>
      <c r="N107" s="117">
        <v>296640</v>
      </c>
    </row>
    <row r="108" spans="1:14" s="9" customFormat="1" ht="25.5">
      <c r="A108" s="43">
        <v>99</v>
      </c>
      <c r="B108" s="43" t="s">
        <v>13551</v>
      </c>
      <c r="C108" s="43">
        <v>2013</v>
      </c>
      <c r="D108" s="43" t="s">
        <v>13552</v>
      </c>
      <c r="E108" s="43" t="s">
        <v>13553</v>
      </c>
      <c r="F108" s="213" t="s">
        <v>13554</v>
      </c>
      <c r="G108" s="43" t="s">
        <v>13151</v>
      </c>
      <c r="H108" s="15" t="s">
        <v>13555</v>
      </c>
      <c r="I108" s="43" t="s">
        <v>13556</v>
      </c>
      <c r="J108" s="120">
        <v>41402</v>
      </c>
      <c r="K108" s="43" t="s">
        <v>889</v>
      </c>
      <c r="L108" s="43" t="s">
        <v>890</v>
      </c>
      <c r="M108" s="117">
        <v>583200</v>
      </c>
      <c r="N108" s="117">
        <v>583200</v>
      </c>
    </row>
    <row r="109" spans="1:14" s="9" customFormat="1" ht="25.5">
      <c r="A109" s="43">
        <v>100</v>
      </c>
      <c r="B109" s="43" t="s">
        <v>13557</v>
      </c>
      <c r="C109" s="43">
        <v>2013</v>
      </c>
      <c r="D109" s="43" t="s">
        <v>13558</v>
      </c>
      <c r="E109" s="43" t="s">
        <v>13559</v>
      </c>
      <c r="F109" s="213">
        <v>11183.592575999999</v>
      </c>
      <c r="G109" s="43" t="s">
        <v>13195</v>
      </c>
      <c r="H109" s="15" t="s">
        <v>13560</v>
      </c>
      <c r="I109" s="43" t="s">
        <v>13561</v>
      </c>
      <c r="J109" s="120">
        <v>41368</v>
      </c>
      <c r="K109" s="43" t="s">
        <v>889</v>
      </c>
      <c r="L109" s="43" t="s">
        <v>890</v>
      </c>
      <c r="M109" s="117">
        <v>268500</v>
      </c>
      <c r="N109" s="117">
        <v>250600</v>
      </c>
    </row>
    <row r="110" spans="1:14" s="9" customFormat="1" ht="76.150000000000006" customHeight="1">
      <c r="A110" s="43">
        <v>101</v>
      </c>
      <c r="B110" s="43" t="s">
        <v>13562</v>
      </c>
      <c r="C110" s="43">
        <v>2004</v>
      </c>
      <c r="D110" s="43" t="s">
        <v>13563</v>
      </c>
      <c r="E110" s="43" t="s">
        <v>10979</v>
      </c>
      <c r="F110" s="213" t="s">
        <v>13564</v>
      </c>
      <c r="G110" s="43" t="s">
        <v>13565</v>
      </c>
      <c r="H110" s="15" t="s">
        <v>13566</v>
      </c>
      <c r="I110" s="43" t="s">
        <v>13567</v>
      </c>
      <c r="J110" s="120">
        <v>38182</v>
      </c>
      <c r="K110" s="43" t="s">
        <v>889</v>
      </c>
      <c r="L110" s="43" t="s">
        <v>7074</v>
      </c>
      <c r="M110" s="117">
        <v>201250</v>
      </c>
      <c r="N110" s="117">
        <v>201250</v>
      </c>
    </row>
    <row r="111" spans="1:14" s="9" customFormat="1" ht="61.9" customHeight="1">
      <c r="A111" s="43">
        <v>102</v>
      </c>
      <c r="B111" s="43" t="s">
        <v>13568</v>
      </c>
      <c r="C111" s="43">
        <v>2011</v>
      </c>
      <c r="D111" s="43" t="s">
        <v>13569</v>
      </c>
      <c r="E111" s="43" t="s">
        <v>13570</v>
      </c>
      <c r="F111" s="43" t="s">
        <v>13571</v>
      </c>
      <c r="G111" s="43" t="s">
        <v>13572</v>
      </c>
      <c r="H111" s="43" t="s">
        <v>13573</v>
      </c>
      <c r="I111" s="599" t="s">
        <v>13574</v>
      </c>
      <c r="J111" s="120">
        <v>41634</v>
      </c>
      <c r="K111" s="43" t="s">
        <v>889</v>
      </c>
      <c r="L111" s="43" t="s">
        <v>890</v>
      </c>
      <c r="M111" s="117">
        <v>2935000</v>
      </c>
      <c r="N111" s="117">
        <v>2672103.9300000002</v>
      </c>
    </row>
    <row r="112" spans="1:14" s="9" customFormat="1" ht="61.5" customHeight="1">
      <c r="A112" s="43">
        <v>103</v>
      </c>
      <c r="B112" s="43" t="s">
        <v>13568</v>
      </c>
      <c r="C112" s="43">
        <v>2011</v>
      </c>
      <c r="D112" s="43" t="s">
        <v>13575</v>
      </c>
      <c r="E112" s="43" t="s">
        <v>11013</v>
      </c>
      <c r="F112" s="43" t="s">
        <v>13576</v>
      </c>
      <c r="G112" s="43" t="s">
        <v>13572</v>
      </c>
      <c r="H112" s="43" t="s">
        <v>13577</v>
      </c>
      <c r="I112" s="599" t="s">
        <v>13574</v>
      </c>
      <c r="J112" s="120">
        <v>41634</v>
      </c>
      <c r="K112" s="43" t="s">
        <v>889</v>
      </c>
      <c r="L112" s="43" t="s">
        <v>890</v>
      </c>
      <c r="M112" s="117">
        <v>2935000</v>
      </c>
      <c r="N112" s="117">
        <v>2672103.9300000002</v>
      </c>
    </row>
    <row r="113" spans="1:14" s="9" customFormat="1" ht="57.6" customHeight="1">
      <c r="A113" s="43">
        <v>104</v>
      </c>
      <c r="B113" s="43" t="s">
        <v>13578</v>
      </c>
      <c r="C113" s="43">
        <v>2011</v>
      </c>
      <c r="D113" s="43">
        <v>530711</v>
      </c>
      <c r="E113" s="43" t="s">
        <v>11014</v>
      </c>
      <c r="F113" s="43">
        <v>495925</v>
      </c>
      <c r="G113" s="43" t="s">
        <v>13579</v>
      </c>
      <c r="H113" s="43" t="s">
        <v>13580</v>
      </c>
      <c r="I113" s="599" t="s">
        <v>13574</v>
      </c>
      <c r="J113" s="120">
        <v>41634</v>
      </c>
      <c r="K113" s="43" t="s">
        <v>889</v>
      </c>
      <c r="L113" s="43" t="s">
        <v>890</v>
      </c>
      <c r="M113" s="117">
        <v>2424000</v>
      </c>
      <c r="N113" s="117">
        <v>1592218.25</v>
      </c>
    </row>
    <row r="114" spans="1:14" s="9" customFormat="1" ht="63" customHeight="1">
      <c r="A114" s="43">
        <v>105</v>
      </c>
      <c r="B114" s="43" t="s">
        <v>13581</v>
      </c>
      <c r="C114" s="43">
        <v>2011</v>
      </c>
      <c r="D114" s="43">
        <v>96</v>
      </c>
      <c r="E114" s="43" t="s">
        <v>11015</v>
      </c>
      <c r="F114" s="43" t="s">
        <v>13582</v>
      </c>
      <c r="G114" s="43" t="s">
        <v>13195</v>
      </c>
      <c r="H114" s="43" t="s">
        <v>13583</v>
      </c>
      <c r="I114" s="599" t="s">
        <v>13574</v>
      </c>
      <c r="J114" s="120">
        <v>41634</v>
      </c>
      <c r="K114" s="43" t="s">
        <v>889</v>
      </c>
      <c r="L114" s="43" t="s">
        <v>890</v>
      </c>
      <c r="M114" s="117">
        <v>4400000</v>
      </c>
      <c r="N114" s="117">
        <v>4400000</v>
      </c>
    </row>
    <row r="115" spans="1:14" s="9" customFormat="1" ht="69" customHeight="1">
      <c r="A115" s="43">
        <v>106</v>
      </c>
      <c r="B115" s="43" t="s">
        <v>13584</v>
      </c>
      <c r="C115" s="43">
        <v>2011</v>
      </c>
      <c r="D115" s="43" t="s">
        <v>13585</v>
      </c>
      <c r="E115" s="43" t="s">
        <v>11016</v>
      </c>
      <c r="F115" s="43">
        <v>624467</v>
      </c>
      <c r="G115" s="43" t="s">
        <v>13051</v>
      </c>
      <c r="H115" s="43" t="s">
        <v>13586</v>
      </c>
      <c r="I115" s="599" t="s">
        <v>13574</v>
      </c>
      <c r="J115" s="120">
        <v>41634</v>
      </c>
      <c r="K115" s="43" t="s">
        <v>889</v>
      </c>
      <c r="L115" s="43" t="s">
        <v>890</v>
      </c>
      <c r="M115" s="117">
        <v>1380000</v>
      </c>
      <c r="N115" s="117">
        <v>906460.9</v>
      </c>
    </row>
    <row r="116" spans="1:14" s="9" customFormat="1" ht="141.6" customHeight="1">
      <c r="A116" s="43">
        <v>107</v>
      </c>
      <c r="B116" s="43" t="s">
        <v>13587</v>
      </c>
      <c r="C116" s="43">
        <v>2011</v>
      </c>
      <c r="D116" s="43">
        <v>808122656</v>
      </c>
      <c r="E116" s="43" t="s">
        <v>11017</v>
      </c>
      <c r="F116" s="43">
        <v>622176</v>
      </c>
      <c r="G116" s="43" t="s">
        <v>13051</v>
      </c>
      <c r="H116" s="43" t="s">
        <v>13588</v>
      </c>
      <c r="I116" s="599" t="s">
        <v>13589</v>
      </c>
      <c r="J116" s="120">
        <v>41634</v>
      </c>
      <c r="K116" s="43" t="s">
        <v>889</v>
      </c>
      <c r="L116" s="43" t="s">
        <v>890</v>
      </c>
      <c r="M116" s="117">
        <v>1380000</v>
      </c>
      <c r="N116" s="117">
        <v>906460.9</v>
      </c>
    </row>
    <row r="117" spans="1:14" s="9" customFormat="1" ht="166.15" customHeight="1">
      <c r="A117" s="43">
        <v>108</v>
      </c>
      <c r="B117" s="43" t="s">
        <v>13590</v>
      </c>
      <c r="C117" s="43">
        <v>2011</v>
      </c>
      <c r="D117" s="43">
        <v>11019</v>
      </c>
      <c r="E117" s="43" t="s">
        <v>11018</v>
      </c>
      <c r="F117" s="213">
        <v>1061411010501</v>
      </c>
      <c r="G117" s="43" t="s">
        <v>13591</v>
      </c>
      <c r="H117" s="43" t="s">
        <v>13592</v>
      </c>
      <c r="I117" s="599" t="s">
        <v>13589</v>
      </c>
      <c r="J117" s="120">
        <v>41634</v>
      </c>
      <c r="K117" s="43" t="s">
        <v>889</v>
      </c>
      <c r="L117" s="43" t="s">
        <v>890</v>
      </c>
      <c r="M117" s="117">
        <v>1100000</v>
      </c>
      <c r="N117" s="117">
        <v>1100000</v>
      </c>
    </row>
    <row r="118" spans="1:14" s="9" customFormat="1" ht="156" customHeight="1">
      <c r="A118" s="43">
        <v>109</v>
      </c>
      <c r="B118" s="43" t="s">
        <v>13593</v>
      </c>
      <c r="C118" s="43">
        <v>2011</v>
      </c>
      <c r="D118" s="43">
        <v>11051</v>
      </c>
      <c r="E118" s="43" t="s">
        <v>11019</v>
      </c>
      <c r="F118" s="213">
        <v>1061411010484</v>
      </c>
      <c r="G118" s="43" t="s">
        <v>13591</v>
      </c>
      <c r="H118" s="43" t="s">
        <v>13594</v>
      </c>
      <c r="I118" s="599" t="s">
        <v>13595</v>
      </c>
      <c r="J118" s="120">
        <v>41634</v>
      </c>
      <c r="K118" s="43" t="s">
        <v>889</v>
      </c>
      <c r="L118" s="43" t="s">
        <v>890</v>
      </c>
      <c r="M118" s="117">
        <v>1360000</v>
      </c>
      <c r="N118" s="117">
        <v>1360000</v>
      </c>
    </row>
    <row r="119" spans="1:14" s="9" customFormat="1" ht="162.6" customHeight="1">
      <c r="A119" s="43">
        <v>110</v>
      </c>
      <c r="B119" s="43" t="s">
        <v>13393</v>
      </c>
      <c r="C119" s="43">
        <v>2011</v>
      </c>
      <c r="D119" s="43" t="s">
        <v>13596</v>
      </c>
      <c r="E119" s="43" t="s">
        <v>11020</v>
      </c>
      <c r="F119" s="43" t="s">
        <v>13597</v>
      </c>
      <c r="G119" s="43" t="s">
        <v>13387</v>
      </c>
      <c r="H119" s="43" t="s">
        <v>13598</v>
      </c>
      <c r="I119" s="599" t="s">
        <v>13589</v>
      </c>
      <c r="J119" s="120">
        <v>41634</v>
      </c>
      <c r="K119" s="43" t="s">
        <v>889</v>
      </c>
      <c r="L119" s="43" t="s">
        <v>890</v>
      </c>
      <c r="M119" s="117">
        <v>2150000</v>
      </c>
      <c r="N119" s="117">
        <v>1957418.49</v>
      </c>
    </row>
    <row r="120" spans="1:14" s="9" customFormat="1" ht="162" customHeight="1">
      <c r="A120" s="43">
        <v>111</v>
      </c>
      <c r="B120" s="43" t="s">
        <v>13393</v>
      </c>
      <c r="C120" s="43">
        <v>2011</v>
      </c>
      <c r="D120" s="43" t="s">
        <v>13599</v>
      </c>
      <c r="E120" s="43" t="s">
        <v>11021</v>
      </c>
      <c r="F120" s="213" t="s">
        <v>13600</v>
      </c>
      <c r="G120" s="43" t="s">
        <v>13387</v>
      </c>
      <c r="H120" s="43" t="s">
        <v>13601</v>
      </c>
      <c r="I120" s="599" t="s">
        <v>13589</v>
      </c>
      <c r="J120" s="120">
        <v>41634</v>
      </c>
      <c r="K120" s="43" t="s">
        <v>889</v>
      </c>
      <c r="L120" s="43" t="s">
        <v>890</v>
      </c>
      <c r="M120" s="117">
        <v>2150000</v>
      </c>
      <c r="N120" s="117">
        <v>1957418.5</v>
      </c>
    </row>
    <row r="121" spans="1:14" s="9" customFormat="1" ht="138" customHeight="1">
      <c r="A121" s="43">
        <v>112</v>
      </c>
      <c r="B121" s="43" t="s">
        <v>13602</v>
      </c>
      <c r="C121" s="43">
        <v>2011</v>
      </c>
      <c r="D121" s="43" t="s">
        <v>13603</v>
      </c>
      <c r="E121" s="43" t="s">
        <v>11022</v>
      </c>
      <c r="F121" s="213" t="s">
        <v>13604</v>
      </c>
      <c r="G121" s="43" t="s">
        <v>13387</v>
      </c>
      <c r="H121" s="43" t="s">
        <v>13605</v>
      </c>
      <c r="I121" s="599" t="s">
        <v>13589</v>
      </c>
      <c r="J121" s="120">
        <v>41634</v>
      </c>
      <c r="K121" s="43" t="s">
        <v>889</v>
      </c>
      <c r="L121" s="43" t="s">
        <v>890</v>
      </c>
      <c r="M121" s="117">
        <v>1750000</v>
      </c>
      <c r="N121" s="117">
        <v>1750000</v>
      </c>
    </row>
    <row r="122" spans="1:14" s="9" customFormat="1" ht="138.6" customHeight="1">
      <c r="A122" s="43">
        <v>113</v>
      </c>
      <c r="B122" s="43" t="s">
        <v>13606</v>
      </c>
      <c r="C122" s="43">
        <v>2011</v>
      </c>
      <c r="D122" s="43" t="s">
        <v>13607</v>
      </c>
      <c r="E122" s="43" t="s">
        <v>11023</v>
      </c>
      <c r="F122" s="213" t="s">
        <v>13608</v>
      </c>
      <c r="G122" s="43" t="s">
        <v>13051</v>
      </c>
      <c r="H122" s="43" t="s">
        <v>13609</v>
      </c>
      <c r="I122" s="599" t="s">
        <v>13589</v>
      </c>
      <c r="J122" s="120">
        <v>41634</v>
      </c>
      <c r="K122" s="43" t="s">
        <v>889</v>
      </c>
      <c r="L122" s="43" t="s">
        <v>890</v>
      </c>
      <c r="M122" s="117">
        <v>2000000</v>
      </c>
      <c r="N122" s="117">
        <v>1313711.6599999999</v>
      </c>
    </row>
    <row r="123" spans="1:14" s="9" customFormat="1" ht="153" customHeight="1">
      <c r="A123" s="43">
        <v>114</v>
      </c>
      <c r="B123" s="43" t="s">
        <v>13610</v>
      </c>
      <c r="C123" s="43">
        <v>2011</v>
      </c>
      <c r="D123" s="43" t="s">
        <v>13611</v>
      </c>
      <c r="E123" s="43" t="s">
        <v>11024</v>
      </c>
      <c r="F123" s="213">
        <v>119098</v>
      </c>
      <c r="G123" s="43" t="s">
        <v>13051</v>
      </c>
      <c r="H123" s="43" t="s">
        <v>13612</v>
      </c>
      <c r="I123" s="599" t="s">
        <v>13589</v>
      </c>
      <c r="J123" s="120">
        <v>41634</v>
      </c>
      <c r="K123" s="43" t="s">
        <v>889</v>
      </c>
      <c r="L123" s="43" t="s">
        <v>890</v>
      </c>
      <c r="M123" s="117">
        <v>2700000</v>
      </c>
      <c r="N123" s="117">
        <v>1773510.43</v>
      </c>
    </row>
    <row r="124" spans="1:14" s="9" customFormat="1" ht="148.15" customHeight="1">
      <c r="A124" s="43">
        <v>115</v>
      </c>
      <c r="B124" s="43" t="s">
        <v>13613</v>
      </c>
      <c r="C124" s="43">
        <v>2011</v>
      </c>
      <c r="D124" s="43" t="s">
        <v>13614</v>
      </c>
      <c r="E124" s="43" t="s">
        <v>11025</v>
      </c>
      <c r="F124" s="213">
        <v>34298</v>
      </c>
      <c r="G124" s="43" t="s">
        <v>13042</v>
      </c>
      <c r="H124" s="43" t="s">
        <v>13615</v>
      </c>
      <c r="I124" s="599" t="s">
        <v>13589</v>
      </c>
      <c r="J124" s="120">
        <v>41634</v>
      </c>
      <c r="K124" s="43" t="s">
        <v>889</v>
      </c>
      <c r="L124" s="43" t="s">
        <v>890</v>
      </c>
      <c r="M124" s="117">
        <v>3650000</v>
      </c>
      <c r="N124" s="117">
        <v>3323059.01</v>
      </c>
    </row>
    <row r="125" spans="1:14" s="9" customFormat="1" ht="72" customHeight="1">
      <c r="A125" s="43">
        <v>116</v>
      </c>
      <c r="B125" s="43" t="s">
        <v>13616</v>
      </c>
      <c r="C125" s="18">
        <v>2012</v>
      </c>
      <c r="D125" s="43" t="s">
        <v>13617</v>
      </c>
      <c r="E125" s="43" t="s">
        <v>13618</v>
      </c>
      <c r="F125" s="43" t="s">
        <v>13619</v>
      </c>
      <c r="G125" s="43" t="s">
        <v>13387</v>
      </c>
      <c r="H125" s="15" t="s">
        <v>13620</v>
      </c>
      <c r="I125" s="15" t="s">
        <v>13621</v>
      </c>
      <c r="J125" s="15" t="s">
        <v>13622</v>
      </c>
      <c r="K125" s="43" t="s">
        <v>889</v>
      </c>
      <c r="L125" s="43" t="s">
        <v>890</v>
      </c>
      <c r="M125" s="117">
        <v>1000</v>
      </c>
      <c r="N125" s="117">
        <v>1000</v>
      </c>
    </row>
    <row r="126" spans="1:14" s="9" customFormat="1" ht="85.9" customHeight="1">
      <c r="A126" s="43">
        <v>117</v>
      </c>
      <c r="B126" s="43" t="s">
        <v>13616</v>
      </c>
      <c r="C126" s="18">
        <v>2013</v>
      </c>
      <c r="D126" s="43" t="s">
        <v>13623</v>
      </c>
      <c r="E126" s="43" t="s">
        <v>13624</v>
      </c>
      <c r="F126" s="15" t="s">
        <v>13625</v>
      </c>
      <c r="G126" s="43" t="s">
        <v>13387</v>
      </c>
      <c r="H126" s="15" t="s">
        <v>13626</v>
      </c>
      <c r="I126" s="15" t="s">
        <v>13621</v>
      </c>
      <c r="J126" s="15" t="s">
        <v>13622</v>
      </c>
      <c r="K126" s="43" t="s">
        <v>889</v>
      </c>
      <c r="L126" s="43" t="s">
        <v>890</v>
      </c>
      <c r="M126" s="117">
        <v>1000</v>
      </c>
      <c r="N126" s="117">
        <v>1000</v>
      </c>
    </row>
    <row r="127" spans="1:14" s="9" customFormat="1" ht="87" customHeight="1">
      <c r="A127" s="43">
        <v>118</v>
      </c>
      <c r="B127" s="43" t="s">
        <v>13568</v>
      </c>
      <c r="C127" s="18">
        <v>2012</v>
      </c>
      <c r="D127" s="43" t="s">
        <v>13627</v>
      </c>
      <c r="E127" s="43" t="s">
        <v>13628</v>
      </c>
      <c r="F127" s="15" t="s">
        <v>13629</v>
      </c>
      <c r="G127" s="43" t="s">
        <v>13630</v>
      </c>
      <c r="H127" s="15" t="s">
        <v>13631</v>
      </c>
      <c r="I127" s="15" t="s">
        <v>13621</v>
      </c>
      <c r="J127" s="15" t="s">
        <v>13622</v>
      </c>
      <c r="K127" s="43" t="s">
        <v>889</v>
      </c>
      <c r="L127" s="43" t="s">
        <v>890</v>
      </c>
      <c r="M127" s="117">
        <v>1000</v>
      </c>
      <c r="N127" s="117">
        <v>1000</v>
      </c>
    </row>
    <row r="128" spans="1:14" s="9" customFormat="1" ht="61.9" customHeight="1">
      <c r="A128" s="43">
        <v>119</v>
      </c>
      <c r="B128" s="43" t="s">
        <v>13632</v>
      </c>
      <c r="C128" s="18">
        <v>2012</v>
      </c>
      <c r="D128" s="43" t="s">
        <v>13627</v>
      </c>
      <c r="E128" s="43" t="s">
        <v>13633</v>
      </c>
      <c r="F128" s="15" t="s">
        <v>13634</v>
      </c>
      <c r="G128" s="43" t="s">
        <v>13630</v>
      </c>
      <c r="H128" s="15" t="s">
        <v>13635</v>
      </c>
      <c r="I128" s="15" t="s">
        <v>13621</v>
      </c>
      <c r="J128" s="15" t="s">
        <v>13622</v>
      </c>
      <c r="K128" s="43" t="s">
        <v>889</v>
      </c>
      <c r="L128" s="43" t="s">
        <v>890</v>
      </c>
      <c r="M128" s="117">
        <v>1000</v>
      </c>
      <c r="N128" s="117">
        <v>1000</v>
      </c>
    </row>
    <row r="129" spans="1:14" s="9" customFormat="1" ht="38.25">
      <c r="A129" s="43">
        <v>120</v>
      </c>
      <c r="B129" s="43" t="s">
        <v>13636</v>
      </c>
      <c r="C129" s="18">
        <v>2004</v>
      </c>
      <c r="D129" s="43" t="s">
        <v>13637</v>
      </c>
      <c r="E129" s="43" t="s">
        <v>13638</v>
      </c>
      <c r="F129" s="15" t="s">
        <v>13639</v>
      </c>
      <c r="G129" s="43" t="s">
        <v>13144</v>
      </c>
      <c r="H129" s="15" t="s">
        <v>13640</v>
      </c>
      <c r="I129" s="15" t="s">
        <v>13641</v>
      </c>
      <c r="J129" s="15" t="s">
        <v>13069</v>
      </c>
      <c r="K129" s="43" t="s">
        <v>889</v>
      </c>
      <c r="L129" s="43" t="s">
        <v>890</v>
      </c>
      <c r="M129" s="117">
        <v>151168</v>
      </c>
      <c r="N129" s="117">
        <v>151168</v>
      </c>
    </row>
    <row r="130" spans="1:14" s="9" customFormat="1" ht="38.25">
      <c r="A130" s="43">
        <v>121</v>
      </c>
      <c r="B130" s="43" t="s">
        <v>13642</v>
      </c>
      <c r="C130" s="18">
        <v>2014</v>
      </c>
      <c r="D130" s="43" t="s">
        <v>13643</v>
      </c>
      <c r="E130" s="43" t="s">
        <v>13644</v>
      </c>
      <c r="F130" s="15" t="s">
        <v>13645</v>
      </c>
      <c r="G130" s="43" t="s">
        <v>13646</v>
      </c>
      <c r="H130" s="15" t="s">
        <v>13647</v>
      </c>
      <c r="I130" s="15" t="s">
        <v>13648</v>
      </c>
      <c r="J130" s="15" t="s">
        <v>13649</v>
      </c>
      <c r="K130" s="43" t="s">
        <v>889</v>
      </c>
      <c r="L130" s="43" t="s">
        <v>7074</v>
      </c>
      <c r="M130" s="117">
        <v>559000</v>
      </c>
      <c r="N130" s="117">
        <v>503100.18</v>
      </c>
    </row>
    <row r="131" spans="1:14" s="9" customFormat="1" ht="38.25">
      <c r="A131" s="43">
        <v>122</v>
      </c>
      <c r="B131" s="43" t="s">
        <v>13650</v>
      </c>
      <c r="C131" s="18">
        <v>2019</v>
      </c>
      <c r="D131" s="43" t="s">
        <v>13651</v>
      </c>
      <c r="E131" s="43" t="s">
        <v>13652</v>
      </c>
      <c r="F131" s="15" t="s">
        <v>13653</v>
      </c>
      <c r="G131" s="43" t="s">
        <v>13151</v>
      </c>
      <c r="H131" s="15"/>
      <c r="I131" s="15" t="s">
        <v>13654</v>
      </c>
      <c r="J131" s="15" t="s">
        <v>13655</v>
      </c>
      <c r="K131" s="43" t="s">
        <v>889</v>
      </c>
      <c r="L131" s="43" t="s">
        <v>7074</v>
      </c>
      <c r="M131" s="117">
        <v>436002</v>
      </c>
      <c r="N131" s="117"/>
    </row>
    <row r="132" spans="1:14" s="9" customFormat="1" ht="110.45" customHeight="1">
      <c r="A132" s="43">
        <v>123</v>
      </c>
      <c r="B132" s="43" t="s">
        <v>13656</v>
      </c>
      <c r="C132" s="18">
        <v>2017</v>
      </c>
      <c r="D132" s="43" t="s">
        <v>13657</v>
      </c>
      <c r="E132" s="43" t="s">
        <v>13658</v>
      </c>
      <c r="F132" s="15" t="s">
        <v>13659</v>
      </c>
      <c r="G132" s="43" t="s">
        <v>13042</v>
      </c>
      <c r="H132" s="15" t="s">
        <v>13660</v>
      </c>
      <c r="I132" s="117" t="s">
        <v>13661</v>
      </c>
      <c r="J132" s="15" t="s">
        <v>13662</v>
      </c>
      <c r="K132" s="43" t="s">
        <v>889</v>
      </c>
      <c r="L132" s="43" t="s">
        <v>7074</v>
      </c>
      <c r="M132" s="117">
        <v>1792300</v>
      </c>
      <c r="N132" s="117">
        <v>407064.78</v>
      </c>
    </row>
    <row r="133" spans="1:14" s="1063" customFormat="1" ht="15.75">
      <c r="A133" s="1061" t="s">
        <v>514</v>
      </c>
      <c r="B133" s="1061"/>
      <c r="C133" s="1061"/>
      <c r="D133" s="1061"/>
      <c r="E133" s="1061"/>
      <c r="F133" s="1061"/>
      <c r="G133" s="1061"/>
      <c r="H133" s="1061"/>
      <c r="I133" s="1061"/>
      <c r="J133" s="1061"/>
      <c r="K133" s="1061"/>
      <c r="L133" s="1061"/>
      <c r="M133" s="1062">
        <f>SUM(M10:M132)</f>
        <v>134764356.84000003</v>
      </c>
      <c r="N133" s="1062">
        <f>SUM(N10:N132)</f>
        <v>119269436.26000004</v>
      </c>
    </row>
    <row r="134" spans="1:14" s="9" customFormat="1">
      <c r="B134" s="45"/>
      <c r="D134" s="45"/>
      <c r="E134" s="45"/>
      <c r="F134" s="219"/>
      <c r="G134" s="45"/>
      <c r="H134" s="219"/>
      <c r="I134" s="219"/>
      <c r="J134" s="219"/>
      <c r="K134" s="45"/>
      <c r="L134" s="45"/>
      <c r="M134" s="862"/>
      <c r="N134" s="862"/>
    </row>
    <row r="135" spans="1:14" s="9" customFormat="1">
      <c r="B135" s="45"/>
      <c r="D135" s="45"/>
      <c r="E135" s="45"/>
      <c r="F135" s="219"/>
      <c r="G135" s="45"/>
      <c r="H135" s="219"/>
      <c r="I135" s="219"/>
      <c r="J135" s="219"/>
      <c r="K135" s="45"/>
      <c r="L135" s="45"/>
      <c r="M135" s="862"/>
      <c r="N135" s="862"/>
    </row>
  </sheetData>
  <mergeCells count="19">
    <mergeCell ref="M8:M9"/>
    <mergeCell ref="N8:N9"/>
    <mergeCell ref="A133:L133"/>
    <mergeCell ref="G8:G9"/>
    <mergeCell ref="H8:H9"/>
    <mergeCell ref="I8:I9"/>
    <mergeCell ref="J8:J9"/>
    <mergeCell ref="K8:K9"/>
    <mergeCell ref="L8:L9"/>
    <mergeCell ref="M1:N1"/>
    <mergeCell ref="B2:N2"/>
    <mergeCell ref="B4:N4"/>
    <mergeCell ref="B6:N6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sqref="A1:IV65536"/>
    </sheetView>
  </sheetViews>
  <sheetFormatPr defaultRowHeight="12.75"/>
  <cols>
    <col min="1" max="1" width="5.42578125" style="11" customWidth="1"/>
    <col min="2" max="2" width="21.7109375" style="212" customWidth="1"/>
    <col min="3" max="3" width="8.42578125" style="11" customWidth="1"/>
    <col min="4" max="4" width="19.28515625" style="212" customWidth="1"/>
    <col min="5" max="5" width="15" style="212" customWidth="1"/>
    <col min="6" max="6" width="10.5703125" style="375" customWidth="1"/>
    <col min="7" max="7" width="14.28515625" style="212" customWidth="1"/>
    <col min="8" max="8" width="12.85546875" style="375" customWidth="1"/>
    <col min="9" max="9" width="22.5703125" style="375" customWidth="1"/>
    <col min="10" max="10" width="13.5703125" style="212" customWidth="1"/>
    <col min="11" max="11" width="26.42578125" style="212" customWidth="1"/>
    <col min="12" max="12" width="15.85546875" style="1060" customWidth="1"/>
    <col min="13" max="13" width="16.28515625" style="1060" customWidth="1"/>
    <col min="14" max="16384" width="9.140625" style="11"/>
  </cols>
  <sheetData>
    <row r="1" spans="1:13" s="353" customFormat="1" ht="15.75">
      <c r="B1" s="1064"/>
      <c r="D1" s="1064"/>
      <c r="E1" s="1064"/>
      <c r="F1" s="200"/>
      <c r="G1" s="1064"/>
      <c r="H1" s="200"/>
      <c r="I1" s="200"/>
      <c r="J1" s="1064"/>
      <c r="K1" s="1064"/>
      <c r="L1" s="1053"/>
      <c r="M1" s="1053"/>
    </row>
    <row r="2" spans="1:13" s="353" customFormat="1" ht="15.75">
      <c r="B2" s="1065"/>
      <c r="C2" s="1065"/>
      <c r="D2" s="1065"/>
      <c r="E2" s="1065"/>
      <c r="F2" s="1065"/>
      <c r="G2" s="1065"/>
      <c r="H2" s="1065"/>
      <c r="I2" s="1065"/>
      <c r="J2" s="1065"/>
      <c r="K2" s="1065"/>
      <c r="L2" s="1066"/>
      <c r="M2" s="1066"/>
    </row>
    <row r="3" spans="1:13" s="353" customFormat="1" ht="15.75">
      <c r="B3" s="1067" t="s">
        <v>1392</v>
      </c>
      <c r="C3" s="1067"/>
      <c r="D3" s="1067"/>
      <c r="E3" s="1067"/>
      <c r="F3" s="1067"/>
      <c r="G3" s="1067"/>
      <c r="H3" s="1067"/>
      <c r="I3" s="1067"/>
      <c r="J3" s="1067"/>
      <c r="K3" s="1067"/>
      <c r="L3" s="1067"/>
      <c r="M3" s="1067"/>
    </row>
    <row r="4" spans="1:13" s="353" customFormat="1" ht="15.75">
      <c r="B4" s="1068"/>
      <c r="C4" s="1068"/>
      <c r="D4" s="1068"/>
      <c r="E4" s="1068"/>
      <c r="F4" s="1068"/>
      <c r="G4" s="1068"/>
      <c r="H4" s="1068"/>
      <c r="I4" s="1068"/>
      <c r="J4" s="1068"/>
      <c r="K4" s="1068"/>
      <c r="L4" s="860"/>
      <c r="M4" s="860"/>
    </row>
    <row r="5" spans="1:13" s="353" customFormat="1" ht="15.75">
      <c r="B5" s="1067" t="s">
        <v>980</v>
      </c>
      <c r="C5" s="1067"/>
      <c r="D5" s="1067"/>
      <c r="E5" s="1067"/>
      <c r="F5" s="1067"/>
      <c r="G5" s="1067"/>
      <c r="H5" s="1067"/>
      <c r="I5" s="1067"/>
      <c r="J5" s="1067"/>
      <c r="K5" s="1067"/>
      <c r="L5" s="1067"/>
      <c r="M5" s="1067"/>
    </row>
    <row r="6" spans="1:13" s="353" customFormat="1" ht="15.75">
      <c r="B6" s="1068"/>
      <c r="C6" s="1068"/>
      <c r="D6" s="1068"/>
      <c r="E6" s="1068"/>
      <c r="F6" s="1068"/>
      <c r="G6" s="1068"/>
      <c r="H6" s="1068"/>
      <c r="I6" s="1068"/>
      <c r="J6" s="1068"/>
      <c r="K6" s="1068"/>
      <c r="L6" s="860"/>
      <c r="M6" s="860"/>
    </row>
    <row r="7" spans="1:13" s="353" customFormat="1" ht="15.75">
      <c r="B7" s="1067" t="s">
        <v>13010</v>
      </c>
      <c r="C7" s="1067"/>
      <c r="D7" s="1067"/>
      <c r="E7" s="1067"/>
      <c r="F7" s="1067"/>
      <c r="G7" s="1067"/>
      <c r="H7" s="1067"/>
      <c r="I7" s="1067"/>
      <c r="J7" s="1067"/>
      <c r="K7" s="1067"/>
      <c r="L7" s="1067"/>
      <c r="M7" s="1067"/>
    </row>
    <row r="8" spans="1:13" s="1069" customFormat="1" ht="18.75">
      <c r="B8" s="1070"/>
      <c r="C8" s="1070"/>
      <c r="D8" s="1070"/>
      <c r="E8" s="1070"/>
      <c r="F8" s="1070"/>
      <c r="G8" s="1070"/>
      <c r="H8" s="1070"/>
      <c r="I8" s="1070"/>
      <c r="J8" s="1070"/>
      <c r="K8" s="1070"/>
      <c r="L8" s="1060"/>
      <c r="M8" s="1060"/>
    </row>
    <row r="9" spans="1:13" s="1069" customFormat="1" ht="34.9" customHeight="1">
      <c r="A9" s="207" t="s">
        <v>0</v>
      </c>
      <c r="B9" s="207" t="s">
        <v>559</v>
      </c>
      <c r="C9" s="207" t="s">
        <v>13013</v>
      </c>
      <c r="D9" s="207" t="s">
        <v>13014</v>
      </c>
      <c r="E9" s="208" t="s">
        <v>230</v>
      </c>
      <c r="F9" s="208" t="s">
        <v>13015</v>
      </c>
      <c r="G9" s="207" t="s">
        <v>13016</v>
      </c>
      <c r="H9" s="208" t="s">
        <v>13017</v>
      </c>
      <c r="I9" s="208" t="s">
        <v>534</v>
      </c>
      <c r="J9" s="207" t="s">
        <v>1208</v>
      </c>
      <c r="K9" s="207" t="s">
        <v>562</v>
      </c>
      <c r="L9" s="765" t="s">
        <v>532</v>
      </c>
      <c r="M9" s="765" t="s">
        <v>1327</v>
      </c>
    </row>
    <row r="10" spans="1:13" s="1069" customFormat="1" ht="12" customHeight="1">
      <c r="A10" s="207"/>
      <c r="B10" s="207"/>
      <c r="C10" s="207"/>
      <c r="D10" s="207"/>
      <c r="E10" s="208"/>
      <c r="F10" s="208"/>
      <c r="G10" s="207"/>
      <c r="H10" s="208"/>
      <c r="I10" s="208"/>
      <c r="J10" s="207"/>
      <c r="K10" s="207"/>
      <c r="L10" s="765"/>
      <c r="M10" s="765"/>
    </row>
    <row r="11" spans="1:13" s="45" customFormat="1" ht="58.15" customHeight="1">
      <c r="A11" s="43">
        <v>1</v>
      </c>
      <c r="B11" s="43" t="s">
        <v>13663</v>
      </c>
      <c r="C11" s="43">
        <v>1992</v>
      </c>
      <c r="D11" s="43"/>
      <c r="E11" s="43" t="s">
        <v>13664</v>
      </c>
      <c r="F11" s="15" t="s">
        <v>13665</v>
      </c>
      <c r="G11" s="43" t="s">
        <v>13195</v>
      </c>
      <c r="H11" s="15" t="s">
        <v>13666</v>
      </c>
      <c r="I11" s="15" t="s">
        <v>13667</v>
      </c>
      <c r="J11" s="43" t="s">
        <v>986</v>
      </c>
      <c r="K11" s="43" t="s">
        <v>1087</v>
      </c>
      <c r="L11" s="1071">
        <v>46804.12</v>
      </c>
      <c r="M11" s="1071">
        <v>20495.97</v>
      </c>
    </row>
    <row r="12" spans="1:13" s="45" customFormat="1" ht="57" customHeight="1">
      <c r="A12" s="43">
        <v>2</v>
      </c>
      <c r="B12" s="43" t="s">
        <v>13668</v>
      </c>
      <c r="C12" s="43">
        <v>2015</v>
      </c>
      <c r="D12" s="43" t="s">
        <v>13669</v>
      </c>
      <c r="E12" s="43" t="s">
        <v>13670</v>
      </c>
      <c r="F12" s="15"/>
      <c r="G12" s="43"/>
      <c r="H12" s="15" t="s">
        <v>13671</v>
      </c>
      <c r="I12" s="43" t="s">
        <v>13672</v>
      </c>
      <c r="J12" s="43" t="s">
        <v>986</v>
      </c>
      <c r="K12" s="43" t="s">
        <v>1087</v>
      </c>
      <c r="L12" s="1071">
        <v>346782</v>
      </c>
      <c r="M12" s="1071">
        <v>346782</v>
      </c>
    </row>
    <row r="13" spans="1:13" s="45" customFormat="1" ht="54.6" customHeight="1">
      <c r="A13" s="43">
        <v>3</v>
      </c>
      <c r="B13" s="43" t="s">
        <v>13673</v>
      </c>
      <c r="C13" s="43">
        <v>2016</v>
      </c>
      <c r="D13" s="43"/>
      <c r="E13" s="43"/>
      <c r="F13" s="15"/>
      <c r="G13" s="43"/>
      <c r="H13" s="15"/>
      <c r="I13" s="43" t="s">
        <v>13674</v>
      </c>
      <c r="J13" s="43" t="s">
        <v>986</v>
      </c>
      <c r="K13" s="43" t="s">
        <v>1087</v>
      </c>
      <c r="L13" s="1071">
        <v>916940</v>
      </c>
      <c r="M13" s="1071">
        <v>916940</v>
      </c>
    </row>
    <row r="14" spans="1:13" s="45" customFormat="1" ht="54.6" customHeight="1">
      <c r="A14" s="43">
        <v>4</v>
      </c>
      <c r="B14" s="43" t="s">
        <v>13675</v>
      </c>
      <c r="C14" s="43">
        <v>2016</v>
      </c>
      <c r="D14" s="43"/>
      <c r="E14" s="43"/>
      <c r="F14" s="15"/>
      <c r="G14" s="43"/>
      <c r="H14" s="15"/>
      <c r="I14" s="43" t="s">
        <v>13676</v>
      </c>
      <c r="J14" s="43" t="s">
        <v>986</v>
      </c>
      <c r="K14" s="43" t="s">
        <v>1087</v>
      </c>
      <c r="L14" s="1071">
        <v>345700</v>
      </c>
      <c r="M14" s="1071">
        <v>164619.20000000001</v>
      </c>
    </row>
    <row r="15" spans="1:13" s="45" customFormat="1" ht="56.45" customHeight="1">
      <c r="A15" s="43">
        <v>5</v>
      </c>
      <c r="B15" s="43" t="s">
        <v>13677</v>
      </c>
      <c r="C15" s="43">
        <v>2016</v>
      </c>
      <c r="D15" s="43"/>
      <c r="E15" s="43"/>
      <c r="F15" s="15"/>
      <c r="G15" s="43"/>
      <c r="H15" s="15"/>
      <c r="I15" s="43" t="s">
        <v>13678</v>
      </c>
      <c r="J15" s="43" t="s">
        <v>986</v>
      </c>
      <c r="K15" s="43" t="s">
        <v>1087</v>
      </c>
      <c r="L15" s="1071">
        <v>66300</v>
      </c>
      <c r="M15" s="1071">
        <v>22474.400000000001</v>
      </c>
    </row>
    <row r="16" spans="1:13" s="45" customFormat="1" ht="56.45" customHeight="1">
      <c r="A16" s="43">
        <v>6</v>
      </c>
      <c r="B16" s="43" t="s">
        <v>13679</v>
      </c>
      <c r="C16" s="43">
        <v>2019</v>
      </c>
      <c r="D16" s="43" t="s">
        <v>13680</v>
      </c>
      <c r="E16" s="43" t="s">
        <v>13681</v>
      </c>
      <c r="F16" s="15" t="s">
        <v>13682</v>
      </c>
      <c r="G16" s="43" t="s">
        <v>13683</v>
      </c>
      <c r="H16" s="45" t="s">
        <v>13684</v>
      </c>
      <c r="I16" s="43" t="s">
        <v>13685</v>
      </c>
      <c r="J16" s="43" t="s">
        <v>986</v>
      </c>
      <c r="K16" s="43" t="s">
        <v>1087</v>
      </c>
      <c r="L16" s="1071">
        <v>587138.89</v>
      </c>
      <c r="M16" s="1071">
        <v>88070.85</v>
      </c>
    </row>
    <row r="17" spans="1:13" s="45" customFormat="1" ht="56.45" customHeight="1">
      <c r="A17" s="43">
        <v>7</v>
      </c>
      <c r="B17" s="43" t="s">
        <v>13686</v>
      </c>
      <c r="C17" s="43">
        <v>1994</v>
      </c>
      <c r="E17" s="43" t="s">
        <v>13687</v>
      </c>
      <c r="F17" s="15" t="s">
        <v>13688</v>
      </c>
      <c r="G17" s="43" t="s">
        <v>13370</v>
      </c>
      <c r="H17" s="15" t="s">
        <v>13689</v>
      </c>
      <c r="I17" s="43" t="s">
        <v>13690</v>
      </c>
      <c r="J17" s="43" t="s">
        <v>986</v>
      </c>
      <c r="K17" s="43" t="s">
        <v>1087</v>
      </c>
      <c r="L17" s="1071">
        <v>200000</v>
      </c>
      <c r="M17" s="1071">
        <v>26666.639999999999</v>
      </c>
    </row>
    <row r="18" spans="1:13" s="45" customFormat="1" ht="38.25">
      <c r="A18" s="43">
        <v>8</v>
      </c>
      <c r="B18" s="43" t="s">
        <v>13691</v>
      </c>
      <c r="C18" s="43">
        <v>2012</v>
      </c>
      <c r="D18" s="43" t="s">
        <v>13692</v>
      </c>
      <c r="E18" s="43" t="s">
        <v>13693</v>
      </c>
      <c r="F18" s="43" t="s">
        <v>13694</v>
      </c>
      <c r="G18" s="43" t="s">
        <v>13695</v>
      </c>
      <c r="H18" s="15" t="s">
        <v>13696</v>
      </c>
      <c r="I18" s="15" t="s">
        <v>13697</v>
      </c>
      <c r="J18" s="43" t="s">
        <v>986</v>
      </c>
      <c r="K18" s="43" t="s">
        <v>8713</v>
      </c>
      <c r="L18" s="1071">
        <v>514525</v>
      </c>
      <c r="M18" s="1071">
        <v>514525</v>
      </c>
    </row>
    <row r="19" spans="1:13" ht="21" customHeight="1">
      <c r="A19" s="1072" t="s">
        <v>514</v>
      </c>
      <c r="B19" s="1073"/>
      <c r="C19" s="1073"/>
      <c r="D19" s="1073"/>
      <c r="E19" s="1073"/>
      <c r="F19" s="1073"/>
      <c r="G19" s="1073"/>
      <c r="H19" s="1073"/>
      <c r="I19" s="1073"/>
      <c r="J19" s="1073"/>
      <c r="K19" s="1074"/>
      <c r="L19" s="886">
        <f>SUM(L11:L18)</f>
        <v>3024190.0100000002</v>
      </c>
      <c r="M19" s="886">
        <f>SUM(M11:M18)</f>
        <v>2100574.0599999996</v>
      </c>
    </row>
    <row r="20" spans="1:13">
      <c r="A20" s="21"/>
      <c r="B20" s="1058"/>
      <c r="C20" s="1058"/>
      <c r="D20" s="1058"/>
      <c r="E20" s="1058"/>
      <c r="F20" s="1075"/>
      <c r="G20" s="1058"/>
      <c r="H20" s="770"/>
      <c r="I20" s="1058"/>
      <c r="J20" s="1058"/>
      <c r="K20" s="1058"/>
      <c r="L20" s="1076"/>
      <c r="M20" s="1076"/>
    </row>
    <row r="21" spans="1:13">
      <c r="A21" s="21"/>
      <c r="B21" s="1058"/>
      <c r="C21" s="1058"/>
      <c r="D21" s="1058"/>
      <c r="E21" s="1058"/>
      <c r="F21" s="1075"/>
      <c r="G21" s="1058"/>
      <c r="H21" s="770"/>
      <c r="I21" s="1058"/>
      <c r="J21" s="1058"/>
      <c r="K21" s="1058"/>
      <c r="L21" s="1076"/>
      <c r="M21" s="1076"/>
    </row>
    <row r="22" spans="1:13">
      <c r="A22" s="21"/>
      <c r="B22" s="1058"/>
      <c r="C22" s="1058"/>
      <c r="D22" s="1058"/>
      <c r="E22" s="1058"/>
      <c r="F22" s="1075"/>
      <c r="G22" s="1058"/>
      <c r="H22" s="770"/>
      <c r="I22" s="1058"/>
      <c r="J22" s="1058"/>
      <c r="K22" s="1058"/>
      <c r="L22" s="1076"/>
      <c r="M22" s="1076"/>
    </row>
    <row r="23" spans="1:13">
      <c r="A23" s="21"/>
      <c r="B23" s="1058"/>
      <c r="C23" s="1058"/>
      <c r="D23" s="1058"/>
      <c r="E23" s="1058"/>
      <c r="F23" s="1075"/>
      <c r="G23" s="1058"/>
      <c r="H23" s="770"/>
      <c r="I23" s="1058"/>
      <c r="J23" s="1058"/>
      <c r="K23" s="1058"/>
      <c r="L23" s="1076"/>
      <c r="M23" s="1076"/>
    </row>
    <row r="24" spans="1:13">
      <c r="A24" s="21"/>
      <c r="B24" s="11"/>
      <c r="C24" s="1058"/>
      <c r="D24" s="1058"/>
      <c r="E24" s="1058"/>
      <c r="F24" s="1075"/>
      <c r="G24" s="1058"/>
      <c r="H24" s="770"/>
      <c r="I24" s="1058"/>
      <c r="J24" s="1058"/>
      <c r="K24" s="1058"/>
      <c r="L24" s="1076"/>
      <c r="M24" s="1076"/>
    </row>
  </sheetData>
  <mergeCells count="19">
    <mergeCell ref="L9:L10"/>
    <mergeCell ref="M9:M10"/>
    <mergeCell ref="A19:K19"/>
    <mergeCell ref="F9:F10"/>
    <mergeCell ref="G9:G10"/>
    <mergeCell ref="H9:H10"/>
    <mergeCell ref="I9:I10"/>
    <mergeCell ref="J9:J10"/>
    <mergeCell ref="K9:K10"/>
    <mergeCell ref="L1:M1"/>
    <mergeCell ref="B2:K2"/>
    <mergeCell ref="B3:M3"/>
    <mergeCell ref="B5:M5"/>
    <mergeCell ref="B7:M7"/>
    <mergeCell ref="A9:A10"/>
    <mergeCell ref="B9:B10"/>
    <mergeCell ref="C9:C10"/>
    <mergeCell ref="D9:D10"/>
    <mergeCell ref="E9:E10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15"/>
  <sheetViews>
    <sheetView workbookViewId="0">
      <selection sqref="A1:IV65536"/>
    </sheetView>
  </sheetViews>
  <sheetFormatPr defaultRowHeight="12.75"/>
  <cols>
    <col min="1" max="1" width="5.42578125" style="1083" customWidth="1"/>
    <col min="2" max="2" width="16.140625" style="1083" customWidth="1"/>
    <col min="3" max="3" width="10" style="1083" customWidth="1"/>
    <col min="4" max="4" width="15" style="1083" customWidth="1"/>
    <col min="5" max="5" width="16.140625" style="1083" customWidth="1"/>
    <col min="6" max="6" width="18.140625" style="1084" customWidth="1"/>
    <col min="7" max="7" width="13.5703125" style="1084" customWidth="1"/>
    <col min="8" max="8" width="17.85546875" style="1084" customWidth="1"/>
    <col min="9" max="9" width="37.28515625" style="1084" customWidth="1"/>
    <col min="10" max="10" width="25.42578125" style="1083" customWidth="1"/>
    <col min="11" max="12" width="12.7109375" style="1083" customWidth="1"/>
    <col min="13" max="16384" width="9.140625" style="1083"/>
  </cols>
  <sheetData>
    <row r="1" spans="1:13" s="130" customFormat="1" ht="15.75">
      <c r="F1" s="1077"/>
      <c r="G1" s="1077"/>
      <c r="H1" s="1077"/>
      <c r="I1" s="1077"/>
      <c r="J1" s="1078"/>
      <c r="K1" s="1078"/>
      <c r="L1" s="1078"/>
    </row>
    <row r="2" spans="1:13" s="247" customFormat="1" ht="12.75" customHeight="1">
      <c r="F2" s="264"/>
      <c r="G2" s="264"/>
      <c r="H2" s="264"/>
      <c r="I2" s="264"/>
    </row>
    <row r="3" spans="1:13" s="247" customFormat="1" ht="15.75">
      <c r="A3" s="179" t="s">
        <v>535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</row>
    <row r="4" spans="1:13" s="247" customFormat="1" ht="13.5" customHeight="1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</row>
    <row r="5" spans="1:13" s="247" customFormat="1" ht="15.75">
      <c r="A5" s="179" t="s">
        <v>880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</row>
    <row r="6" spans="1:13" s="247" customFormat="1" ht="8.4499999999999993" customHeight="1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</row>
    <row r="7" spans="1:13" s="247" customFormat="1" ht="15.75">
      <c r="A7" s="179" t="s">
        <v>1393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</row>
    <row r="8" spans="1:13" s="1079" customFormat="1" ht="18" customHeight="1">
      <c r="F8" s="280"/>
      <c r="G8" s="280"/>
      <c r="H8" s="280"/>
      <c r="I8" s="280"/>
    </row>
    <row r="9" spans="1:13" s="1080" customFormat="1" ht="38.25" customHeight="1">
      <c r="A9" s="102" t="s">
        <v>0</v>
      </c>
      <c r="B9" s="102" t="s">
        <v>924</v>
      </c>
      <c r="C9" s="102" t="s">
        <v>30</v>
      </c>
      <c r="D9" s="530" t="s">
        <v>12</v>
      </c>
      <c r="E9" s="102" t="s">
        <v>981</v>
      </c>
      <c r="F9" s="102" t="s">
        <v>230</v>
      </c>
      <c r="G9" s="102" t="s">
        <v>883</v>
      </c>
      <c r="H9" s="102" t="s">
        <v>884</v>
      </c>
      <c r="I9" s="102" t="s">
        <v>13698</v>
      </c>
      <c r="J9" s="102" t="s">
        <v>885</v>
      </c>
      <c r="K9" s="102" t="s">
        <v>532</v>
      </c>
      <c r="L9" s="102" t="s">
        <v>886</v>
      </c>
    </row>
    <row r="10" spans="1:13" s="1080" customFormat="1" ht="36" customHeight="1">
      <c r="A10" s="102"/>
      <c r="B10" s="102"/>
      <c r="C10" s="102"/>
      <c r="D10" s="79"/>
      <c r="E10" s="102"/>
      <c r="F10" s="102"/>
      <c r="G10" s="102"/>
      <c r="H10" s="102"/>
      <c r="I10" s="102"/>
      <c r="J10" s="102"/>
      <c r="K10" s="102"/>
      <c r="L10" s="102"/>
    </row>
    <row r="11" spans="1:13" s="1081" customFormat="1" ht="142.9" customHeight="1">
      <c r="A11" s="5">
        <v>1</v>
      </c>
      <c r="B11" s="5" t="s">
        <v>13699</v>
      </c>
      <c r="C11" s="5">
        <v>5.3</v>
      </c>
      <c r="D11" s="5" t="s">
        <v>13700</v>
      </c>
      <c r="E11" s="38">
        <v>40905</v>
      </c>
      <c r="F11" s="38" t="s">
        <v>13701</v>
      </c>
      <c r="G11" s="5" t="s">
        <v>889</v>
      </c>
      <c r="H11" s="5" t="s">
        <v>890</v>
      </c>
      <c r="I11" s="5" t="s">
        <v>13702</v>
      </c>
      <c r="J11" s="261" t="s">
        <v>13703</v>
      </c>
      <c r="K11" s="261">
        <v>1</v>
      </c>
      <c r="L11" s="261">
        <v>1</v>
      </c>
    </row>
    <row r="12" spans="1:13" s="1081" customFormat="1" ht="119.45" customHeight="1">
      <c r="A12" s="5">
        <v>2</v>
      </c>
      <c r="B12" s="5" t="s">
        <v>13699</v>
      </c>
      <c r="C12" s="5">
        <v>10</v>
      </c>
      <c r="D12" s="5" t="s">
        <v>13704</v>
      </c>
      <c r="E12" s="38">
        <v>40905</v>
      </c>
      <c r="F12" s="38" t="s">
        <v>13705</v>
      </c>
      <c r="G12" s="5" t="s">
        <v>889</v>
      </c>
      <c r="H12" s="5" t="s">
        <v>890</v>
      </c>
      <c r="I12" s="5" t="s">
        <v>13706</v>
      </c>
      <c r="J12" s="261" t="s">
        <v>13707</v>
      </c>
      <c r="K12" s="261">
        <v>1</v>
      </c>
      <c r="L12" s="261">
        <v>1</v>
      </c>
    </row>
    <row r="13" spans="1:13" s="1082" customFormat="1" ht="15.75">
      <c r="A13" s="173" t="s">
        <v>514</v>
      </c>
      <c r="B13" s="173"/>
      <c r="C13" s="173"/>
      <c r="D13" s="173"/>
      <c r="E13" s="173"/>
      <c r="F13" s="173"/>
      <c r="G13" s="173"/>
      <c r="H13" s="173"/>
      <c r="I13" s="173"/>
      <c r="J13" s="173"/>
      <c r="K13" s="262">
        <v>2</v>
      </c>
      <c r="L13" s="262">
        <v>2</v>
      </c>
    </row>
    <row r="15" spans="1:13" ht="39" customHeight="1"/>
  </sheetData>
  <mergeCells count="17">
    <mergeCell ref="A13:J13"/>
    <mergeCell ref="G9:G10"/>
    <mergeCell ref="H9:H10"/>
    <mergeCell ref="I9:I10"/>
    <mergeCell ref="J9:J10"/>
    <mergeCell ref="K9:K10"/>
    <mergeCell ref="L9:L10"/>
    <mergeCell ref="J1:L1"/>
    <mergeCell ref="A3:M3"/>
    <mergeCell ref="A5:M5"/>
    <mergeCell ref="A7:M7"/>
    <mergeCell ref="A9:A10"/>
    <mergeCell ref="B9:B10"/>
    <mergeCell ref="C9:C10"/>
    <mergeCell ref="D9:D10"/>
    <mergeCell ref="E9:E10"/>
    <mergeCell ref="F9:F10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29"/>
  <sheetViews>
    <sheetView workbookViewId="0">
      <selection sqref="A1:IV65536"/>
    </sheetView>
  </sheetViews>
  <sheetFormatPr defaultRowHeight="12.75"/>
  <cols>
    <col min="1" max="1" width="5.7109375" style="11" customWidth="1"/>
    <col min="2" max="2" width="40.5703125" style="11" customWidth="1"/>
    <col min="3" max="3" width="29.5703125" style="11" customWidth="1"/>
    <col min="4" max="4" width="18.5703125" style="11" customWidth="1"/>
    <col min="5" max="5" width="9.140625" style="11" customWidth="1"/>
    <col min="6" max="6" width="18.5703125" style="212" customWidth="1"/>
    <col min="7" max="7" width="30.28515625" style="371" customWidth="1"/>
    <col min="8" max="8" width="15.7109375" style="371" customWidth="1"/>
    <col min="9" max="9" width="16.7109375" style="371" customWidth="1"/>
    <col min="10" max="10" width="14.28515625" style="371" customWidth="1"/>
    <col min="11" max="11" width="9.7109375" style="371" customWidth="1"/>
    <col min="12" max="12" width="9.85546875" style="371" customWidth="1"/>
    <col min="13" max="13" width="14.85546875" style="371" customWidth="1"/>
    <col min="14" max="16384" width="9.140625" style="371"/>
  </cols>
  <sheetData>
    <row r="1" spans="1:13" s="357" customFormat="1" ht="18.75">
      <c r="A1" s="353"/>
      <c r="B1" s="353"/>
      <c r="C1" s="353"/>
      <c r="D1" s="353"/>
      <c r="E1" s="353"/>
      <c r="F1" s="1064"/>
      <c r="J1" s="1085"/>
      <c r="K1" s="1086"/>
      <c r="L1" s="1086"/>
      <c r="M1" s="1086"/>
    </row>
    <row r="2" spans="1:13" s="357" customFormat="1" ht="15.75">
      <c r="A2" s="857" t="s">
        <v>535</v>
      </c>
      <c r="B2" s="857"/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857"/>
    </row>
    <row r="3" spans="1:13" s="357" customFormat="1" ht="15.75">
      <c r="A3" s="353"/>
      <c r="B3" s="353"/>
      <c r="C3" s="353"/>
      <c r="D3" s="353"/>
      <c r="E3" s="353"/>
      <c r="F3" s="353"/>
      <c r="G3" s="353"/>
    </row>
    <row r="4" spans="1:13" s="357" customFormat="1" ht="15.75">
      <c r="A4" s="857" t="s">
        <v>536</v>
      </c>
      <c r="B4" s="857"/>
      <c r="C4" s="857"/>
      <c r="D4" s="857"/>
      <c r="E4" s="857"/>
      <c r="F4" s="857"/>
      <c r="G4" s="857"/>
      <c r="H4" s="857"/>
      <c r="I4" s="857"/>
      <c r="J4" s="857"/>
      <c r="K4" s="857"/>
      <c r="L4" s="857"/>
      <c r="M4" s="857"/>
    </row>
    <row r="5" spans="1:13" s="357" customFormat="1" ht="15.75">
      <c r="A5" s="353"/>
      <c r="B5" s="859"/>
      <c r="C5" s="859"/>
      <c r="D5" s="859"/>
      <c r="E5" s="859"/>
      <c r="F5" s="1064"/>
      <c r="G5" s="859"/>
      <c r="H5" s="859"/>
      <c r="I5" s="859"/>
      <c r="J5" s="859"/>
      <c r="K5" s="859"/>
    </row>
    <row r="6" spans="1:13" s="357" customFormat="1" ht="15.75">
      <c r="A6" s="857" t="s">
        <v>13708</v>
      </c>
      <c r="B6" s="857"/>
      <c r="C6" s="857"/>
      <c r="D6" s="857"/>
      <c r="E6" s="857"/>
      <c r="F6" s="857"/>
      <c r="G6" s="857"/>
      <c r="H6" s="857"/>
      <c r="I6" s="857"/>
      <c r="J6" s="857"/>
      <c r="K6" s="857"/>
      <c r="L6" s="857"/>
      <c r="M6" s="857"/>
    </row>
    <row r="7" spans="1:13">
      <c r="B7" s="1087"/>
      <c r="C7" s="1087"/>
      <c r="D7" s="1087"/>
      <c r="E7" s="1087"/>
      <c r="F7" s="1087"/>
      <c r="G7" s="1087"/>
      <c r="H7" s="1087"/>
      <c r="I7" s="1087"/>
      <c r="J7" s="1087"/>
      <c r="K7" s="1087"/>
    </row>
    <row r="8" spans="1:13" ht="50.45" customHeight="1">
      <c r="A8" s="207" t="s">
        <v>0</v>
      </c>
      <c r="B8" s="207" t="s">
        <v>13709</v>
      </c>
      <c r="C8" s="207" t="s">
        <v>13710</v>
      </c>
      <c r="D8" s="207" t="s">
        <v>230</v>
      </c>
      <c r="E8" s="207" t="s">
        <v>13711</v>
      </c>
      <c r="F8" s="207" t="s">
        <v>12</v>
      </c>
      <c r="G8" s="207" t="s">
        <v>534</v>
      </c>
      <c r="H8" s="207" t="s">
        <v>13712</v>
      </c>
      <c r="I8" s="207" t="s">
        <v>533</v>
      </c>
      <c r="J8" s="207" t="s">
        <v>513</v>
      </c>
      <c r="K8" s="207"/>
      <c r="L8" s="207"/>
      <c r="M8" s="207"/>
    </row>
    <row r="9" spans="1:13" s="212" customFormat="1" ht="42.6" customHeight="1">
      <c r="A9" s="207"/>
      <c r="B9" s="207"/>
      <c r="C9" s="207"/>
      <c r="D9" s="207"/>
      <c r="E9" s="207"/>
      <c r="F9" s="207"/>
      <c r="G9" s="207"/>
      <c r="H9" s="207"/>
      <c r="I9" s="207"/>
      <c r="J9" s="10" t="s">
        <v>10888</v>
      </c>
      <c r="K9" s="207" t="s">
        <v>1672</v>
      </c>
      <c r="L9" s="207"/>
      <c r="M9" s="10" t="s">
        <v>567</v>
      </c>
    </row>
    <row r="10" spans="1:13" s="9" customFormat="1" ht="60.6" customHeight="1">
      <c r="A10" s="43">
        <v>1</v>
      </c>
      <c r="B10" s="43" t="s">
        <v>13713</v>
      </c>
      <c r="C10" s="43" t="s">
        <v>13714</v>
      </c>
      <c r="D10" s="1088" t="s">
        <v>13715</v>
      </c>
      <c r="E10" s="43">
        <v>13713.07</v>
      </c>
      <c r="F10" s="1088" t="s">
        <v>13716</v>
      </c>
      <c r="G10" s="43" t="s">
        <v>13717</v>
      </c>
      <c r="H10" s="17">
        <v>25921718.600000001</v>
      </c>
      <c r="I10" s="17">
        <v>23432255.91</v>
      </c>
      <c r="J10" s="43" t="s">
        <v>13718</v>
      </c>
      <c r="K10" s="120">
        <v>42370</v>
      </c>
      <c r="L10" s="120">
        <v>51501</v>
      </c>
      <c r="M10" s="43" t="s">
        <v>9095</v>
      </c>
    </row>
    <row r="11" spans="1:13" s="9" customFormat="1" ht="62.45" customHeight="1">
      <c r="A11" s="43">
        <v>2</v>
      </c>
      <c r="B11" s="43" t="s">
        <v>13719</v>
      </c>
      <c r="C11" s="43" t="s">
        <v>13720</v>
      </c>
      <c r="D11" s="1088" t="s">
        <v>13721</v>
      </c>
      <c r="E11" s="43">
        <v>54877.91</v>
      </c>
      <c r="F11" s="1088" t="s">
        <v>13722</v>
      </c>
      <c r="G11" s="43" t="s">
        <v>13723</v>
      </c>
      <c r="H11" s="17">
        <v>23079557.91</v>
      </c>
      <c r="I11" s="17">
        <v>15268415.6</v>
      </c>
      <c r="J11" s="43" t="s">
        <v>13718</v>
      </c>
      <c r="K11" s="120">
        <v>42370</v>
      </c>
      <c r="L11" s="120">
        <v>51501</v>
      </c>
      <c r="M11" s="43" t="s">
        <v>9095</v>
      </c>
    </row>
    <row r="12" spans="1:13" s="9" customFormat="1" ht="61.15" customHeight="1">
      <c r="A12" s="43">
        <v>3</v>
      </c>
      <c r="B12" s="43" t="s">
        <v>13724</v>
      </c>
      <c r="C12" s="43" t="s">
        <v>13725</v>
      </c>
      <c r="D12" s="1088" t="s">
        <v>13726</v>
      </c>
      <c r="E12" s="43">
        <v>9726.35</v>
      </c>
      <c r="F12" s="1088" t="s">
        <v>13727</v>
      </c>
      <c r="G12" s="43" t="s">
        <v>13728</v>
      </c>
      <c r="H12" s="17">
        <v>17972637.800000001</v>
      </c>
      <c r="I12" s="17">
        <v>13432457.029999999</v>
      </c>
      <c r="J12" s="43" t="s">
        <v>13718</v>
      </c>
      <c r="K12" s="120">
        <v>42370</v>
      </c>
      <c r="L12" s="120">
        <v>51501</v>
      </c>
      <c r="M12" s="43" t="s">
        <v>9095</v>
      </c>
    </row>
    <row r="13" spans="1:13" s="9" customFormat="1" ht="59.45" customHeight="1">
      <c r="A13" s="43">
        <v>4</v>
      </c>
      <c r="B13" s="43" t="s">
        <v>13729</v>
      </c>
      <c r="C13" s="43" t="s">
        <v>13730</v>
      </c>
      <c r="D13" s="1088" t="s">
        <v>13731</v>
      </c>
      <c r="E13" s="43">
        <v>9592.5</v>
      </c>
      <c r="F13" s="1088" t="s">
        <v>13732</v>
      </c>
      <c r="G13" s="43" t="s">
        <v>13733</v>
      </c>
      <c r="H13" s="17">
        <v>15951123.140000001</v>
      </c>
      <c r="I13" s="17">
        <v>9783085.6500000004</v>
      </c>
      <c r="J13" s="43" t="s">
        <v>13718</v>
      </c>
      <c r="K13" s="120">
        <v>42370</v>
      </c>
      <c r="L13" s="120">
        <v>51501</v>
      </c>
      <c r="M13" s="43" t="s">
        <v>9095</v>
      </c>
    </row>
    <row r="14" spans="1:13" s="9" customFormat="1" ht="61.15" customHeight="1">
      <c r="A14" s="43">
        <v>5</v>
      </c>
      <c r="B14" s="43" t="s">
        <v>13734</v>
      </c>
      <c r="C14" s="43" t="s">
        <v>13735</v>
      </c>
      <c r="D14" s="1088" t="s">
        <v>13736</v>
      </c>
      <c r="E14" s="43">
        <v>15093.97</v>
      </c>
      <c r="F14" s="1088" t="s">
        <v>13737</v>
      </c>
      <c r="G14" s="43" t="s">
        <v>13738</v>
      </c>
      <c r="H14" s="17">
        <v>19780442.32</v>
      </c>
      <c r="I14" s="17">
        <v>15120717.58</v>
      </c>
      <c r="J14" s="43" t="s">
        <v>13718</v>
      </c>
      <c r="K14" s="120">
        <v>42370</v>
      </c>
      <c r="L14" s="120">
        <v>51501</v>
      </c>
      <c r="M14" s="43" t="s">
        <v>9095</v>
      </c>
    </row>
    <row r="15" spans="1:13" s="9" customFormat="1" ht="56.45" customHeight="1">
      <c r="A15" s="43">
        <v>6</v>
      </c>
      <c r="B15" s="43" t="s">
        <v>13739</v>
      </c>
      <c r="C15" s="43" t="s">
        <v>13740</v>
      </c>
      <c r="D15" s="1088" t="s">
        <v>13741</v>
      </c>
      <c r="E15" s="43">
        <v>61822.49</v>
      </c>
      <c r="F15" s="1088" t="s">
        <v>13742</v>
      </c>
      <c r="G15" s="43" t="s">
        <v>13743</v>
      </c>
      <c r="H15" s="17">
        <v>143676872.74000001</v>
      </c>
      <c r="I15" s="17">
        <v>42379593.240000002</v>
      </c>
      <c r="J15" s="43" t="s">
        <v>13718</v>
      </c>
      <c r="K15" s="120">
        <v>42370</v>
      </c>
      <c r="L15" s="120">
        <v>51501</v>
      </c>
      <c r="M15" s="43" t="s">
        <v>9095</v>
      </c>
    </row>
    <row r="16" spans="1:13" s="9" customFormat="1" ht="57" customHeight="1">
      <c r="A16" s="43">
        <v>7</v>
      </c>
      <c r="B16" s="43" t="s">
        <v>13744</v>
      </c>
      <c r="C16" s="43" t="s">
        <v>13745</v>
      </c>
      <c r="D16" s="1088" t="s">
        <v>13746</v>
      </c>
      <c r="E16" s="43">
        <v>3960.27</v>
      </c>
      <c r="F16" s="1088" t="s">
        <v>13747</v>
      </c>
      <c r="G16" s="43" t="s">
        <v>13748</v>
      </c>
      <c r="H16" s="17">
        <v>21354668.760000002</v>
      </c>
      <c r="I16" s="17">
        <v>14273685.23</v>
      </c>
      <c r="J16" s="43" t="s">
        <v>13718</v>
      </c>
      <c r="K16" s="120">
        <v>42370</v>
      </c>
      <c r="L16" s="120">
        <v>51501</v>
      </c>
      <c r="M16" s="43" t="s">
        <v>9095</v>
      </c>
    </row>
    <row r="17" spans="1:13" s="9" customFormat="1" ht="55.9" customHeight="1">
      <c r="A17" s="43">
        <v>8</v>
      </c>
      <c r="B17" s="43" t="s">
        <v>13749</v>
      </c>
      <c r="C17" s="43" t="s">
        <v>1389</v>
      </c>
      <c r="D17" s="1088" t="s">
        <v>13750</v>
      </c>
      <c r="E17" s="43">
        <v>1594.53</v>
      </c>
      <c r="F17" s="1088" t="s">
        <v>13751</v>
      </c>
      <c r="G17" s="43" t="s">
        <v>13752</v>
      </c>
      <c r="H17" s="17">
        <v>1867604.32</v>
      </c>
      <c r="I17" s="17">
        <v>1548472.88</v>
      </c>
      <c r="J17" s="43" t="s">
        <v>13718</v>
      </c>
      <c r="K17" s="120">
        <v>42370</v>
      </c>
      <c r="L17" s="120">
        <v>51501</v>
      </c>
      <c r="M17" s="43" t="s">
        <v>9095</v>
      </c>
    </row>
    <row r="18" spans="1:13" s="9" customFormat="1" ht="57.6" customHeight="1">
      <c r="A18" s="43">
        <v>9</v>
      </c>
      <c r="B18" s="43" t="s">
        <v>13753</v>
      </c>
      <c r="C18" s="43" t="s">
        <v>13754</v>
      </c>
      <c r="D18" s="1088" t="s">
        <v>13755</v>
      </c>
      <c r="E18" s="43">
        <v>17405.419999999998</v>
      </c>
      <c r="F18" s="1088" t="s">
        <v>13756</v>
      </c>
      <c r="G18" s="43" t="s">
        <v>13757</v>
      </c>
      <c r="H18" s="17">
        <v>14018116.939999999</v>
      </c>
      <c r="I18" s="17">
        <v>12063181.529999999</v>
      </c>
      <c r="J18" s="43" t="s">
        <v>13718</v>
      </c>
      <c r="K18" s="120">
        <v>42370</v>
      </c>
      <c r="L18" s="120">
        <v>51501</v>
      </c>
      <c r="M18" s="43" t="s">
        <v>9095</v>
      </c>
    </row>
    <row r="19" spans="1:13" s="9" customFormat="1" ht="56.45" customHeight="1">
      <c r="A19" s="43">
        <v>10</v>
      </c>
      <c r="B19" s="43" t="s">
        <v>13758</v>
      </c>
      <c r="C19" s="43" t="s">
        <v>13759</v>
      </c>
      <c r="D19" s="1088" t="s">
        <v>13760</v>
      </c>
      <c r="E19" s="43">
        <v>11228.99</v>
      </c>
      <c r="F19" s="1088" t="s">
        <v>13761</v>
      </c>
      <c r="G19" s="43" t="s">
        <v>13762</v>
      </c>
      <c r="H19" s="17">
        <v>10212918.609999999</v>
      </c>
      <c r="I19" s="17">
        <v>6903841.1200000001</v>
      </c>
      <c r="J19" s="43" t="s">
        <v>13718</v>
      </c>
      <c r="K19" s="120">
        <v>42370</v>
      </c>
      <c r="L19" s="120">
        <v>51501</v>
      </c>
      <c r="M19" s="43" t="s">
        <v>9095</v>
      </c>
    </row>
    <row r="20" spans="1:13" s="9" customFormat="1" ht="61.15" customHeight="1">
      <c r="A20" s="43">
        <v>11</v>
      </c>
      <c r="B20" s="43" t="s">
        <v>13763</v>
      </c>
      <c r="C20" s="43" t="s">
        <v>13764</v>
      </c>
      <c r="D20" s="1088" t="s">
        <v>13765</v>
      </c>
      <c r="E20" s="43">
        <v>57580.57</v>
      </c>
      <c r="F20" s="1088" t="s">
        <v>13766</v>
      </c>
      <c r="G20" s="43" t="s">
        <v>13767</v>
      </c>
      <c r="H20" s="17">
        <v>32794122.030000001</v>
      </c>
      <c r="I20" s="17">
        <v>20019878.690000001</v>
      </c>
      <c r="J20" s="43" t="s">
        <v>13718</v>
      </c>
      <c r="K20" s="120">
        <v>42370</v>
      </c>
      <c r="L20" s="120">
        <v>51501</v>
      </c>
      <c r="M20" s="43" t="s">
        <v>9095</v>
      </c>
    </row>
    <row r="21" spans="1:13" s="9" customFormat="1" ht="57.6" customHeight="1">
      <c r="A21" s="43">
        <v>12</v>
      </c>
      <c r="B21" s="43" t="s">
        <v>13768</v>
      </c>
      <c r="C21" s="43" t="s">
        <v>13769</v>
      </c>
      <c r="D21" s="1088" t="s">
        <v>13770</v>
      </c>
      <c r="E21" s="43">
        <v>3086.3</v>
      </c>
      <c r="F21" s="1088" t="s">
        <v>13771</v>
      </c>
      <c r="G21" s="43" t="s">
        <v>13772</v>
      </c>
      <c r="H21" s="17">
        <v>3283.7</v>
      </c>
      <c r="I21" s="17">
        <v>0</v>
      </c>
      <c r="J21" s="43" t="s">
        <v>13718</v>
      </c>
      <c r="K21" s="120">
        <v>42370</v>
      </c>
      <c r="L21" s="120">
        <v>51501</v>
      </c>
      <c r="M21" s="43" t="s">
        <v>9095</v>
      </c>
    </row>
    <row r="22" spans="1:13" s="9" customFormat="1" ht="57.6" customHeight="1">
      <c r="A22" s="43">
        <v>13</v>
      </c>
      <c r="B22" s="43" t="s">
        <v>13773</v>
      </c>
      <c r="C22" s="43" t="s">
        <v>13774</v>
      </c>
      <c r="D22" s="1088" t="s">
        <v>13775</v>
      </c>
      <c r="E22" s="43">
        <v>31378.26</v>
      </c>
      <c r="F22" s="1088" t="s">
        <v>13776</v>
      </c>
      <c r="G22" s="43" t="s">
        <v>13777</v>
      </c>
      <c r="H22" s="17">
        <v>14812817.970000001</v>
      </c>
      <c r="I22" s="17">
        <v>8059037.3600000003</v>
      </c>
      <c r="J22" s="43" t="s">
        <v>13718</v>
      </c>
      <c r="K22" s="120">
        <v>42370</v>
      </c>
      <c r="L22" s="120">
        <v>51501</v>
      </c>
      <c r="M22" s="43" t="s">
        <v>9095</v>
      </c>
    </row>
    <row r="23" spans="1:13" s="9" customFormat="1" ht="57.6" customHeight="1">
      <c r="A23" s="43">
        <v>14</v>
      </c>
      <c r="B23" s="43" t="s">
        <v>13778</v>
      </c>
      <c r="C23" s="43" t="s">
        <v>13779</v>
      </c>
      <c r="D23" s="1088" t="s">
        <v>13780</v>
      </c>
      <c r="E23" s="43">
        <v>9491.93</v>
      </c>
      <c r="F23" s="1088" t="s">
        <v>13781</v>
      </c>
      <c r="G23" s="43" t="s">
        <v>13782</v>
      </c>
      <c r="H23" s="17">
        <v>12966042.5</v>
      </c>
      <c r="I23" s="17">
        <v>6607422.2699999996</v>
      </c>
      <c r="J23" s="43" t="s">
        <v>13718</v>
      </c>
      <c r="K23" s="120">
        <v>42370</v>
      </c>
      <c r="L23" s="120">
        <v>51501</v>
      </c>
      <c r="M23" s="43" t="s">
        <v>9095</v>
      </c>
    </row>
    <row r="24" spans="1:13" s="9" customFormat="1" ht="57.75" customHeight="1">
      <c r="A24" s="43">
        <v>15</v>
      </c>
      <c r="B24" s="43" t="s">
        <v>13783</v>
      </c>
      <c r="C24" s="43" t="s">
        <v>13784</v>
      </c>
      <c r="D24" s="1088" t="s">
        <v>13785</v>
      </c>
      <c r="E24" s="43">
        <v>31378.26</v>
      </c>
      <c r="F24" s="1088" t="s">
        <v>13786</v>
      </c>
      <c r="G24" s="43" t="s">
        <v>13787</v>
      </c>
      <c r="H24" s="17">
        <v>27291355.899999999</v>
      </c>
      <c r="I24" s="17">
        <v>16622349.6</v>
      </c>
      <c r="J24" s="43" t="s">
        <v>13718</v>
      </c>
      <c r="K24" s="120">
        <v>42370</v>
      </c>
      <c r="L24" s="120">
        <v>51501</v>
      </c>
      <c r="M24" s="43" t="s">
        <v>9095</v>
      </c>
    </row>
    <row r="25" spans="1:13" s="1063" customFormat="1" ht="20.45" customHeight="1">
      <c r="A25" s="1089" t="s">
        <v>514</v>
      </c>
      <c r="B25" s="1089"/>
      <c r="C25" s="1089"/>
      <c r="D25" s="1089"/>
      <c r="E25" s="1089"/>
      <c r="F25" s="1089"/>
      <c r="G25" s="1089"/>
      <c r="H25" s="1090">
        <f>SUM(H10:H24)</f>
        <v>381703283.24000007</v>
      </c>
      <c r="I25" s="1090">
        <f>SUM(I10:I24)</f>
        <v>205514393.69000003</v>
      </c>
    </row>
    <row r="26" spans="1:13" s="889" customFormat="1" ht="20.45" customHeight="1">
      <c r="A26" s="1091"/>
      <c r="B26" s="1091"/>
      <c r="C26" s="1091"/>
      <c r="D26" s="1091"/>
      <c r="E26" s="1091"/>
      <c r="F26" s="1091"/>
      <c r="G26" s="1091"/>
      <c r="H26" s="1092"/>
      <c r="I26" s="1092"/>
    </row>
    <row r="27" spans="1:13" s="889" customFormat="1" ht="20.45" customHeight="1">
      <c r="A27" s="1091"/>
      <c r="B27" s="1091"/>
      <c r="C27" s="1091"/>
      <c r="D27" s="1091"/>
      <c r="E27" s="1091"/>
      <c r="F27" s="1091"/>
      <c r="G27" s="1091"/>
      <c r="H27" s="1092"/>
      <c r="I27" s="1092"/>
    </row>
    <row r="29" spans="1:13" s="357" customFormat="1" ht="15.75">
      <c r="A29" s="353"/>
      <c r="B29" s="42"/>
      <c r="C29" s="42"/>
      <c r="D29" s="42"/>
      <c r="E29" s="42"/>
      <c r="F29" s="1064"/>
      <c r="L29" s="42"/>
    </row>
  </sheetData>
  <mergeCells count="16">
    <mergeCell ref="G8:G9"/>
    <mergeCell ref="H8:H9"/>
    <mergeCell ref="I8:I9"/>
    <mergeCell ref="J8:M8"/>
    <mergeCell ref="K9:L9"/>
    <mergeCell ref="A25:G25"/>
    <mergeCell ref="K1:M1"/>
    <mergeCell ref="A2:M2"/>
    <mergeCell ref="A4:M4"/>
    <mergeCell ref="A6:M6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>
      <selection sqref="A1:IV65536"/>
    </sheetView>
  </sheetViews>
  <sheetFormatPr defaultColWidth="14.7109375" defaultRowHeight="12.75"/>
  <cols>
    <col min="1" max="1" width="5.5703125" style="230" customWidth="1"/>
    <col min="2" max="2" width="27" style="230" customWidth="1"/>
    <col min="3" max="3" width="28.140625" style="230" customWidth="1"/>
    <col min="4" max="4" width="14.7109375" style="1116" customWidth="1"/>
    <col min="5" max="5" width="10.28515625" style="1116" customWidth="1"/>
    <col min="6" max="6" width="16.7109375" style="1117" customWidth="1"/>
    <col min="7" max="7" width="15.85546875" style="1117" customWidth="1"/>
    <col min="8" max="8" width="8.85546875" style="230" customWidth="1"/>
    <col min="9" max="9" width="14" style="230" customWidth="1"/>
    <col min="10" max="10" width="17.28515625" style="1118" customWidth="1"/>
    <col min="11" max="11" width="37.85546875" style="230" customWidth="1"/>
    <col min="12" max="12" width="25.85546875" style="230" customWidth="1"/>
    <col min="13" max="16384" width="14.7109375" style="230"/>
  </cols>
  <sheetData>
    <row r="1" spans="1:12" s="1093" customFormat="1" ht="15.75">
      <c r="D1" s="1094"/>
      <c r="E1" s="244"/>
      <c r="F1" s="244"/>
      <c r="I1" s="1095"/>
    </row>
    <row r="2" spans="1:12" s="1096" customFormat="1" ht="12" customHeight="1">
      <c r="B2" s="382"/>
      <c r="C2" s="1097"/>
      <c r="D2" s="1098"/>
      <c r="E2" s="1098"/>
      <c r="F2" s="48"/>
      <c r="G2" s="48"/>
      <c r="H2" s="382"/>
      <c r="I2" s="382"/>
      <c r="J2" s="382"/>
      <c r="K2" s="382"/>
    </row>
    <row r="3" spans="1:12" s="1099" customFormat="1" ht="15.75">
      <c r="B3" s="1100" t="s">
        <v>535</v>
      </c>
      <c r="C3" s="1100"/>
      <c r="D3" s="1100"/>
      <c r="E3" s="1100"/>
      <c r="F3" s="1100"/>
      <c r="G3" s="1100"/>
      <c r="H3" s="1100"/>
      <c r="I3" s="1100"/>
      <c r="J3" s="1100"/>
      <c r="K3" s="1100"/>
    </row>
    <row r="4" spans="1:12" s="1099" customFormat="1" ht="12" customHeight="1">
      <c r="B4" s="386"/>
      <c r="C4" s="387"/>
      <c r="D4" s="1101"/>
      <c r="E4" s="1101"/>
      <c r="F4" s="1102"/>
      <c r="G4" s="1102"/>
      <c r="H4" s="386"/>
      <c r="I4" s="386"/>
      <c r="J4" s="386"/>
      <c r="K4" s="386"/>
    </row>
    <row r="5" spans="1:12" s="1099" customFormat="1" ht="15.75" customHeight="1">
      <c r="B5" s="1100" t="s">
        <v>536</v>
      </c>
      <c r="C5" s="1100"/>
      <c r="D5" s="1100"/>
      <c r="E5" s="1100"/>
      <c r="F5" s="1100"/>
      <c r="G5" s="1100"/>
      <c r="H5" s="1100"/>
      <c r="I5" s="1100"/>
      <c r="J5" s="1100"/>
      <c r="K5" s="1100"/>
    </row>
    <row r="6" spans="1:12" s="1099" customFormat="1" ht="15.75" customHeight="1">
      <c r="B6" s="386"/>
      <c r="C6" s="386"/>
      <c r="D6" s="386"/>
      <c r="E6" s="386"/>
      <c r="F6" s="386"/>
      <c r="G6" s="386"/>
      <c r="H6" s="386"/>
      <c r="I6" s="386"/>
      <c r="J6" s="386"/>
      <c r="K6" s="386"/>
    </row>
    <row r="7" spans="1:12" s="1099" customFormat="1" ht="26.45" customHeight="1">
      <c r="B7" s="1100" t="s">
        <v>13708</v>
      </c>
      <c r="C7" s="1100"/>
      <c r="D7" s="1100"/>
      <c r="E7" s="1100"/>
      <c r="F7" s="1100"/>
      <c r="G7" s="1100"/>
      <c r="H7" s="1100"/>
      <c r="I7" s="1100"/>
      <c r="J7" s="1100"/>
      <c r="K7" s="1100"/>
    </row>
    <row r="8" spans="1:12" ht="27.75" customHeight="1">
      <c r="A8" s="102" t="s">
        <v>1394</v>
      </c>
      <c r="B8" s="102" t="s">
        <v>559</v>
      </c>
      <c r="C8" s="102" t="s">
        <v>882</v>
      </c>
      <c r="D8" s="103" t="s">
        <v>230</v>
      </c>
      <c r="E8" s="103" t="s">
        <v>12</v>
      </c>
      <c r="F8" s="1028" t="s">
        <v>532</v>
      </c>
      <c r="G8" s="1028" t="s">
        <v>533</v>
      </c>
      <c r="H8" s="102" t="s">
        <v>13788</v>
      </c>
      <c r="I8" s="102" t="s">
        <v>13789</v>
      </c>
      <c r="J8" s="103" t="s">
        <v>884</v>
      </c>
      <c r="K8" s="102" t="s">
        <v>534</v>
      </c>
      <c r="L8" s="557"/>
    </row>
    <row r="9" spans="1:12" ht="47.25" customHeight="1">
      <c r="A9" s="102"/>
      <c r="B9" s="102"/>
      <c r="C9" s="102"/>
      <c r="D9" s="103"/>
      <c r="E9" s="103"/>
      <c r="F9" s="1028"/>
      <c r="G9" s="1028"/>
      <c r="H9" s="102"/>
      <c r="I9" s="102"/>
      <c r="J9" s="103"/>
      <c r="K9" s="102"/>
      <c r="L9" s="557"/>
    </row>
    <row r="10" spans="1:12" s="234" customFormat="1" ht="74.25" customHeight="1">
      <c r="A10" s="5">
        <v>1</v>
      </c>
      <c r="B10" s="5" t="s">
        <v>13790</v>
      </c>
      <c r="C10" s="113" t="s">
        <v>13791</v>
      </c>
      <c r="D10" s="113">
        <v>73489606124</v>
      </c>
      <c r="E10" s="113" t="s">
        <v>13792</v>
      </c>
      <c r="F10" s="261">
        <v>142590</v>
      </c>
      <c r="G10" s="261">
        <v>140015.46</v>
      </c>
      <c r="H10" s="831">
        <v>2011</v>
      </c>
      <c r="I10" s="823">
        <v>40644</v>
      </c>
      <c r="J10" s="1103" t="s">
        <v>575</v>
      </c>
      <c r="K10" s="5" t="s">
        <v>13793</v>
      </c>
      <c r="L10" s="557"/>
    </row>
    <row r="11" spans="1:12" s="234" customFormat="1" ht="71.25" customHeight="1">
      <c r="A11" s="5">
        <v>2</v>
      </c>
      <c r="B11" s="5" t="s">
        <v>13794</v>
      </c>
      <c r="C11" s="5" t="s">
        <v>13795</v>
      </c>
      <c r="D11" s="113">
        <v>73489606125</v>
      </c>
      <c r="E11" s="113" t="s">
        <v>13796</v>
      </c>
      <c r="F11" s="261">
        <v>643250</v>
      </c>
      <c r="G11" s="261">
        <v>633243.89</v>
      </c>
      <c r="H11" s="831">
        <v>2011</v>
      </c>
      <c r="I11" s="823">
        <v>40644</v>
      </c>
      <c r="J11" s="1103" t="s">
        <v>575</v>
      </c>
      <c r="K11" s="5" t="s">
        <v>13797</v>
      </c>
      <c r="L11" s="557"/>
    </row>
    <row r="12" spans="1:12" s="234" customFormat="1" ht="66" customHeight="1">
      <c r="A12" s="5">
        <v>3</v>
      </c>
      <c r="B12" s="5" t="s">
        <v>13798</v>
      </c>
      <c r="C12" s="5" t="s">
        <v>13799</v>
      </c>
      <c r="D12" s="113">
        <v>73489606126</v>
      </c>
      <c r="E12" s="113" t="s">
        <v>13800</v>
      </c>
      <c r="F12" s="261">
        <v>156380</v>
      </c>
      <c r="G12" s="261">
        <v>14709.619999999995</v>
      </c>
      <c r="H12" s="831">
        <v>2011</v>
      </c>
      <c r="I12" s="823">
        <v>40644</v>
      </c>
      <c r="J12" s="1103" t="s">
        <v>575</v>
      </c>
      <c r="K12" s="5" t="s">
        <v>13801</v>
      </c>
      <c r="L12" s="557"/>
    </row>
    <row r="13" spans="1:12" s="234" customFormat="1" ht="65.25" customHeight="1">
      <c r="A13" s="5">
        <v>4</v>
      </c>
      <c r="B13" s="5" t="s">
        <v>13802</v>
      </c>
      <c r="C13" s="113" t="s">
        <v>13803</v>
      </c>
      <c r="D13" s="113">
        <v>73489606127</v>
      </c>
      <c r="E13" s="113" t="s">
        <v>13800</v>
      </c>
      <c r="F13" s="261">
        <v>115450</v>
      </c>
      <c r="G13" s="261">
        <v>114423.81</v>
      </c>
      <c r="H13" s="831">
        <v>2011</v>
      </c>
      <c r="I13" s="823">
        <v>40644</v>
      </c>
      <c r="J13" s="1103" t="s">
        <v>575</v>
      </c>
      <c r="K13" s="5" t="s">
        <v>13804</v>
      </c>
      <c r="L13" s="557"/>
    </row>
    <row r="14" spans="1:12" s="234" customFormat="1" ht="73.5" customHeight="1">
      <c r="A14" s="5">
        <v>5</v>
      </c>
      <c r="B14" s="5" t="s">
        <v>13805</v>
      </c>
      <c r="C14" s="5" t="s">
        <v>13806</v>
      </c>
      <c r="D14" s="113">
        <v>73480604158</v>
      </c>
      <c r="E14" s="113" t="s">
        <v>13807</v>
      </c>
      <c r="F14" s="261">
        <v>17920</v>
      </c>
      <c r="G14" s="261">
        <v>0</v>
      </c>
      <c r="H14" s="831">
        <v>2011</v>
      </c>
      <c r="I14" s="823">
        <v>40644</v>
      </c>
      <c r="J14" s="1103" t="s">
        <v>575</v>
      </c>
      <c r="K14" s="5" t="s">
        <v>13808</v>
      </c>
      <c r="L14" s="557"/>
    </row>
    <row r="15" spans="1:12" s="234" customFormat="1" ht="65.25" customHeight="1">
      <c r="A15" s="5">
        <v>6</v>
      </c>
      <c r="B15" s="5" t="s">
        <v>13809</v>
      </c>
      <c r="C15" s="113" t="s">
        <v>13810</v>
      </c>
      <c r="D15" s="113">
        <v>73480604159</v>
      </c>
      <c r="E15" s="113" t="s">
        <v>13811</v>
      </c>
      <c r="F15" s="261">
        <v>40593</v>
      </c>
      <c r="G15" s="261">
        <v>40232.17</v>
      </c>
      <c r="H15" s="20">
        <v>2011</v>
      </c>
      <c r="I15" s="187">
        <v>40667</v>
      </c>
      <c r="J15" s="1103" t="s">
        <v>575</v>
      </c>
      <c r="K15" s="5" t="s">
        <v>13812</v>
      </c>
      <c r="L15" s="557"/>
    </row>
    <row r="16" spans="1:12" s="234" customFormat="1" ht="73.5" customHeight="1">
      <c r="A16" s="5">
        <v>7</v>
      </c>
      <c r="B16" s="5" t="s">
        <v>13813</v>
      </c>
      <c r="C16" s="5" t="s">
        <v>13814</v>
      </c>
      <c r="D16" s="113">
        <v>73489606132</v>
      </c>
      <c r="E16" s="113" t="s">
        <v>13815</v>
      </c>
      <c r="F16" s="261">
        <v>145730</v>
      </c>
      <c r="G16" s="111">
        <v>144313.18</v>
      </c>
      <c r="H16" s="20">
        <v>2011</v>
      </c>
      <c r="I16" s="187">
        <v>40667</v>
      </c>
      <c r="J16" s="1103" t="s">
        <v>575</v>
      </c>
      <c r="K16" s="5" t="s">
        <v>13816</v>
      </c>
      <c r="L16" s="557"/>
    </row>
    <row r="17" spans="1:12" s="234" customFormat="1" ht="70.5" customHeight="1">
      <c r="A17" s="5">
        <v>8</v>
      </c>
      <c r="B17" s="5" t="s">
        <v>13813</v>
      </c>
      <c r="C17" s="5" t="s">
        <v>13817</v>
      </c>
      <c r="D17" s="113">
        <v>73489606133</v>
      </c>
      <c r="E17" s="113" t="s">
        <v>13818</v>
      </c>
      <c r="F17" s="261">
        <v>184470</v>
      </c>
      <c r="G17" s="111">
        <v>182830.27</v>
      </c>
      <c r="H17" s="20">
        <v>2011</v>
      </c>
      <c r="I17" s="187">
        <v>40667</v>
      </c>
      <c r="J17" s="1103" t="s">
        <v>575</v>
      </c>
      <c r="K17" s="5" t="s">
        <v>13819</v>
      </c>
      <c r="L17" s="557"/>
    </row>
    <row r="18" spans="1:12" s="234" customFormat="1" ht="70.5" customHeight="1">
      <c r="A18" s="5">
        <v>9</v>
      </c>
      <c r="B18" s="5" t="s">
        <v>13820</v>
      </c>
      <c r="C18" s="5" t="s">
        <v>13821</v>
      </c>
      <c r="D18" s="113">
        <v>73489606134</v>
      </c>
      <c r="E18" s="113" t="s">
        <v>13822</v>
      </c>
      <c r="F18" s="261">
        <v>42269</v>
      </c>
      <c r="G18" s="111">
        <v>41681.93</v>
      </c>
      <c r="H18" s="20">
        <v>2012</v>
      </c>
      <c r="I18" s="187">
        <v>41186</v>
      </c>
      <c r="J18" s="1103" t="s">
        <v>575</v>
      </c>
      <c r="K18" s="5" t="s">
        <v>13823</v>
      </c>
      <c r="L18" s="557"/>
    </row>
    <row r="19" spans="1:12" s="234" customFormat="1" ht="76.5" customHeight="1">
      <c r="A19" s="5">
        <v>10</v>
      </c>
      <c r="B19" s="5" t="s">
        <v>13824</v>
      </c>
      <c r="C19" s="5" t="s">
        <v>13825</v>
      </c>
      <c r="D19" s="113">
        <v>73489606135</v>
      </c>
      <c r="E19" s="113" t="s">
        <v>13826</v>
      </c>
      <c r="F19" s="261">
        <v>19549</v>
      </c>
      <c r="G19" s="111">
        <v>0</v>
      </c>
      <c r="H19" s="20">
        <v>2012</v>
      </c>
      <c r="I19" s="187">
        <v>41186</v>
      </c>
      <c r="J19" s="1103" t="s">
        <v>575</v>
      </c>
      <c r="K19" s="5" t="s">
        <v>13827</v>
      </c>
      <c r="L19" s="557"/>
    </row>
    <row r="20" spans="1:12" s="234" customFormat="1" ht="69" customHeight="1">
      <c r="A20" s="5">
        <v>11</v>
      </c>
      <c r="B20" s="5" t="s">
        <v>13828</v>
      </c>
      <c r="C20" s="5" t="s">
        <v>13829</v>
      </c>
      <c r="D20" s="113">
        <v>73489606136</v>
      </c>
      <c r="E20" s="113" t="s">
        <v>13830</v>
      </c>
      <c r="F20" s="261">
        <v>29353.200000000001</v>
      </c>
      <c r="G20" s="111">
        <v>0</v>
      </c>
      <c r="H20" s="20">
        <v>2011</v>
      </c>
      <c r="I20" s="187">
        <v>41198</v>
      </c>
      <c r="J20" s="1103" t="s">
        <v>575</v>
      </c>
      <c r="K20" s="5" t="s">
        <v>13831</v>
      </c>
      <c r="L20" s="557"/>
    </row>
    <row r="21" spans="1:12" s="234" customFormat="1" ht="75" customHeight="1">
      <c r="A21" s="5">
        <v>12</v>
      </c>
      <c r="B21" s="5" t="s">
        <v>13832</v>
      </c>
      <c r="C21" s="5" t="s">
        <v>13833</v>
      </c>
      <c r="D21" s="113">
        <v>73489606137</v>
      </c>
      <c r="E21" s="113" t="s">
        <v>13834</v>
      </c>
      <c r="F21" s="261">
        <v>22364</v>
      </c>
      <c r="G21" s="111">
        <v>0</v>
      </c>
      <c r="H21" s="20">
        <v>2008</v>
      </c>
      <c r="I21" s="187">
        <v>41110</v>
      </c>
      <c r="J21" s="1103" t="s">
        <v>575</v>
      </c>
      <c r="K21" s="5" t="s">
        <v>13835</v>
      </c>
      <c r="L21" s="557"/>
    </row>
    <row r="22" spans="1:12" s="234" customFormat="1" ht="68.25" customHeight="1">
      <c r="A22" s="5">
        <v>13</v>
      </c>
      <c r="B22" s="5" t="s">
        <v>13836</v>
      </c>
      <c r="C22" s="5" t="s">
        <v>13837</v>
      </c>
      <c r="D22" s="113">
        <v>73489606138</v>
      </c>
      <c r="E22" s="113" t="s">
        <v>13838</v>
      </c>
      <c r="F22" s="261">
        <v>74383</v>
      </c>
      <c r="G22" s="111">
        <v>63556.160000000003</v>
      </c>
      <c r="H22" s="20">
        <v>2008</v>
      </c>
      <c r="I22" s="187">
        <v>41110</v>
      </c>
      <c r="J22" s="1103" t="s">
        <v>575</v>
      </c>
      <c r="K22" s="5" t="s">
        <v>13839</v>
      </c>
      <c r="L22" s="557"/>
    </row>
    <row r="23" spans="1:12" s="234" customFormat="1" ht="72" customHeight="1">
      <c r="A23" s="5">
        <v>14</v>
      </c>
      <c r="B23" s="5" t="s">
        <v>13840</v>
      </c>
      <c r="C23" s="5" t="s">
        <v>13841</v>
      </c>
      <c r="D23" s="113">
        <v>73489606139</v>
      </c>
      <c r="E23" s="113" t="s">
        <v>13842</v>
      </c>
      <c r="F23" s="261">
        <v>29242</v>
      </c>
      <c r="G23" s="111">
        <v>0</v>
      </c>
      <c r="H23" s="20">
        <v>2012</v>
      </c>
      <c r="I23" s="187">
        <v>41296</v>
      </c>
      <c r="J23" s="1103" t="s">
        <v>575</v>
      </c>
      <c r="K23" s="5" t="s">
        <v>13843</v>
      </c>
      <c r="L23" s="557"/>
    </row>
    <row r="24" spans="1:12" s="234" customFormat="1" ht="45" customHeight="1">
      <c r="A24" s="5">
        <v>15</v>
      </c>
      <c r="B24" s="5" t="s">
        <v>13844</v>
      </c>
      <c r="C24" s="5" t="s">
        <v>13845</v>
      </c>
      <c r="D24" s="113">
        <v>73489606140</v>
      </c>
      <c r="E24" s="1104"/>
      <c r="F24" s="261">
        <v>55775</v>
      </c>
      <c r="G24" s="111">
        <v>55000.34</v>
      </c>
      <c r="H24" s="20">
        <v>2012</v>
      </c>
      <c r="I24" s="187"/>
      <c r="J24" s="1103" t="s">
        <v>575</v>
      </c>
      <c r="K24" s="5" t="s">
        <v>13846</v>
      </c>
      <c r="L24" s="557"/>
    </row>
    <row r="25" spans="1:12" s="234" customFormat="1" ht="72" customHeight="1">
      <c r="A25" s="5">
        <v>16</v>
      </c>
      <c r="B25" s="5" t="s">
        <v>13847</v>
      </c>
      <c r="C25" s="5" t="s">
        <v>13848</v>
      </c>
      <c r="D25" s="113">
        <v>73489606141</v>
      </c>
      <c r="E25" s="113" t="s">
        <v>13849</v>
      </c>
      <c r="F25" s="261">
        <v>24746</v>
      </c>
      <c r="G25" s="111">
        <v>0</v>
      </c>
      <c r="H25" s="20">
        <v>2012</v>
      </c>
      <c r="I25" s="187">
        <v>41324</v>
      </c>
      <c r="J25" s="1103" t="s">
        <v>575</v>
      </c>
      <c r="K25" s="5" t="s">
        <v>13850</v>
      </c>
      <c r="L25" s="557"/>
    </row>
    <row r="26" spans="1:12" s="234" customFormat="1" ht="78.75" customHeight="1">
      <c r="A26" s="5">
        <v>17</v>
      </c>
      <c r="B26" s="5" t="s">
        <v>13851</v>
      </c>
      <c r="C26" s="5" t="s">
        <v>13852</v>
      </c>
      <c r="D26" s="113">
        <v>73489606142</v>
      </c>
      <c r="E26" s="113" t="s">
        <v>13853</v>
      </c>
      <c r="F26" s="261">
        <v>142045</v>
      </c>
      <c r="G26" s="111">
        <v>138296.56</v>
      </c>
      <c r="H26" s="20">
        <v>2013</v>
      </c>
      <c r="I26" s="187">
        <v>41808</v>
      </c>
      <c r="J26" s="1103" t="s">
        <v>575</v>
      </c>
      <c r="K26" s="5" t="s">
        <v>13854</v>
      </c>
      <c r="L26" s="557"/>
    </row>
    <row r="27" spans="1:12" s="234" customFormat="1" ht="71.25" customHeight="1">
      <c r="A27" s="5">
        <v>18</v>
      </c>
      <c r="B27" s="5" t="s">
        <v>13855</v>
      </c>
      <c r="C27" s="5" t="s">
        <v>13856</v>
      </c>
      <c r="D27" s="113">
        <v>73489606143</v>
      </c>
      <c r="E27" s="113" t="s">
        <v>13857</v>
      </c>
      <c r="F27" s="261">
        <v>142045</v>
      </c>
      <c r="G27" s="111">
        <v>138296.56</v>
      </c>
      <c r="H27" s="20">
        <v>2013</v>
      </c>
      <c r="I27" s="187">
        <v>41561</v>
      </c>
      <c r="J27" s="1103" t="s">
        <v>575</v>
      </c>
      <c r="K27" s="5" t="s">
        <v>13858</v>
      </c>
      <c r="L27" s="557"/>
    </row>
    <row r="28" spans="1:12" s="234" customFormat="1" ht="77.25" customHeight="1">
      <c r="A28" s="5">
        <v>19</v>
      </c>
      <c r="B28" s="5" t="s">
        <v>13859</v>
      </c>
      <c r="C28" s="5" t="s">
        <v>13860</v>
      </c>
      <c r="D28" s="113">
        <v>73489606144</v>
      </c>
      <c r="E28" s="113" t="s">
        <v>13861</v>
      </c>
      <c r="F28" s="261">
        <v>26447</v>
      </c>
      <c r="G28" s="111">
        <v>0</v>
      </c>
      <c r="H28" s="20">
        <v>2013</v>
      </c>
      <c r="I28" s="187">
        <v>41830</v>
      </c>
      <c r="J28" s="1103" t="s">
        <v>575</v>
      </c>
      <c r="K28" s="1105" t="s">
        <v>13862</v>
      </c>
      <c r="L28" s="557"/>
    </row>
    <row r="29" spans="1:12" s="234" customFormat="1" ht="72.75" customHeight="1">
      <c r="A29" s="5">
        <v>20</v>
      </c>
      <c r="B29" s="5" t="s">
        <v>13863</v>
      </c>
      <c r="C29" s="5" t="s">
        <v>13864</v>
      </c>
      <c r="D29" s="113">
        <v>73489606145</v>
      </c>
      <c r="E29" s="113" t="s">
        <v>13865</v>
      </c>
      <c r="F29" s="261">
        <v>7095</v>
      </c>
      <c r="G29" s="111">
        <v>0</v>
      </c>
      <c r="H29" s="20">
        <v>2013</v>
      </c>
      <c r="I29" s="187">
        <v>41830</v>
      </c>
      <c r="J29" s="1103" t="s">
        <v>575</v>
      </c>
      <c r="K29" s="1105" t="s">
        <v>13866</v>
      </c>
      <c r="L29" s="557"/>
    </row>
    <row r="30" spans="1:12" s="234" customFormat="1" ht="74.25" customHeight="1">
      <c r="A30" s="5">
        <v>21</v>
      </c>
      <c r="B30" s="5" t="s">
        <v>13867</v>
      </c>
      <c r="C30" s="5" t="s">
        <v>13868</v>
      </c>
      <c r="D30" s="113">
        <v>73489606146</v>
      </c>
      <c r="E30" s="113" t="s">
        <v>13849</v>
      </c>
      <c r="F30" s="261">
        <v>145190</v>
      </c>
      <c r="G30" s="111">
        <v>141358.39000000001</v>
      </c>
      <c r="H30" s="20">
        <v>2013</v>
      </c>
      <c r="I30" s="187">
        <v>41754</v>
      </c>
      <c r="J30" s="1103" t="s">
        <v>575</v>
      </c>
      <c r="K30" s="1105" t="s">
        <v>13869</v>
      </c>
      <c r="L30" s="557"/>
    </row>
    <row r="31" spans="1:12" s="234" customFormat="1" ht="71.25" customHeight="1">
      <c r="A31" s="5">
        <v>22</v>
      </c>
      <c r="B31" s="5" t="s">
        <v>13870</v>
      </c>
      <c r="C31" s="5" t="s">
        <v>13871</v>
      </c>
      <c r="D31" s="113">
        <v>73489606147</v>
      </c>
      <c r="E31" s="113" t="s">
        <v>13872</v>
      </c>
      <c r="F31" s="261">
        <v>110038.5</v>
      </c>
      <c r="G31" s="111">
        <v>109427.17</v>
      </c>
      <c r="H31" s="20">
        <v>2013</v>
      </c>
      <c r="I31" s="187">
        <v>41878</v>
      </c>
      <c r="J31" s="1103" t="s">
        <v>575</v>
      </c>
      <c r="K31" s="1105" t="s">
        <v>13873</v>
      </c>
      <c r="L31" s="557"/>
    </row>
    <row r="32" spans="1:12" s="234" customFormat="1" ht="68.25" customHeight="1">
      <c r="A32" s="5">
        <v>23</v>
      </c>
      <c r="B32" s="5" t="s">
        <v>13874</v>
      </c>
      <c r="C32" s="5" t="s">
        <v>13875</v>
      </c>
      <c r="D32" s="113">
        <v>73489606148</v>
      </c>
      <c r="E32" s="113" t="s">
        <v>13876</v>
      </c>
      <c r="F32" s="261">
        <v>573250</v>
      </c>
      <c r="G32" s="111">
        <v>555734.28</v>
      </c>
      <c r="H32" s="20">
        <v>2014</v>
      </c>
      <c r="I32" s="187">
        <v>41856</v>
      </c>
      <c r="J32" s="1103" t="s">
        <v>575</v>
      </c>
      <c r="K32" s="1105" t="s">
        <v>13877</v>
      </c>
      <c r="L32" s="557"/>
    </row>
    <row r="33" spans="1:12" s="1106" customFormat="1" ht="75" customHeight="1">
      <c r="A33" s="5">
        <v>24</v>
      </c>
      <c r="B33" s="5" t="s">
        <v>13878</v>
      </c>
      <c r="C33" s="5" t="s">
        <v>13879</v>
      </c>
      <c r="D33" s="113">
        <v>73489606149</v>
      </c>
      <c r="E33" s="113" t="s">
        <v>13880</v>
      </c>
      <c r="F33" s="261">
        <v>224910</v>
      </c>
      <c r="G33" s="111">
        <v>216163.5</v>
      </c>
      <c r="H33" s="20">
        <v>2014</v>
      </c>
      <c r="I33" s="187">
        <v>41996</v>
      </c>
      <c r="J33" s="113" t="s">
        <v>575</v>
      </c>
      <c r="K33" s="1105" t="s">
        <v>13881</v>
      </c>
      <c r="L33" s="557"/>
    </row>
    <row r="34" spans="1:12" s="1106" customFormat="1" ht="76.5" customHeight="1">
      <c r="A34" s="5">
        <v>25</v>
      </c>
      <c r="B34" s="5" t="s">
        <v>13882</v>
      </c>
      <c r="C34" s="5" t="s">
        <v>13883</v>
      </c>
      <c r="D34" s="113">
        <v>73489606151</v>
      </c>
      <c r="E34" s="113" t="s">
        <v>13884</v>
      </c>
      <c r="F34" s="261">
        <v>504680</v>
      </c>
      <c r="G34" s="111">
        <v>485053.22</v>
      </c>
      <c r="H34" s="20">
        <v>2014</v>
      </c>
      <c r="I34" s="187">
        <v>41996</v>
      </c>
      <c r="J34" s="113" t="s">
        <v>575</v>
      </c>
      <c r="K34" s="1105" t="s">
        <v>13885</v>
      </c>
      <c r="L34" s="557"/>
    </row>
    <row r="35" spans="1:12" s="234" customFormat="1" ht="63.75">
      <c r="A35" s="5">
        <v>26</v>
      </c>
      <c r="B35" s="322" t="s">
        <v>13886</v>
      </c>
      <c r="C35" s="5" t="s">
        <v>13887</v>
      </c>
      <c r="D35" s="113">
        <v>73489606150</v>
      </c>
      <c r="E35" s="113" t="s">
        <v>13888</v>
      </c>
      <c r="F35" s="261">
        <v>77752</v>
      </c>
      <c r="G35" s="111">
        <v>76024.039999999994</v>
      </c>
      <c r="H35" s="20">
        <v>2014</v>
      </c>
      <c r="I35" s="187">
        <v>41996</v>
      </c>
      <c r="J35" s="1103" t="s">
        <v>575</v>
      </c>
      <c r="K35" s="1105" t="s">
        <v>13889</v>
      </c>
      <c r="L35" s="557"/>
    </row>
    <row r="36" spans="1:12" s="234" customFormat="1" ht="125.25" customHeight="1">
      <c r="A36" s="5">
        <v>27</v>
      </c>
      <c r="B36" s="322" t="s">
        <v>13890</v>
      </c>
      <c r="C36" s="5" t="s">
        <v>13891</v>
      </c>
      <c r="D36" s="113">
        <v>73489606152</v>
      </c>
      <c r="E36" s="113" t="s">
        <v>13892</v>
      </c>
      <c r="F36" s="261">
        <v>61617.95</v>
      </c>
      <c r="G36" s="111">
        <v>5099.5099999999948</v>
      </c>
      <c r="H36" s="20">
        <v>1973</v>
      </c>
      <c r="I36" s="187">
        <v>41996</v>
      </c>
      <c r="J36" s="1103" t="s">
        <v>575</v>
      </c>
      <c r="K36" s="1105" t="s">
        <v>13893</v>
      </c>
      <c r="L36" s="557"/>
    </row>
    <row r="37" spans="1:12" s="234" customFormat="1" ht="137.44999999999999" customHeight="1">
      <c r="A37" s="5">
        <v>28</v>
      </c>
      <c r="B37" s="322" t="s">
        <v>13894</v>
      </c>
      <c r="C37" s="5" t="s">
        <v>13895</v>
      </c>
      <c r="D37" s="113">
        <v>73489606153</v>
      </c>
      <c r="E37" s="113" t="s">
        <v>13896</v>
      </c>
      <c r="F37" s="261">
        <v>82844.490000000005</v>
      </c>
      <c r="G37" s="111">
        <v>6854.8800000000047</v>
      </c>
      <c r="H37" s="20">
        <v>1973</v>
      </c>
      <c r="I37" s="187">
        <v>41996</v>
      </c>
      <c r="J37" s="1103" t="s">
        <v>575</v>
      </c>
      <c r="K37" s="1105" t="s">
        <v>13897</v>
      </c>
      <c r="L37" s="557"/>
    </row>
    <row r="38" spans="1:12" s="234" customFormat="1" ht="63" customHeight="1">
      <c r="A38" s="5">
        <v>29</v>
      </c>
      <c r="B38" s="1107" t="s">
        <v>13898</v>
      </c>
      <c r="C38" s="1107" t="s">
        <v>13899</v>
      </c>
      <c r="D38" s="113">
        <v>73489606154</v>
      </c>
      <c r="E38" s="1108" t="s">
        <v>13900</v>
      </c>
      <c r="F38" s="111">
        <v>4503940.29</v>
      </c>
      <c r="G38" s="111">
        <v>3426423.05</v>
      </c>
      <c r="H38" s="20">
        <v>2012</v>
      </c>
      <c r="I38" s="187">
        <v>42865</v>
      </c>
      <c r="J38" s="1103" t="s">
        <v>575</v>
      </c>
      <c r="K38" s="1105" t="s">
        <v>13901</v>
      </c>
      <c r="L38" s="557"/>
    </row>
    <row r="39" spans="1:12" s="234" customFormat="1" ht="100.9" customHeight="1">
      <c r="A39" s="5">
        <v>30</v>
      </c>
      <c r="B39" s="606" t="s">
        <v>13902</v>
      </c>
      <c r="C39" s="1109" t="s">
        <v>13903</v>
      </c>
      <c r="D39" s="116">
        <v>73489606155</v>
      </c>
      <c r="E39" s="15" t="s">
        <v>13904</v>
      </c>
      <c r="F39" s="599">
        <v>19125851.82</v>
      </c>
      <c r="G39" s="599">
        <v>19062098.98</v>
      </c>
      <c r="H39" s="20">
        <v>2017</v>
      </c>
      <c r="I39" s="187">
        <v>42922</v>
      </c>
      <c r="J39" s="1103" t="s">
        <v>575</v>
      </c>
      <c r="K39" s="599" t="s">
        <v>13905</v>
      </c>
      <c r="L39" s="599" t="s">
        <v>13906</v>
      </c>
    </row>
    <row r="40" spans="1:12" s="1093" customFormat="1" ht="18.75" customHeight="1">
      <c r="A40" s="1110" t="s">
        <v>514</v>
      </c>
      <c r="B40" s="1111"/>
      <c r="C40" s="1111"/>
      <c r="D40" s="1111"/>
      <c r="E40" s="1112"/>
      <c r="F40" s="1113">
        <f>SUM(F10:F39)</f>
        <v>27471771.25</v>
      </c>
      <c r="G40" s="1113">
        <f>SUM(G10:G39)</f>
        <v>25790836.969999999</v>
      </c>
      <c r="J40" s="1095"/>
    </row>
    <row r="41" spans="1:12" s="229" customFormat="1" ht="30" customHeight="1">
      <c r="A41" s="228"/>
      <c r="B41" s="228"/>
      <c r="C41" s="228"/>
      <c r="D41" s="228"/>
      <c r="E41" s="228"/>
      <c r="F41" s="1114"/>
      <c r="G41" s="1114"/>
      <c r="J41" s="1115"/>
    </row>
    <row r="42" spans="1:12" s="229" customFormat="1" ht="30" customHeight="1">
      <c r="A42" s="228"/>
      <c r="B42" s="228"/>
      <c r="C42" s="228"/>
      <c r="D42" s="228"/>
      <c r="E42" s="228"/>
      <c r="F42" s="1114"/>
      <c r="G42" s="1114"/>
      <c r="J42" s="1115"/>
    </row>
    <row r="43" spans="1:12" s="229" customFormat="1" ht="30" customHeight="1">
      <c r="A43" s="228"/>
      <c r="B43" s="228"/>
      <c r="C43" s="228"/>
      <c r="D43" s="228"/>
      <c r="E43" s="228"/>
      <c r="F43" s="1114"/>
      <c r="G43" s="1114"/>
      <c r="J43" s="1115"/>
    </row>
  </sheetData>
  <mergeCells count="16">
    <mergeCell ref="H8:H9"/>
    <mergeCell ref="I8:I9"/>
    <mergeCell ref="J8:J9"/>
    <mergeCell ref="K8:K9"/>
    <mergeCell ref="L8:L38"/>
    <mergeCell ref="A40:E40"/>
    <mergeCell ref="B3:K3"/>
    <mergeCell ref="B5:K5"/>
    <mergeCell ref="B7:K7"/>
    <mergeCell ref="A8:A9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6"/>
  <sheetViews>
    <sheetView workbookViewId="0">
      <selection sqref="A1:IV65536"/>
    </sheetView>
  </sheetViews>
  <sheetFormatPr defaultRowHeight="12.75"/>
  <cols>
    <col min="1" max="1" width="4" style="143" customWidth="1"/>
    <col min="2" max="2" width="30.28515625" style="144" customWidth="1"/>
    <col min="3" max="3" width="14.28515625" style="145" customWidth="1"/>
    <col min="4" max="4" width="11.85546875" style="146" customWidth="1"/>
    <col min="5" max="5" width="12.85546875" style="144" customWidth="1"/>
    <col min="6" max="6" width="32.7109375" style="144" customWidth="1"/>
    <col min="7" max="7" width="33.42578125" style="144" customWidth="1"/>
    <col min="8" max="8" width="26.85546875" style="144" customWidth="1"/>
    <col min="9" max="9" width="18.85546875" style="149" customWidth="1"/>
    <col min="10" max="10" width="19.5703125" style="149" customWidth="1"/>
    <col min="11" max="16384" width="9.140625" style="143"/>
  </cols>
  <sheetData>
    <row r="1" spans="1:10" s="130" customFormat="1" ht="18" customHeight="1">
      <c r="B1" s="131"/>
      <c r="C1" s="132"/>
      <c r="D1" s="133"/>
      <c r="E1" s="131"/>
      <c r="F1" s="131"/>
      <c r="G1" s="131"/>
      <c r="H1" s="134"/>
      <c r="I1" s="134"/>
      <c r="J1" s="134"/>
    </row>
    <row r="2" spans="1:10" s="130" customFormat="1" ht="15.75">
      <c r="B2" s="131"/>
      <c r="C2" s="132"/>
      <c r="D2" s="133"/>
      <c r="E2" s="131"/>
      <c r="F2" s="131"/>
      <c r="G2" s="131"/>
      <c r="H2" s="131"/>
      <c r="I2" s="135"/>
      <c r="J2" s="135"/>
    </row>
    <row r="3" spans="1:10" s="136" customFormat="1" ht="15.75">
      <c r="B3" s="137" t="s">
        <v>535</v>
      </c>
      <c r="C3" s="137"/>
      <c r="D3" s="137"/>
      <c r="E3" s="137"/>
      <c r="F3" s="137"/>
      <c r="G3" s="137"/>
      <c r="H3" s="137"/>
      <c r="I3" s="137"/>
      <c r="J3" s="131"/>
    </row>
    <row r="4" spans="1:10" s="136" customFormat="1" ht="15.75">
      <c r="B4" s="135"/>
      <c r="C4" s="135"/>
      <c r="D4" s="135"/>
      <c r="E4" s="135"/>
      <c r="F4" s="135"/>
      <c r="G4" s="135"/>
      <c r="H4" s="135"/>
      <c r="I4" s="135"/>
      <c r="J4" s="131"/>
    </row>
    <row r="5" spans="1:10" s="136" customFormat="1" ht="18.75" customHeight="1">
      <c r="B5" s="137" t="s">
        <v>880</v>
      </c>
      <c r="C5" s="137"/>
      <c r="D5" s="137"/>
      <c r="E5" s="137"/>
      <c r="F5" s="137"/>
      <c r="G5" s="137"/>
      <c r="H5" s="137"/>
      <c r="I5" s="137"/>
      <c r="J5" s="131"/>
    </row>
    <row r="6" spans="1:10" s="136" customFormat="1" ht="15.75">
      <c r="B6" s="138"/>
      <c r="C6" s="139"/>
      <c r="D6" s="140"/>
      <c r="E6" s="141"/>
      <c r="F6" s="141"/>
      <c r="G6" s="141"/>
      <c r="H6" s="137"/>
      <c r="I6" s="137"/>
      <c r="J6" s="131"/>
    </row>
    <row r="7" spans="1:10" s="136" customFormat="1" ht="15.75">
      <c r="B7" s="142" t="s">
        <v>881</v>
      </c>
      <c r="C7" s="142"/>
      <c r="D7" s="142"/>
      <c r="E7" s="142"/>
      <c r="F7" s="142"/>
      <c r="G7" s="142"/>
      <c r="H7" s="142"/>
      <c r="I7" s="142"/>
      <c r="J7" s="132"/>
    </row>
    <row r="8" spans="1:10" ht="18.75" customHeight="1">
      <c r="E8" s="147"/>
      <c r="F8" s="147"/>
      <c r="G8" s="147"/>
      <c r="H8" s="148"/>
    </row>
    <row r="9" spans="1:10" s="155" customFormat="1" ht="30" customHeight="1">
      <c r="A9" s="150" t="s">
        <v>0</v>
      </c>
      <c r="B9" s="151" t="s">
        <v>559</v>
      </c>
      <c r="C9" s="152" t="s">
        <v>882</v>
      </c>
      <c r="D9" s="153" t="s">
        <v>230</v>
      </c>
      <c r="E9" s="151" t="s">
        <v>883</v>
      </c>
      <c r="F9" s="151" t="s">
        <v>884</v>
      </c>
      <c r="G9" s="151" t="s">
        <v>534</v>
      </c>
      <c r="H9" s="151" t="s">
        <v>885</v>
      </c>
      <c r="I9" s="154" t="s">
        <v>532</v>
      </c>
      <c r="J9" s="154" t="s">
        <v>886</v>
      </c>
    </row>
    <row r="10" spans="1:10" s="156" customFormat="1" ht="23.25" customHeight="1">
      <c r="A10" s="150"/>
      <c r="B10" s="151"/>
      <c r="C10" s="152"/>
      <c r="D10" s="153"/>
      <c r="E10" s="151"/>
      <c r="F10" s="151"/>
      <c r="G10" s="151"/>
      <c r="H10" s="151"/>
      <c r="I10" s="154"/>
      <c r="J10" s="154"/>
    </row>
    <row r="11" spans="1:10" ht="61.5" customHeight="1">
      <c r="A11" s="157">
        <v>1</v>
      </c>
      <c r="B11" s="158" t="s">
        <v>887</v>
      </c>
      <c r="C11" s="159" t="s">
        <v>888</v>
      </c>
      <c r="D11" s="160">
        <v>738071034</v>
      </c>
      <c r="E11" s="158" t="s">
        <v>889</v>
      </c>
      <c r="F11" s="158" t="s">
        <v>890</v>
      </c>
      <c r="G11" s="158" t="s">
        <v>891</v>
      </c>
      <c r="H11" s="158" t="s">
        <v>892</v>
      </c>
      <c r="I11" s="161">
        <v>14311024</v>
      </c>
      <c r="J11" s="161">
        <v>9585781.6300000008</v>
      </c>
    </row>
    <row r="12" spans="1:10" ht="45.75" customHeight="1">
      <c r="A12" s="157">
        <v>2</v>
      </c>
      <c r="B12" s="158" t="s">
        <v>893</v>
      </c>
      <c r="C12" s="159" t="s">
        <v>894</v>
      </c>
      <c r="D12" s="160">
        <v>738071035</v>
      </c>
      <c r="E12" s="158" t="s">
        <v>889</v>
      </c>
      <c r="F12" s="158" t="s">
        <v>890</v>
      </c>
      <c r="G12" s="158" t="s">
        <v>891</v>
      </c>
      <c r="H12" s="158" t="s">
        <v>895</v>
      </c>
      <c r="I12" s="161">
        <v>167884</v>
      </c>
      <c r="J12" s="161">
        <v>128607.76</v>
      </c>
    </row>
    <row r="13" spans="1:10" ht="42.75" customHeight="1">
      <c r="A13" s="157">
        <v>3</v>
      </c>
      <c r="B13" s="162" t="s">
        <v>896</v>
      </c>
      <c r="C13" s="159"/>
      <c r="D13" s="160">
        <v>738071053</v>
      </c>
      <c r="E13" s="158" t="s">
        <v>889</v>
      </c>
      <c r="F13" s="158" t="s">
        <v>890</v>
      </c>
      <c r="G13" s="158" t="s">
        <v>891</v>
      </c>
      <c r="H13" s="162" t="s">
        <v>897</v>
      </c>
      <c r="I13" s="163">
        <v>211708</v>
      </c>
      <c r="J13" s="163">
        <v>144015.32</v>
      </c>
    </row>
    <row r="14" spans="1:10" ht="12.75" customHeight="1">
      <c r="A14" s="164">
        <v>4</v>
      </c>
      <c r="B14" s="165" t="s">
        <v>898</v>
      </c>
      <c r="C14" s="166"/>
      <c r="D14" s="167">
        <v>738071054</v>
      </c>
      <c r="E14" s="168" t="s">
        <v>889</v>
      </c>
      <c r="F14" s="169" t="s">
        <v>890</v>
      </c>
      <c r="G14" s="169" t="s">
        <v>891</v>
      </c>
      <c r="H14" s="165" t="s">
        <v>899</v>
      </c>
      <c r="I14" s="170">
        <v>1883671</v>
      </c>
      <c r="J14" s="170">
        <v>1883671</v>
      </c>
    </row>
    <row r="15" spans="1:10" ht="18.75" customHeight="1">
      <c r="A15" s="164"/>
      <c r="B15" s="165"/>
      <c r="C15" s="166"/>
      <c r="D15" s="167"/>
      <c r="E15" s="168"/>
      <c r="F15" s="171"/>
      <c r="G15" s="171"/>
      <c r="H15" s="165"/>
      <c r="I15" s="170"/>
      <c r="J15" s="170"/>
    </row>
    <row r="16" spans="1:10" ht="37.5" customHeight="1">
      <c r="A16" s="157">
        <v>5</v>
      </c>
      <c r="B16" s="162" t="s">
        <v>900</v>
      </c>
      <c r="C16" s="159"/>
      <c r="D16" s="160">
        <v>738071060</v>
      </c>
      <c r="E16" s="158" t="s">
        <v>889</v>
      </c>
      <c r="F16" s="158" t="s">
        <v>890</v>
      </c>
      <c r="G16" s="158" t="s">
        <v>891</v>
      </c>
      <c r="H16" s="162" t="s">
        <v>901</v>
      </c>
      <c r="I16" s="163">
        <v>264027</v>
      </c>
      <c r="J16" s="163">
        <v>179565.81</v>
      </c>
    </row>
    <row r="17" spans="1:11" ht="42.75" customHeight="1">
      <c r="A17" s="157">
        <v>6</v>
      </c>
      <c r="B17" s="162" t="s">
        <v>902</v>
      </c>
      <c r="C17" s="159"/>
      <c r="D17" s="160">
        <v>738071059</v>
      </c>
      <c r="E17" s="158" t="s">
        <v>889</v>
      </c>
      <c r="F17" s="158" t="s">
        <v>890</v>
      </c>
      <c r="G17" s="158" t="s">
        <v>891</v>
      </c>
      <c r="H17" s="162" t="s">
        <v>903</v>
      </c>
      <c r="I17" s="163">
        <v>34174</v>
      </c>
      <c r="J17" s="163">
        <v>34174</v>
      </c>
    </row>
    <row r="18" spans="1:11" ht="29.25" customHeight="1">
      <c r="A18" s="157">
        <v>7</v>
      </c>
      <c r="B18" s="162" t="s">
        <v>904</v>
      </c>
      <c r="C18" s="159"/>
      <c r="D18" s="160">
        <v>738071066</v>
      </c>
      <c r="E18" s="158" t="s">
        <v>889</v>
      </c>
      <c r="F18" s="158" t="s">
        <v>890</v>
      </c>
      <c r="G18" s="158" t="s">
        <v>891</v>
      </c>
      <c r="H18" s="162" t="s">
        <v>905</v>
      </c>
      <c r="I18" s="163">
        <v>47023</v>
      </c>
      <c r="J18" s="163">
        <v>31958.21</v>
      </c>
    </row>
    <row r="19" spans="1:11" ht="34.5" customHeight="1">
      <c r="A19" s="157">
        <v>8</v>
      </c>
      <c r="B19" s="162" t="s">
        <v>904</v>
      </c>
      <c r="C19" s="159"/>
      <c r="D19" s="160">
        <v>738071065</v>
      </c>
      <c r="E19" s="158" t="s">
        <v>889</v>
      </c>
      <c r="F19" s="158" t="s">
        <v>890</v>
      </c>
      <c r="G19" s="158" t="s">
        <v>891</v>
      </c>
      <c r="H19" s="162" t="s">
        <v>906</v>
      </c>
      <c r="I19" s="163">
        <v>1080226</v>
      </c>
      <c r="J19" s="163">
        <v>712216.12</v>
      </c>
    </row>
    <row r="20" spans="1:11" ht="35.25" customHeight="1">
      <c r="A20" s="157">
        <v>9</v>
      </c>
      <c r="B20" s="162" t="s">
        <v>907</v>
      </c>
      <c r="C20" s="159"/>
      <c r="D20" s="160">
        <v>738071064</v>
      </c>
      <c r="E20" s="158" t="s">
        <v>889</v>
      </c>
      <c r="F20" s="158" t="s">
        <v>890</v>
      </c>
      <c r="G20" s="158" t="s">
        <v>891</v>
      </c>
      <c r="H20" s="162" t="s">
        <v>908</v>
      </c>
      <c r="I20" s="163">
        <v>3067401</v>
      </c>
      <c r="J20" s="163">
        <v>1958446.76</v>
      </c>
    </row>
    <row r="21" spans="1:11" ht="35.25" customHeight="1">
      <c r="A21" s="157">
        <v>10</v>
      </c>
      <c r="B21" s="162" t="s">
        <v>900</v>
      </c>
      <c r="C21" s="159"/>
      <c r="D21" s="160">
        <v>738071062</v>
      </c>
      <c r="E21" s="158" t="s">
        <v>889</v>
      </c>
      <c r="F21" s="158" t="s">
        <v>890</v>
      </c>
      <c r="G21" s="158" t="s">
        <v>891</v>
      </c>
      <c r="H21" s="162" t="s">
        <v>619</v>
      </c>
      <c r="I21" s="163">
        <v>33050</v>
      </c>
      <c r="J21" s="163">
        <v>33050</v>
      </c>
    </row>
    <row r="22" spans="1:11" ht="39" customHeight="1">
      <c r="A22" s="157">
        <v>11</v>
      </c>
      <c r="B22" s="162" t="s">
        <v>900</v>
      </c>
      <c r="C22" s="159"/>
      <c r="D22" s="160">
        <v>738071061</v>
      </c>
      <c r="E22" s="158" t="s">
        <v>889</v>
      </c>
      <c r="F22" s="158" t="s">
        <v>890</v>
      </c>
      <c r="G22" s="158" t="s">
        <v>891</v>
      </c>
      <c r="H22" s="162" t="s">
        <v>909</v>
      </c>
      <c r="I22" s="163">
        <v>242425</v>
      </c>
      <c r="J22" s="163">
        <v>242425</v>
      </c>
      <c r="K22" s="143" t="s">
        <v>910</v>
      </c>
    </row>
    <row r="23" spans="1:11" ht="31.5" customHeight="1">
      <c r="A23" s="157">
        <v>12</v>
      </c>
      <c r="B23" s="162" t="s">
        <v>900</v>
      </c>
      <c r="C23" s="159"/>
      <c r="D23" s="160">
        <v>738071063</v>
      </c>
      <c r="E23" s="158" t="s">
        <v>889</v>
      </c>
      <c r="F23" s="158" t="s">
        <v>890</v>
      </c>
      <c r="G23" s="158" t="s">
        <v>891</v>
      </c>
      <c r="H23" s="162" t="s">
        <v>911</v>
      </c>
      <c r="I23" s="163">
        <v>35263</v>
      </c>
      <c r="J23" s="163">
        <v>35263</v>
      </c>
    </row>
    <row r="24" spans="1:11" ht="31.5" customHeight="1">
      <c r="A24" s="157">
        <v>13</v>
      </c>
      <c r="B24" s="162" t="s">
        <v>900</v>
      </c>
      <c r="C24" s="159"/>
      <c r="D24" s="160">
        <v>738071055</v>
      </c>
      <c r="E24" s="158" t="s">
        <v>889</v>
      </c>
      <c r="F24" s="158" t="s">
        <v>890</v>
      </c>
      <c r="G24" s="158" t="s">
        <v>891</v>
      </c>
      <c r="H24" s="162" t="s">
        <v>619</v>
      </c>
      <c r="I24" s="163">
        <v>77987</v>
      </c>
      <c r="J24" s="163">
        <v>52069.75</v>
      </c>
    </row>
    <row r="25" spans="1:11" ht="31.5" customHeight="1">
      <c r="A25" s="157">
        <v>14</v>
      </c>
      <c r="B25" s="162" t="s">
        <v>900</v>
      </c>
      <c r="C25" s="159"/>
      <c r="D25" s="160">
        <v>738071058</v>
      </c>
      <c r="E25" s="158" t="s">
        <v>889</v>
      </c>
      <c r="F25" s="158" t="s">
        <v>890</v>
      </c>
      <c r="G25" s="158" t="s">
        <v>891</v>
      </c>
      <c r="H25" s="162" t="s">
        <v>912</v>
      </c>
      <c r="I25" s="163">
        <v>2494051</v>
      </c>
      <c r="J25" s="163">
        <v>1696292.86</v>
      </c>
    </row>
    <row r="26" spans="1:11" ht="28.5" customHeight="1">
      <c r="A26" s="157">
        <v>15</v>
      </c>
      <c r="B26" s="162" t="s">
        <v>913</v>
      </c>
      <c r="C26" s="159"/>
      <c r="D26" s="160">
        <v>738071057</v>
      </c>
      <c r="E26" s="158" t="s">
        <v>889</v>
      </c>
      <c r="F26" s="158" t="s">
        <v>890</v>
      </c>
      <c r="G26" s="158" t="s">
        <v>891</v>
      </c>
      <c r="H26" s="162" t="s">
        <v>914</v>
      </c>
      <c r="I26" s="163">
        <v>172581</v>
      </c>
      <c r="J26" s="163">
        <v>61122.65</v>
      </c>
    </row>
    <row r="27" spans="1:11" ht="33.75" customHeight="1">
      <c r="A27" s="157">
        <v>16</v>
      </c>
      <c r="B27" s="162" t="s">
        <v>913</v>
      </c>
      <c r="C27" s="159"/>
      <c r="D27" s="160">
        <v>738071056</v>
      </c>
      <c r="E27" s="158" t="s">
        <v>889</v>
      </c>
      <c r="F27" s="158" t="s">
        <v>890</v>
      </c>
      <c r="G27" s="158" t="s">
        <v>891</v>
      </c>
      <c r="H27" s="162" t="s">
        <v>915</v>
      </c>
      <c r="I27" s="163">
        <v>935888</v>
      </c>
      <c r="J27" s="163">
        <v>935888</v>
      </c>
    </row>
    <row r="28" spans="1:11" ht="78.75" customHeight="1">
      <c r="A28" s="157">
        <v>17</v>
      </c>
      <c r="B28" s="162" t="s">
        <v>900</v>
      </c>
      <c r="C28" s="159" t="s">
        <v>916</v>
      </c>
      <c r="D28" s="160">
        <v>738071055</v>
      </c>
      <c r="E28" s="158" t="s">
        <v>889</v>
      </c>
      <c r="F28" s="158" t="s">
        <v>890</v>
      </c>
      <c r="G28" s="158" t="s">
        <v>917</v>
      </c>
      <c r="H28" s="158" t="s">
        <v>918</v>
      </c>
      <c r="I28" s="161">
        <v>334879</v>
      </c>
      <c r="J28" s="161">
        <v>104649.43</v>
      </c>
    </row>
    <row r="29" spans="1:11" ht="52.5" customHeight="1">
      <c r="A29" s="157">
        <v>18</v>
      </c>
      <c r="B29" s="162" t="s">
        <v>919</v>
      </c>
      <c r="C29" s="159"/>
      <c r="D29" s="172">
        <v>7623012145</v>
      </c>
      <c r="E29" s="158" t="s">
        <v>889</v>
      </c>
      <c r="F29" s="158" t="s">
        <v>890</v>
      </c>
      <c r="G29" s="158" t="s">
        <v>920</v>
      </c>
      <c r="H29" s="158" t="s">
        <v>921</v>
      </c>
      <c r="I29" s="161">
        <v>1</v>
      </c>
      <c r="J29" s="161">
        <v>1</v>
      </c>
    </row>
    <row r="30" spans="1:11" s="175" customFormat="1" ht="18.75">
      <c r="A30" s="173" t="s">
        <v>514</v>
      </c>
      <c r="B30" s="173"/>
      <c r="C30" s="173"/>
      <c r="D30" s="173"/>
      <c r="E30" s="173"/>
      <c r="F30" s="173"/>
      <c r="G30" s="173"/>
      <c r="H30" s="173"/>
      <c r="I30" s="174">
        <f>SUM(I11:I29)</f>
        <v>25393263</v>
      </c>
      <c r="J30" s="174">
        <f>SUM(J11:J29)</f>
        <v>17819198.300000001</v>
      </c>
    </row>
    <row r="31" spans="1:11">
      <c r="D31" s="176"/>
      <c r="E31" s="148"/>
      <c r="F31" s="148"/>
    </row>
    <row r="32" spans="1:11">
      <c r="D32" s="176"/>
      <c r="E32" s="148"/>
      <c r="F32" s="148"/>
    </row>
    <row r="33" spans="5:6">
      <c r="E33" s="148"/>
      <c r="F33" s="148"/>
    </row>
    <row r="34" spans="5:6">
      <c r="E34" s="148"/>
      <c r="F34" s="148"/>
    </row>
    <row r="35" spans="5:6">
      <c r="E35" s="148"/>
      <c r="F35" s="148"/>
    </row>
    <row r="36" spans="5:6">
      <c r="E36" s="148"/>
      <c r="F36" s="148"/>
    </row>
    <row r="53" spans="1:1">
      <c r="A53" s="143" t="s">
        <v>910</v>
      </c>
    </row>
    <row r="96" spans="1:1">
      <c r="A96" s="143" t="s">
        <v>922</v>
      </c>
    </row>
  </sheetData>
  <mergeCells count="27">
    <mergeCell ref="G14:G15"/>
    <mergeCell ref="H14:H15"/>
    <mergeCell ref="I14:I15"/>
    <mergeCell ref="J14:J15"/>
    <mergeCell ref="A30:H30"/>
    <mergeCell ref="G9:G10"/>
    <mergeCell ref="H9:H10"/>
    <mergeCell ref="I9:I10"/>
    <mergeCell ref="J9:J10"/>
    <mergeCell ref="A14:A15"/>
    <mergeCell ref="B14:B15"/>
    <mergeCell ref="C14:C15"/>
    <mergeCell ref="D14:D15"/>
    <mergeCell ref="E14:E15"/>
    <mergeCell ref="F14:F15"/>
    <mergeCell ref="A9:A10"/>
    <mergeCell ref="B9:B10"/>
    <mergeCell ref="C9:C10"/>
    <mergeCell ref="D9:D10"/>
    <mergeCell ref="E9:E10"/>
    <mergeCell ref="F9:F10"/>
    <mergeCell ref="H1:J1"/>
    <mergeCell ref="B3:I3"/>
    <mergeCell ref="B5:I5"/>
    <mergeCell ref="H6:I6"/>
    <mergeCell ref="B7:I7"/>
    <mergeCell ref="E8:G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workbookViewId="0">
      <selection sqref="A1:IV65536"/>
    </sheetView>
  </sheetViews>
  <sheetFormatPr defaultRowHeight="12.75"/>
  <cols>
    <col min="1" max="1" width="6.140625" style="143" customWidth="1"/>
    <col min="2" max="2" width="19.7109375" style="184" customWidth="1"/>
    <col min="3" max="3" width="23.28515625" style="184" customWidth="1"/>
    <col min="4" max="4" width="13.5703125" style="184" customWidth="1"/>
    <col min="5" max="5" width="14.28515625" style="143" customWidth="1"/>
    <col min="6" max="6" width="11.140625" style="184" customWidth="1"/>
    <col min="7" max="7" width="13.5703125" style="184" customWidth="1"/>
    <col min="8" max="8" width="27.28515625" style="184" customWidth="1"/>
    <col min="9" max="9" width="22.7109375" style="184" customWidth="1"/>
    <col min="10" max="10" width="21" style="184" customWidth="1"/>
    <col min="11" max="11" width="18" style="184" customWidth="1"/>
    <col min="12" max="12" width="16.28515625" style="184" customWidth="1"/>
    <col min="13" max="13" width="15.5703125" style="184" customWidth="1"/>
    <col min="14" max="14" width="10.28515625" style="184" bestFit="1" customWidth="1"/>
    <col min="15" max="15" width="9.140625" style="184"/>
    <col min="16" max="16" width="15.140625" style="184" customWidth="1"/>
    <col min="17" max="16384" width="9.140625" style="184"/>
  </cols>
  <sheetData>
    <row r="1" spans="1:12" s="177" customFormat="1" ht="15.75">
      <c r="A1" s="130"/>
      <c r="E1" s="130"/>
      <c r="K1" s="178" t="s">
        <v>923</v>
      </c>
      <c r="L1" s="178"/>
    </row>
    <row r="2" spans="1:12" s="177" customFormat="1" ht="15.75">
      <c r="A2" s="130"/>
      <c r="E2" s="130"/>
    </row>
    <row r="3" spans="1:12" s="180" customFormat="1" ht="15.75">
      <c r="A3" s="179" t="s">
        <v>535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12" s="180" customFormat="1" ht="15.75">
      <c r="A4" s="181"/>
      <c r="B4" s="182"/>
      <c r="C4" s="182"/>
      <c r="D4" s="182"/>
      <c r="E4" s="181"/>
      <c r="F4" s="182"/>
      <c r="G4" s="182"/>
      <c r="H4" s="182"/>
      <c r="I4" s="182"/>
      <c r="J4" s="182"/>
      <c r="K4" s="182"/>
      <c r="L4" s="182"/>
    </row>
    <row r="5" spans="1:12" s="180" customFormat="1" ht="15.75">
      <c r="A5" s="183" t="s">
        <v>880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</row>
    <row r="6" spans="1:12" s="180" customFormat="1" ht="15.75">
      <c r="A6" s="181"/>
      <c r="B6" s="182"/>
      <c r="C6" s="182"/>
      <c r="D6" s="182"/>
      <c r="E6" s="181"/>
      <c r="F6" s="182"/>
      <c r="G6" s="182"/>
      <c r="H6" s="182"/>
      <c r="I6" s="182"/>
      <c r="J6" s="182"/>
      <c r="K6" s="182"/>
      <c r="L6" s="182"/>
    </row>
    <row r="7" spans="1:12" s="180" customFormat="1" ht="15.75">
      <c r="A7" s="183" t="s">
        <v>881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</row>
    <row r="9" spans="1:12" s="185" customFormat="1" ht="12.75" customHeight="1">
      <c r="A9" s="151" t="s">
        <v>0</v>
      </c>
      <c r="B9" s="151" t="s">
        <v>924</v>
      </c>
      <c r="C9" s="151" t="s">
        <v>882</v>
      </c>
      <c r="D9" s="151" t="s">
        <v>925</v>
      </c>
      <c r="E9" s="151" t="s">
        <v>926</v>
      </c>
      <c r="F9" s="151" t="s">
        <v>230</v>
      </c>
      <c r="G9" s="151" t="s">
        <v>883</v>
      </c>
      <c r="H9" s="151" t="s">
        <v>927</v>
      </c>
      <c r="I9" s="151" t="s">
        <v>534</v>
      </c>
      <c r="J9" s="151" t="s">
        <v>885</v>
      </c>
      <c r="K9" s="151" t="s">
        <v>532</v>
      </c>
      <c r="L9" s="151" t="s">
        <v>886</v>
      </c>
    </row>
    <row r="10" spans="1:12" s="185" customFormat="1" ht="87" customHeight="1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</row>
    <row r="11" spans="1:12" s="186" customFormat="1" ht="172.15" customHeight="1">
      <c r="A11" s="20">
        <v>1</v>
      </c>
      <c r="B11" s="8" t="s">
        <v>928</v>
      </c>
      <c r="C11" s="112" t="s">
        <v>929</v>
      </c>
      <c r="D11" s="8"/>
      <c r="E11" s="8" t="s">
        <v>930</v>
      </c>
      <c r="F11" s="113">
        <v>738071053</v>
      </c>
      <c r="G11" s="8" t="s">
        <v>889</v>
      </c>
      <c r="H11" s="8" t="s">
        <v>890</v>
      </c>
      <c r="I11" s="8" t="s">
        <v>931</v>
      </c>
      <c r="J11" s="8" t="s">
        <v>932</v>
      </c>
      <c r="K11" s="111">
        <v>12588290.300000001</v>
      </c>
      <c r="L11" s="111">
        <v>3320413.65</v>
      </c>
    </row>
    <row r="12" spans="1:12" s="186" customFormat="1" ht="141.6" customHeight="1">
      <c r="A12" s="20">
        <v>2</v>
      </c>
      <c r="B12" s="8" t="s">
        <v>933</v>
      </c>
      <c r="C12" s="5" t="s">
        <v>934</v>
      </c>
      <c r="D12" s="8" t="s">
        <v>935</v>
      </c>
      <c r="E12" s="187">
        <v>40436</v>
      </c>
      <c r="F12" s="113">
        <v>738071054</v>
      </c>
      <c r="G12" s="8" t="s">
        <v>889</v>
      </c>
      <c r="H12" s="5" t="s">
        <v>936</v>
      </c>
      <c r="I12" s="8" t="s">
        <v>937</v>
      </c>
      <c r="J12" s="8" t="s">
        <v>938</v>
      </c>
      <c r="K12" s="111">
        <v>87439.76</v>
      </c>
      <c r="L12" s="111">
        <v>0</v>
      </c>
    </row>
    <row r="13" spans="1:12" s="186" customFormat="1" ht="138" customHeight="1">
      <c r="A13" s="20">
        <v>3</v>
      </c>
      <c r="B13" s="8" t="s">
        <v>939</v>
      </c>
      <c r="C13" s="5" t="s">
        <v>940</v>
      </c>
      <c r="D13" s="8" t="s">
        <v>941</v>
      </c>
      <c r="E13" s="187">
        <v>40436</v>
      </c>
      <c r="F13" s="113">
        <v>738071055</v>
      </c>
      <c r="G13" s="8" t="s">
        <v>889</v>
      </c>
      <c r="H13" s="5" t="s">
        <v>936</v>
      </c>
      <c r="I13" s="8" t="s">
        <v>942</v>
      </c>
      <c r="J13" s="8" t="s">
        <v>943</v>
      </c>
      <c r="K13" s="111">
        <v>242240</v>
      </c>
      <c r="L13" s="111">
        <v>0</v>
      </c>
    </row>
    <row r="14" spans="1:12" s="186" customFormat="1" ht="109.15" customHeight="1">
      <c r="A14" s="20">
        <v>4</v>
      </c>
      <c r="B14" s="8" t="s">
        <v>944</v>
      </c>
      <c r="C14" s="5" t="s">
        <v>945</v>
      </c>
      <c r="D14" s="20"/>
      <c r="E14" s="187">
        <v>39953</v>
      </c>
      <c r="F14" s="113">
        <v>738071159</v>
      </c>
      <c r="G14" s="8" t="s">
        <v>889</v>
      </c>
      <c r="H14" s="5" t="s">
        <v>936</v>
      </c>
      <c r="I14" s="8" t="s">
        <v>946</v>
      </c>
      <c r="J14" s="8" t="s">
        <v>947</v>
      </c>
      <c r="K14" s="111">
        <v>274502.58</v>
      </c>
      <c r="L14" s="111">
        <v>0</v>
      </c>
    </row>
    <row r="15" spans="1:12" s="186" customFormat="1" ht="63.75">
      <c r="A15" s="20">
        <v>5</v>
      </c>
      <c r="B15" s="8" t="s">
        <v>948</v>
      </c>
      <c r="C15" s="5" t="s">
        <v>949</v>
      </c>
      <c r="D15" s="20"/>
      <c r="E15" s="187">
        <v>40269</v>
      </c>
      <c r="F15" s="113">
        <v>738071160</v>
      </c>
      <c r="G15" s="8" t="s">
        <v>889</v>
      </c>
      <c r="H15" s="5" t="s">
        <v>936</v>
      </c>
      <c r="I15" s="8" t="s">
        <v>950</v>
      </c>
      <c r="J15" s="8" t="s">
        <v>951</v>
      </c>
      <c r="K15" s="111">
        <v>86388.2</v>
      </c>
      <c r="L15" s="111">
        <v>0</v>
      </c>
    </row>
    <row r="16" spans="1:12" s="186" customFormat="1" ht="63.75">
      <c r="A16" s="20">
        <v>6</v>
      </c>
      <c r="B16" s="8" t="s">
        <v>952</v>
      </c>
      <c r="C16" s="5" t="s">
        <v>953</v>
      </c>
      <c r="D16" s="20"/>
      <c r="E16" s="187">
        <v>40526</v>
      </c>
      <c r="F16" s="113">
        <v>738071161</v>
      </c>
      <c r="G16" s="8" t="s">
        <v>889</v>
      </c>
      <c r="H16" s="5" t="s">
        <v>936</v>
      </c>
      <c r="I16" s="8" t="s">
        <v>954</v>
      </c>
      <c r="J16" s="8" t="s">
        <v>955</v>
      </c>
      <c r="K16" s="111">
        <v>44861</v>
      </c>
      <c r="L16" s="111">
        <v>0</v>
      </c>
    </row>
    <row r="17" spans="1:12" s="189" customFormat="1" ht="102">
      <c r="A17" s="20">
        <v>7</v>
      </c>
      <c r="B17" s="8" t="s">
        <v>956</v>
      </c>
      <c r="C17" s="5" t="s">
        <v>957</v>
      </c>
      <c r="D17" s="188"/>
      <c r="E17" s="187">
        <v>40688</v>
      </c>
      <c r="F17" s="113">
        <v>738071162</v>
      </c>
      <c r="G17" s="8" t="s">
        <v>889</v>
      </c>
      <c r="H17" s="5" t="s">
        <v>936</v>
      </c>
      <c r="I17" s="8" t="s">
        <v>958</v>
      </c>
      <c r="J17" s="8" t="s">
        <v>959</v>
      </c>
      <c r="K17" s="111">
        <v>392886.26</v>
      </c>
      <c r="L17" s="111">
        <v>0</v>
      </c>
    </row>
    <row r="18" spans="1:12" s="186" customFormat="1" ht="63.75">
      <c r="A18" s="20">
        <v>8</v>
      </c>
      <c r="B18" s="8" t="s">
        <v>960</v>
      </c>
      <c r="C18" s="20"/>
      <c r="D18" s="20"/>
      <c r="E18" s="187">
        <v>40429</v>
      </c>
      <c r="F18" s="113">
        <v>738071163</v>
      </c>
      <c r="G18" s="8" t="s">
        <v>889</v>
      </c>
      <c r="H18" s="5" t="s">
        <v>936</v>
      </c>
      <c r="I18" s="8" t="s">
        <v>961</v>
      </c>
      <c r="J18" s="8" t="s">
        <v>962</v>
      </c>
      <c r="K18" s="111">
        <v>67178.3</v>
      </c>
      <c r="L18" s="111">
        <v>0</v>
      </c>
    </row>
    <row r="19" spans="1:12" s="186" customFormat="1" ht="63.75">
      <c r="A19" s="20">
        <v>9</v>
      </c>
      <c r="B19" s="8" t="s">
        <v>963</v>
      </c>
      <c r="C19" s="20"/>
      <c r="D19" s="20"/>
      <c r="E19" s="187">
        <v>40085</v>
      </c>
      <c r="F19" s="113">
        <v>738071164</v>
      </c>
      <c r="G19" s="8" t="s">
        <v>889</v>
      </c>
      <c r="H19" s="5" t="s">
        <v>936</v>
      </c>
      <c r="I19" s="8" t="s">
        <v>964</v>
      </c>
      <c r="J19" s="8" t="s">
        <v>965</v>
      </c>
      <c r="K19" s="111">
        <v>44573</v>
      </c>
      <c r="L19" s="111">
        <v>0</v>
      </c>
    </row>
    <row r="20" spans="1:12" s="186" customFormat="1" ht="63.75">
      <c r="A20" s="20">
        <v>10</v>
      </c>
      <c r="B20" s="8" t="s">
        <v>966</v>
      </c>
      <c r="C20" s="20"/>
      <c r="D20" s="20"/>
      <c r="E20" s="187">
        <v>40087</v>
      </c>
      <c r="F20" s="113">
        <v>738071165</v>
      </c>
      <c r="G20" s="8" t="s">
        <v>889</v>
      </c>
      <c r="H20" s="5" t="s">
        <v>936</v>
      </c>
      <c r="I20" s="8" t="s">
        <v>967</v>
      </c>
      <c r="J20" s="8" t="s">
        <v>968</v>
      </c>
      <c r="K20" s="111">
        <v>135000</v>
      </c>
      <c r="L20" s="111">
        <v>0</v>
      </c>
    </row>
    <row r="21" spans="1:12" s="186" customFormat="1" ht="63.75">
      <c r="A21" s="20">
        <v>11</v>
      </c>
      <c r="B21" s="8" t="s">
        <v>969</v>
      </c>
      <c r="C21" s="20"/>
      <c r="D21" s="20"/>
      <c r="E21" s="187">
        <v>40715</v>
      </c>
      <c r="F21" s="113">
        <v>738071166</v>
      </c>
      <c r="G21" s="8" t="s">
        <v>889</v>
      </c>
      <c r="H21" s="5" t="s">
        <v>936</v>
      </c>
      <c r="I21" s="8" t="s">
        <v>970</v>
      </c>
      <c r="J21" s="8" t="s">
        <v>971</v>
      </c>
      <c r="K21" s="111">
        <v>50460</v>
      </c>
      <c r="L21" s="111">
        <v>0</v>
      </c>
    </row>
    <row r="22" spans="1:12" s="186" customFormat="1" ht="63.75">
      <c r="A22" s="20">
        <v>12</v>
      </c>
      <c r="B22" s="8" t="s">
        <v>972</v>
      </c>
      <c r="C22" s="8" t="s">
        <v>973</v>
      </c>
      <c r="D22" s="20"/>
      <c r="E22" s="187">
        <v>39652</v>
      </c>
      <c r="F22" s="113">
        <v>738071167</v>
      </c>
      <c r="G22" s="8" t="s">
        <v>889</v>
      </c>
      <c r="H22" s="5" t="s">
        <v>936</v>
      </c>
      <c r="I22" s="8" t="s">
        <v>974</v>
      </c>
      <c r="J22" s="8" t="s">
        <v>975</v>
      </c>
      <c r="K22" s="111">
        <v>624287</v>
      </c>
      <c r="L22" s="111">
        <v>0</v>
      </c>
    </row>
    <row r="23" spans="1:12" s="186" customFormat="1" ht="73.150000000000006" customHeight="1">
      <c r="A23" s="20">
        <v>13</v>
      </c>
      <c r="B23" s="8" t="s">
        <v>976</v>
      </c>
      <c r="C23" s="8" t="s">
        <v>977</v>
      </c>
      <c r="D23" s="20"/>
      <c r="E23" s="187">
        <v>39652</v>
      </c>
      <c r="F23" s="113">
        <v>738071168</v>
      </c>
      <c r="G23" s="8" t="s">
        <v>889</v>
      </c>
      <c r="H23" s="5" t="s">
        <v>936</v>
      </c>
      <c r="I23" s="8" t="s">
        <v>978</v>
      </c>
      <c r="J23" s="8" t="s">
        <v>979</v>
      </c>
      <c r="K23" s="111">
        <v>499440</v>
      </c>
      <c r="L23" s="111">
        <v>0</v>
      </c>
    </row>
    <row r="24" spans="1:12" s="177" customFormat="1" ht="15.75">
      <c r="A24" s="190" t="s">
        <v>514</v>
      </c>
      <c r="B24" s="191"/>
      <c r="C24" s="191"/>
      <c r="D24" s="191"/>
      <c r="E24" s="191"/>
      <c r="F24" s="191"/>
      <c r="G24" s="191"/>
      <c r="H24" s="191"/>
      <c r="I24" s="191"/>
      <c r="J24" s="192"/>
      <c r="K24" s="174">
        <f>SUM(K11:K23)</f>
        <v>15137546.4</v>
      </c>
      <c r="L24" s="174">
        <v>3320413.65</v>
      </c>
    </row>
  </sheetData>
  <mergeCells count="17">
    <mergeCell ref="A24:J24"/>
    <mergeCell ref="G9:G10"/>
    <mergeCell ref="H9:H10"/>
    <mergeCell ref="I9:I10"/>
    <mergeCell ref="J9:J10"/>
    <mergeCell ref="K9:K10"/>
    <mergeCell ref="L9:L10"/>
    <mergeCell ref="K1:L1"/>
    <mergeCell ref="A3:L3"/>
    <mergeCell ref="A5:L5"/>
    <mergeCell ref="A7:L7"/>
    <mergeCell ref="A9:A10"/>
    <mergeCell ref="B9:B10"/>
    <mergeCell ref="C9:C10"/>
    <mergeCell ref="D9:D10"/>
    <mergeCell ref="E9:E10"/>
    <mergeCell ref="F9:F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113"/>
  <sheetViews>
    <sheetView workbookViewId="0">
      <selection sqref="A1:IV65536"/>
    </sheetView>
  </sheetViews>
  <sheetFormatPr defaultRowHeight="12.75"/>
  <cols>
    <col min="1" max="1" width="4" style="9" customWidth="1"/>
    <col min="2" max="2" width="20.28515625" style="219" customWidth="1"/>
    <col min="3" max="3" width="30.7109375" style="220" customWidth="1"/>
    <col min="4" max="4" width="12.85546875" style="220" customWidth="1"/>
    <col min="5" max="5" width="10.7109375" style="220" customWidth="1"/>
    <col min="6" max="6" width="11.85546875" style="221" customWidth="1"/>
    <col min="7" max="7" width="13.7109375" style="219" customWidth="1"/>
    <col min="8" max="8" width="23" style="219" customWidth="1"/>
    <col min="9" max="9" width="46.42578125" style="219" customWidth="1"/>
    <col min="10" max="10" width="17" style="219" customWidth="1"/>
    <col min="11" max="11" width="16.7109375" style="222" customWidth="1"/>
    <col min="12" max="12" width="15.42578125" style="222" customWidth="1"/>
    <col min="13" max="16384" width="9.140625" style="9"/>
  </cols>
  <sheetData>
    <row r="1" spans="1:12" s="42" customFormat="1" ht="15.75">
      <c r="B1" s="193"/>
      <c r="C1" s="194"/>
      <c r="D1" s="194"/>
      <c r="E1" s="194"/>
      <c r="F1" s="195"/>
      <c r="G1" s="193"/>
      <c r="H1" s="193"/>
      <c r="I1" s="193"/>
      <c r="J1" s="196"/>
      <c r="K1" s="196"/>
      <c r="L1" s="196"/>
    </row>
    <row r="2" spans="1:12" s="42" customFormat="1" ht="15.75">
      <c r="B2" s="193"/>
      <c r="C2" s="194"/>
      <c r="D2" s="194"/>
      <c r="E2" s="194"/>
      <c r="F2" s="195"/>
      <c r="G2" s="193"/>
      <c r="H2" s="193"/>
      <c r="I2" s="193"/>
      <c r="J2" s="193"/>
      <c r="K2" s="197"/>
      <c r="L2" s="197"/>
    </row>
    <row r="3" spans="1:12" s="198" customFormat="1" ht="15.75">
      <c r="B3" s="199" t="s">
        <v>535</v>
      </c>
      <c r="C3" s="199"/>
      <c r="D3" s="199"/>
      <c r="E3" s="199"/>
      <c r="F3" s="199"/>
      <c r="G3" s="199"/>
      <c r="H3" s="199"/>
      <c r="I3" s="199"/>
      <c r="J3" s="199"/>
      <c r="K3" s="199"/>
      <c r="L3" s="200"/>
    </row>
    <row r="4" spans="1:12" s="198" customFormat="1" ht="13.5" customHeight="1"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0"/>
    </row>
    <row r="5" spans="1:12" s="198" customFormat="1" ht="15.75">
      <c r="B5" s="199" t="s">
        <v>980</v>
      </c>
      <c r="C5" s="199"/>
      <c r="D5" s="199"/>
      <c r="E5" s="199"/>
      <c r="F5" s="199"/>
      <c r="G5" s="199"/>
      <c r="H5" s="199"/>
      <c r="I5" s="199"/>
      <c r="J5" s="199"/>
      <c r="K5" s="199"/>
      <c r="L5" s="200"/>
    </row>
    <row r="6" spans="1:12" s="198" customFormat="1" ht="13.5" customHeight="1">
      <c r="B6" s="201"/>
      <c r="C6" s="202"/>
      <c r="D6" s="202"/>
      <c r="E6" s="202"/>
      <c r="F6" s="203"/>
      <c r="G6" s="204"/>
      <c r="H6" s="204"/>
      <c r="I6" s="204"/>
      <c r="J6" s="199"/>
      <c r="K6" s="199"/>
      <c r="L6" s="200"/>
    </row>
    <row r="7" spans="1:12" s="198" customFormat="1" ht="15.75">
      <c r="B7" s="205" t="s">
        <v>881</v>
      </c>
      <c r="C7" s="205"/>
      <c r="D7" s="205"/>
      <c r="E7" s="205"/>
      <c r="F7" s="205"/>
      <c r="G7" s="205"/>
      <c r="H7" s="205"/>
      <c r="I7" s="205"/>
      <c r="J7" s="205"/>
      <c r="K7" s="205"/>
      <c r="L7" s="206"/>
    </row>
    <row r="8" spans="1:12" s="198" customFormat="1" ht="15.75"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6"/>
    </row>
    <row r="9" spans="1:12" s="11" customFormat="1">
      <c r="A9" s="207" t="s">
        <v>0</v>
      </c>
      <c r="B9" s="208" t="s">
        <v>559</v>
      </c>
      <c r="C9" s="209" t="s">
        <v>882</v>
      </c>
      <c r="D9" s="209" t="s">
        <v>12</v>
      </c>
      <c r="E9" s="209" t="s">
        <v>981</v>
      </c>
      <c r="F9" s="210" t="s">
        <v>230</v>
      </c>
      <c r="G9" s="208" t="s">
        <v>883</v>
      </c>
      <c r="H9" s="208" t="s">
        <v>884</v>
      </c>
      <c r="I9" s="208" t="s">
        <v>534</v>
      </c>
      <c r="J9" s="208" t="s">
        <v>885</v>
      </c>
      <c r="K9" s="211" t="s">
        <v>532</v>
      </c>
      <c r="L9" s="211" t="s">
        <v>886</v>
      </c>
    </row>
    <row r="10" spans="1:12" s="212" customFormat="1" ht="88.5" customHeight="1">
      <c r="A10" s="207"/>
      <c r="B10" s="208"/>
      <c r="C10" s="209"/>
      <c r="D10" s="209"/>
      <c r="E10" s="209"/>
      <c r="F10" s="210"/>
      <c r="G10" s="208"/>
      <c r="H10" s="208"/>
      <c r="I10" s="208"/>
      <c r="J10" s="208"/>
      <c r="K10" s="211"/>
      <c r="L10" s="211"/>
    </row>
    <row r="11" spans="1:12" ht="51">
      <c r="A11" s="18">
        <v>1</v>
      </c>
      <c r="B11" s="15" t="s">
        <v>982</v>
      </c>
      <c r="C11" s="117" t="s">
        <v>983</v>
      </c>
      <c r="D11" s="117" t="s">
        <v>984</v>
      </c>
      <c r="E11" s="15" t="s">
        <v>985</v>
      </c>
      <c r="F11" s="213">
        <v>738071157</v>
      </c>
      <c r="G11" s="15" t="s">
        <v>986</v>
      </c>
      <c r="H11" s="15" t="s">
        <v>987</v>
      </c>
      <c r="I11" s="15" t="s">
        <v>988</v>
      </c>
      <c r="J11" s="15" t="s">
        <v>989</v>
      </c>
      <c r="K11" s="16">
        <v>71237.2</v>
      </c>
      <c r="L11" s="16">
        <v>23749.759999999998</v>
      </c>
    </row>
    <row r="12" spans="1:12" ht="51">
      <c r="A12" s="18">
        <v>2</v>
      </c>
      <c r="B12" s="15" t="s">
        <v>990</v>
      </c>
      <c r="C12" s="117" t="s">
        <v>991</v>
      </c>
      <c r="D12" s="117" t="s">
        <v>984</v>
      </c>
      <c r="E12" s="15" t="s">
        <v>985</v>
      </c>
      <c r="F12" s="213">
        <v>738071158</v>
      </c>
      <c r="G12" s="15" t="s">
        <v>986</v>
      </c>
      <c r="H12" s="15" t="s">
        <v>987</v>
      </c>
      <c r="I12" s="15" t="s">
        <v>988</v>
      </c>
      <c r="J12" s="15" t="s">
        <v>989</v>
      </c>
      <c r="K12" s="16">
        <v>5948.71</v>
      </c>
      <c r="L12" s="16">
        <v>3509.03</v>
      </c>
    </row>
    <row r="13" spans="1:12" ht="83.45" customHeight="1">
      <c r="A13" s="18">
        <v>3</v>
      </c>
      <c r="B13" s="15" t="s">
        <v>797</v>
      </c>
      <c r="C13" s="117" t="s">
        <v>992</v>
      </c>
      <c r="D13" s="43" t="s">
        <v>993</v>
      </c>
      <c r="E13" s="120">
        <v>41215</v>
      </c>
      <c r="F13" s="213">
        <v>739071059</v>
      </c>
      <c r="G13" s="15" t="s">
        <v>986</v>
      </c>
      <c r="H13" s="15" t="s">
        <v>987</v>
      </c>
      <c r="I13" s="117" t="s">
        <v>994</v>
      </c>
      <c r="J13" s="15" t="s">
        <v>995</v>
      </c>
      <c r="K13" s="16">
        <v>8176</v>
      </c>
      <c r="L13" s="16">
        <v>3196.8</v>
      </c>
    </row>
    <row r="14" spans="1:12" ht="86.45" customHeight="1">
      <c r="A14" s="18">
        <v>4</v>
      </c>
      <c r="B14" s="15" t="s">
        <v>792</v>
      </c>
      <c r="C14" s="43" t="s">
        <v>996</v>
      </c>
      <c r="D14" s="43" t="s">
        <v>997</v>
      </c>
      <c r="E14" s="120">
        <v>41215</v>
      </c>
      <c r="F14" s="213">
        <v>739071060</v>
      </c>
      <c r="G14" s="15" t="s">
        <v>986</v>
      </c>
      <c r="H14" s="15" t="s">
        <v>987</v>
      </c>
      <c r="I14" s="117" t="s">
        <v>998</v>
      </c>
      <c r="J14" s="15" t="s">
        <v>995</v>
      </c>
      <c r="K14" s="16">
        <v>55681</v>
      </c>
      <c r="L14" s="16">
        <v>14510.76</v>
      </c>
    </row>
    <row r="15" spans="1:12" ht="51">
      <c r="A15" s="18">
        <v>5</v>
      </c>
      <c r="B15" s="15" t="s">
        <v>792</v>
      </c>
      <c r="C15" s="43" t="s">
        <v>999</v>
      </c>
      <c r="D15" s="43" t="s">
        <v>1000</v>
      </c>
      <c r="E15" s="120">
        <v>41273</v>
      </c>
      <c r="F15" s="213">
        <v>739071061</v>
      </c>
      <c r="G15" s="15" t="s">
        <v>986</v>
      </c>
      <c r="H15" s="15" t="s">
        <v>987</v>
      </c>
      <c r="I15" s="15" t="s">
        <v>1001</v>
      </c>
      <c r="J15" s="15" t="s">
        <v>1002</v>
      </c>
      <c r="K15" s="16">
        <v>10274</v>
      </c>
      <c r="L15" s="16">
        <v>2551.0500000000002</v>
      </c>
    </row>
    <row r="16" spans="1:12" ht="57.6" customHeight="1">
      <c r="A16" s="18">
        <v>6</v>
      </c>
      <c r="B16" s="15" t="s">
        <v>797</v>
      </c>
      <c r="C16" s="43" t="s">
        <v>1003</v>
      </c>
      <c r="D16" s="43" t="s">
        <v>1004</v>
      </c>
      <c r="E16" s="120">
        <v>41273</v>
      </c>
      <c r="F16" s="213">
        <v>739672064</v>
      </c>
      <c r="G16" s="15" t="s">
        <v>986</v>
      </c>
      <c r="H16" s="15" t="s">
        <v>987</v>
      </c>
      <c r="I16" s="15" t="s">
        <v>1005</v>
      </c>
      <c r="J16" s="15" t="s">
        <v>1002</v>
      </c>
      <c r="K16" s="16">
        <v>7010</v>
      </c>
      <c r="L16" s="16">
        <v>2593.5</v>
      </c>
    </row>
    <row r="17" spans="1:253" ht="87.6" customHeight="1">
      <c r="A17" s="18">
        <v>7</v>
      </c>
      <c r="B17" s="15" t="s">
        <v>810</v>
      </c>
      <c r="C17" s="43" t="s">
        <v>1006</v>
      </c>
      <c r="D17" s="43" t="s">
        <v>1007</v>
      </c>
      <c r="E17" s="120">
        <v>40667</v>
      </c>
      <c r="F17" s="213">
        <v>739071062</v>
      </c>
      <c r="G17" s="15" t="s">
        <v>986</v>
      </c>
      <c r="H17" s="15" t="s">
        <v>987</v>
      </c>
      <c r="I17" s="117" t="s">
        <v>1008</v>
      </c>
      <c r="J17" s="15" t="s">
        <v>1009</v>
      </c>
      <c r="K17" s="16">
        <v>85020</v>
      </c>
      <c r="L17" s="16">
        <v>21054.92</v>
      </c>
    </row>
    <row r="18" spans="1:253" ht="80.25" customHeight="1">
      <c r="A18" s="18">
        <v>8</v>
      </c>
      <c r="B18" s="15" t="s">
        <v>815</v>
      </c>
      <c r="C18" s="43" t="s">
        <v>1010</v>
      </c>
      <c r="D18" s="43" t="s">
        <v>1011</v>
      </c>
      <c r="E18" s="120">
        <v>40667</v>
      </c>
      <c r="F18" s="213">
        <v>739071063</v>
      </c>
      <c r="G18" s="15" t="s">
        <v>986</v>
      </c>
      <c r="H18" s="15" t="s">
        <v>987</v>
      </c>
      <c r="I18" s="117" t="s">
        <v>1012</v>
      </c>
      <c r="J18" s="15" t="s">
        <v>1009</v>
      </c>
      <c r="K18" s="16">
        <v>171560</v>
      </c>
      <c r="L18" s="16">
        <v>63469.59</v>
      </c>
    </row>
    <row r="19" spans="1:253" ht="88.15" customHeight="1">
      <c r="A19" s="18">
        <v>9</v>
      </c>
      <c r="B19" s="15" t="s">
        <v>792</v>
      </c>
      <c r="C19" s="117" t="s">
        <v>1013</v>
      </c>
      <c r="D19" s="43" t="s">
        <v>1014</v>
      </c>
      <c r="E19" s="15" t="s">
        <v>1015</v>
      </c>
      <c r="F19" s="213">
        <v>739071069</v>
      </c>
      <c r="G19" s="15" t="s">
        <v>986</v>
      </c>
      <c r="H19" s="15" t="s">
        <v>987</v>
      </c>
      <c r="I19" s="117" t="s">
        <v>1016</v>
      </c>
      <c r="J19" s="15" t="s">
        <v>1017</v>
      </c>
      <c r="K19" s="16">
        <v>55934</v>
      </c>
      <c r="L19" s="16">
        <v>22172.76</v>
      </c>
    </row>
    <row r="20" spans="1:253" ht="85.9" customHeight="1">
      <c r="A20" s="18">
        <v>10</v>
      </c>
      <c r="B20" s="15" t="s">
        <v>1018</v>
      </c>
      <c r="C20" s="117" t="s">
        <v>1019</v>
      </c>
      <c r="D20" s="117" t="s">
        <v>1020</v>
      </c>
      <c r="E20" s="15" t="s">
        <v>1021</v>
      </c>
      <c r="F20" s="213">
        <v>739071072</v>
      </c>
      <c r="G20" s="15" t="s">
        <v>986</v>
      </c>
      <c r="H20" s="15" t="s">
        <v>987</v>
      </c>
      <c r="I20" s="117" t="s">
        <v>1022</v>
      </c>
      <c r="J20" s="15" t="s">
        <v>1023</v>
      </c>
      <c r="K20" s="16">
        <v>171492</v>
      </c>
      <c r="L20" s="16">
        <v>164848.88</v>
      </c>
    </row>
    <row r="21" spans="1:253" ht="51">
      <c r="A21" s="18">
        <v>11</v>
      </c>
      <c r="B21" s="15" t="s">
        <v>792</v>
      </c>
      <c r="C21" s="117" t="s">
        <v>1024</v>
      </c>
      <c r="D21" s="117" t="s">
        <v>1025</v>
      </c>
      <c r="E21" s="15" t="s">
        <v>847</v>
      </c>
      <c r="F21" s="213">
        <v>739071074</v>
      </c>
      <c r="G21" s="15" t="s">
        <v>986</v>
      </c>
      <c r="H21" s="15" t="s">
        <v>987</v>
      </c>
      <c r="I21" s="15" t="s">
        <v>1026</v>
      </c>
      <c r="J21" s="15" t="s">
        <v>1027</v>
      </c>
      <c r="K21" s="16">
        <v>6849</v>
      </c>
      <c r="L21" s="16">
        <v>6849</v>
      </c>
    </row>
    <row r="22" spans="1:253" ht="55.5" customHeight="1">
      <c r="A22" s="18">
        <v>12</v>
      </c>
      <c r="B22" s="15" t="s">
        <v>1028</v>
      </c>
      <c r="C22" s="117" t="s">
        <v>1029</v>
      </c>
      <c r="D22" s="117" t="s">
        <v>1030</v>
      </c>
      <c r="E22" s="15" t="s">
        <v>1031</v>
      </c>
      <c r="F22" s="213">
        <v>739071076</v>
      </c>
      <c r="G22" s="15" t="s">
        <v>986</v>
      </c>
      <c r="H22" s="15" t="s">
        <v>987</v>
      </c>
      <c r="I22" s="15" t="s">
        <v>1032</v>
      </c>
      <c r="J22" s="15" t="s">
        <v>834</v>
      </c>
      <c r="K22" s="16">
        <v>135216</v>
      </c>
      <c r="L22" s="16">
        <v>72615.48</v>
      </c>
    </row>
    <row r="23" spans="1:253" ht="51">
      <c r="A23" s="18">
        <v>13</v>
      </c>
      <c r="B23" s="15" t="s">
        <v>792</v>
      </c>
      <c r="C23" s="117" t="s">
        <v>1033</v>
      </c>
      <c r="D23" s="117" t="s">
        <v>1034</v>
      </c>
      <c r="E23" s="15" t="s">
        <v>1015</v>
      </c>
      <c r="F23" s="213">
        <v>739071077</v>
      </c>
      <c r="G23" s="15" t="s">
        <v>986</v>
      </c>
      <c r="H23" s="15" t="s">
        <v>987</v>
      </c>
      <c r="I23" s="15" t="s">
        <v>1035</v>
      </c>
      <c r="J23" s="15" t="s">
        <v>1036</v>
      </c>
      <c r="K23" s="16">
        <v>133680</v>
      </c>
      <c r="L23" s="16">
        <v>82255.199999999997</v>
      </c>
    </row>
    <row r="24" spans="1:253" ht="63.75">
      <c r="A24" s="18">
        <v>14</v>
      </c>
      <c r="B24" s="15" t="s">
        <v>797</v>
      </c>
      <c r="C24" s="117" t="s">
        <v>1037</v>
      </c>
      <c r="D24" s="117" t="s">
        <v>1038</v>
      </c>
      <c r="E24" s="15" t="s">
        <v>1015</v>
      </c>
      <c r="F24" s="213">
        <v>739071083</v>
      </c>
      <c r="G24" s="15" t="s">
        <v>986</v>
      </c>
      <c r="H24" s="15" t="s">
        <v>987</v>
      </c>
      <c r="I24" s="15" t="s">
        <v>1039</v>
      </c>
      <c r="J24" s="15" t="s">
        <v>1017</v>
      </c>
      <c r="K24" s="16">
        <v>69241</v>
      </c>
      <c r="L24" s="16">
        <v>46160.88</v>
      </c>
    </row>
    <row r="25" spans="1:253" ht="76.5">
      <c r="A25" s="18">
        <v>15</v>
      </c>
      <c r="B25" s="15" t="s">
        <v>810</v>
      </c>
      <c r="C25" s="117" t="s">
        <v>1040</v>
      </c>
      <c r="D25" s="117" t="s">
        <v>1041</v>
      </c>
      <c r="E25" s="15" t="s">
        <v>1031</v>
      </c>
      <c r="F25" s="213">
        <v>739071066</v>
      </c>
      <c r="G25" s="15" t="s">
        <v>986</v>
      </c>
      <c r="H25" s="15" t="s">
        <v>987</v>
      </c>
      <c r="I25" s="117" t="s">
        <v>1042</v>
      </c>
      <c r="J25" s="15" t="s">
        <v>1043</v>
      </c>
      <c r="K25" s="16">
        <v>138836</v>
      </c>
      <c r="L25" s="16">
        <v>47821.2</v>
      </c>
    </row>
    <row r="26" spans="1:253" ht="80.25" customHeight="1">
      <c r="A26" s="18">
        <v>16</v>
      </c>
      <c r="B26" s="15" t="s">
        <v>815</v>
      </c>
      <c r="C26" s="117" t="s">
        <v>1044</v>
      </c>
      <c r="D26" s="117" t="s">
        <v>1045</v>
      </c>
      <c r="E26" s="120">
        <v>40882</v>
      </c>
      <c r="F26" s="213">
        <v>739071085</v>
      </c>
      <c r="G26" s="15" t="s">
        <v>986</v>
      </c>
      <c r="H26" s="15" t="s">
        <v>987</v>
      </c>
      <c r="I26" s="117" t="s">
        <v>1046</v>
      </c>
      <c r="J26" s="15" t="s">
        <v>1047</v>
      </c>
      <c r="K26" s="16">
        <v>192256</v>
      </c>
      <c r="L26" s="16">
        <v>89719.28</v>
      </c>
    </row>
    <row r="27" spans="1:253" ht="63.75">
      <c r="A27" s="18">
        <v>17</v>
      </c>
      <c r="B27" s="15" t="s">
        <v>1048</v>
      </c>
      <c r="C27" s="117" t="s">
        <v>1049</v>
      </c>
      <c r="D27" s="117" t="s">
        <v>1050</v>
      </c>
      <c r="E27" s="120">
        <v>40882</v>
      </c>
      <c r="F27" s="213">
        <v>739071086</v>
      </c>
      <c r="G27" s="15" t="s">
        <v>986</v>
      </c>
      <c r="H27" s="15" t="s">
        <v>987</v>
      </c>
      <c r="I27" s="15" t="s">
        <v>1051</v>
      </c>
      <c r="J27" s="15" t="s">
        <v>1052</v>
      </c>
      <c r="K27" s="16">
        <v>131994</v>
      </c>
      <c r="L27" s="16">
        <v>131994</v>
      </c>
    </row>
    <row r="28" spans="1:253" ht="51">
      <c r="A28" s="18">
        <v>18</v>
      </c>
      <c r="B28" s="15" t="s">
        <v>797</v>
      </c>
      <c r="C28" s="117" t="s">
        <v>1053</v>
      </c>
      <c r="D28" s="117" t="s">
        <v>1054</v>
      </c>
      <c r="E28" s="120">
        <v>41268</v>
      </c>
      <c r="F28" s="213">
        <v>739071088</v>
      </c>
      <c r="G28" s="15" t="s">
        <v>986</v>
      </c>
      <c r="H28" s="15" t="s">
        <v>987</v>
      </c>
      <c r="I28" s="15" t="s">
        <v>1055</v>
      </c>
      <c r="J28" s="15" t="s">
        <v>1027</v>
      </c>
      <c r="K28" s="16">
        <v>135400</v>
      </c>
      <c r="L28" s="16">
        <v>135400</v>
      </c>
    </row>
    <row r="29" spans="1:253" ht="51">
      <c r="A29" s="18">
        <v>19</v>
      </c>
      <c r="B29" s="15" t="s">
        <v>797</v>
      </c>
      <c r="C29" s="117" t="s">
        <v>1056</v>
      </c>
      <c r="D29" s="117" t="s">
        <v>1057</v>
      </c>
      <c r="E29" s="120">
        <v>41268</v>
      </c>
      <c r="F29" s="213">
        <v>739071089</v>
      </c>
      <c r="G29" s="15" t="s">
        <v>986</v>
      </c>
      <c r="H29" s="15" t="s">
        <v>987</v>
      </c>
      <c r="I29" s="15" t="s">
        <v>1058</v>
      </c>
      <c r="J29" s="15" t="s">
        <v>1036</v>
      </c>
      <c r="K29" s="16">
        <v>196049</v>
      </c>
      <c r="L29" s="16">
        <v>141357.51999999999</v>
      </c>
    </row>
    <row r="30" spans="1:253" ht="51">
      <c r="A30" s="18">
        <v>20</v>
      </c>
      <c r="B30" s="15" t="s">
        <v>1059</v>
      </c>
      <c r="C30" s="15" t="s">
        <v>1060</v>
      </c>
      <c r="D30" s="15" t="s">
        <v>1061</v>
      </c>
      <c r="E30" s="15" t="s">
        <v>1062</v>
      </c>
      <c r="F30" s="116" t="s">
        <v>1063</v>
      </c>
      <c r="G30" s="15" t="s">
        <v>986</v>
      </c>
      <c r="H30" s="15" t="s">
        <v>987</v>
      </c>
      <c r="I30" s="15" t="s">
        <v>1064</v>
      </c>
      <c r="J30" s="15" t="s">
        <v>1065</v>
      </c>
      <c r="K30" s="16">
        <v>18816</v>
      </c>
      <c r="L30" s="16">
        <v>8153.6</v>
      </c>
    </row>
    <row r="31" spans="1:253" s="44" customFormat="1" ht="70.900000000000006" customHeight="1">
      <c r="A31" s="18">
        <v>21</v>
      </c>
      <c r="B31" s="15" t="s">
        <v>815</v>
      </c>
      <c r="C31" s="15" t="s">
        <v>1066</v>
      </c>
      <c r="D31" s="15" t="s">
        <v>1067</v>
      </c>
      <c r="E31" s="15" t="s">
        <v>1062</v>
      </c>
      <c r="F31" s="15" t="s">
        <v>1068</v>
      </c>
      <c r="G31" s="15" t="s">
        <v>986</v>
      </c>
      <c r="H31" s="15" t="s">
        <v>987</v>
      </c>
      <c r="I31" s="15" t="s">
        <v>1069</v>
      </c>
      <c r="J31" s="15" t="s">
        <v>1065</v>
      </c>
      <c r="K31" s="16">
        <v>38576</v>
      </c>
      <c r="L31" s="16">
        <v>16123.44</v>
      </c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S31" s="214"/>
      <c r="BT31" s="214"/>
      <c r="BU31" s="214"/>
      <c r="BV31" s="214"/>
      <c r="BW31" s="214"/>
      <c r="BX31" s="214"/>
      <c r="BY31" s="214"/>
      <c r="BZ31" s="214"/>
      <c r="CA31" s="214"/>
      <c r="CB31" s="214"/>
      <c r="CC31" s="214"/>
      <c r="CD31" s="214"/>
      <c r="CE31" s="214"/>
      <c r="CF31" s="214"/>
      <c r="CG31" s="214"/>
      <c r="CH31" s="214"/>
      <c r="CI31" s="214"/>
      <c r="CJ31" s="214"/>
      <c r="CK31" s="214"/>
      <c r="CL31" s="214"/>
      <c r="CM31" s="214"/>
      <c r="CN31" s="214"/>
      <c r="CO31" s="214"/>
      <c r="CP31" s="214"/>
      <c r="CQ31" s="214"/>
      <c r="CR31" s="214"/>
      <c r="CS31" s="214"/>
      <c r="CT31" s="214"/>
      <c r="CU31" s="214"/>
      <c r="CV31" s="214"/>
      <c r="CW31" s="214"/>
      <c r="CX31" s="214"/>
      <c r="CY31" s="214"/>
      <c r="CZ31" s="214"/>
      <c r="DA31" s="214"/>
      <c r="DB31" s="214"/>
      <c r="DC31" s="214"/>
      <c r="DD31" s="214"/>
      <c r="DE31" s="214"/>
      <c r="DF31" s="214"/>
      <c r="DG31" s="214"/>
      <c r="DH31" s="214"/>
      <c r="DI31" s="214"/>
      <c r="DJ31" s="214"/>
      <c r="DK31" s="214"/>
      <c r="DL31" s="214"/>
      <c r="DM31" s="214"/>
      <c r="DN31" s="214"/>
      <c r="DO31" s="214"/>
      <c r="DP31" s="214"/>
      <c r="DQ31" s="214"/>
      <c r="DR31" s="214"/>
      <c r="DS31" s="214"/>
      <c r="DT31" s="214"/>
      <c r="DU31" s="214"/>
      <c r="DV31" s="214"/>
      <c r="DW31" s="214"/>
      <c r="DX31" s="214"/>
      <c r="DY31" s="214"/>
      <c r="DZ31" s="214"/>
      <c r="EA31" s="214"/>
      <c r="EB31" s="214"/>
      <c r="EC31" s="214"/>
      <c r="ED31" s="214"/>
      <c r="EE31" s="214"/>
      <c r="EF31" s="214"/>
      <c r="EG31" s="214"/>
      <c r="EH31" s="214"/>
      <c r="EI31" s="214"/>
      <c r="EJ31" s="214"/>
      <c r="EK31" s="214"/>
      <c r="EL31" s="214"/>
      <c r="EM31" s="214"/>
      <c r="EN31" s="214"/>
      <c r="EO31" s="214"/>
      <c r="EP31" s="214"/>
      <c r="EQ31" s="214"/>
      <c r="ER31" s="214"/>
      <c r="ES31" s="214"/>
      <c r="ET31" s="214"/>
      <c r="EU31" s="214"/>
      <c r="EV31" s="214"/>
      <c r="EW31" s="214"/>
      <c r="EX31" s="214"/>
      <c r="EY31" s="214"/>
      <c r="EZ31" s="214"/>
      <c r="FA31" s="214"/>
      <c r="FB31" s="214"/>
      <c r="FC31" s="214"/>
      <c r="FD31" s="214"/>
      <c r="FE31" s="214"/>
      <c r="FF31" s="214"/>
      <c r="FG31" s="214"/>
      <c r="FH31" s="214"/>
      <c r="FI31" s="214"/>
      <c r="FJ31" s="214"/>
      <c r="FK31" s="214"/>
      <c r="FL31" s="214"/>
      <c r="FM31" s="214"/>
      <c r="FN31" s="214"/>
      <c r="FO31" s="214"/>
      <c r="FP31" s="214"/>
      <c r="FQ31" s="214"/>
      <c r="FR31" s="214"/>
      <c r="FS31" s="214"/>
      <c r="FT31" s="214"/>
      <c r="FU31" s="214"/>
      <c r="FV31" s="214"/>
      <c r="FW31" s="214"/>
      <c r="FX31" s="214"/>
      <c r="FY31" s="214"/>
      <c r="FZ31" s="214"/>
      <c r="GA31" s="214"/>
      <c r="GB31" s="214"/>
      <c r="GC31" s="214"/>
      <c r="GD31" s="214"/>
      <c r="GE31" s="214"/>
      <c r="GF31" s="214"/>
      <c r="GG31" s="214"/>
      <c r="GH31" s="214"/>
      <c r="GI31" s="214"/>
      <c r="GJ31" s="214"/>
      <c r="GK31" s="214"/>
      <c r="GL31" s="214"/>
      <c r="GM31" s="214"/>
      <c r="GN31" s="214"/>
      <c r="GO31" s="214"/>
      <c r="GP31" s="214"/>
      <c r="GQ31" s="214"/>
      <c r="GR31" s="214"/>
      <c r="GS31" s="214"/>
      <c r="GT31" s="214"/>
      <c r="GU31" s="214"/>
      <c r="GV31" s="214"/>
      <c r="GW31" s="214"/>
      <c r="GX31" s="214"/>
      <c r="GY31" s="214"/>
      <c r="GZ31" s="214"/>
      <c r="HA31" s="214"/>
      <c r="HB31" s="214"/>
      <c r="HC31" s="214"/>
      <c r="HD31" s="214"/>
      <c r="HE31" s="214"/>
      <c r="HF31" s="214"/>
      <c r="HG31" s="214"/>
      <c r="HH31" s="214"/>
      <c r="HI31" s="214"/>
      <c r="HJ31" s="214"/>
      <c r="HK31" s="214"/>
      <c r="HL31" s="214"/>
      <c r="HM31" s="214"/>
      <c r="HN31" s="214"/>
      <c r="HO31" s="214"/>
      <c r="HP31" s="214"/>
      <c r="HQ31" s="214"/>
      <c r="HR31" s="214"/>
      <c r="HS31" s="214"/>
      <c r="HT31" s="214"/>
      <c r="HU31" s="214"/>
      <c r="HV31" s="214"/>
      <c r="HW31" s="214"/>
      <c r="HX31" s="214"/>
      <c r="HY31" s="214"/>
      <c r="HZ31" s="214"/>
      <c r="IA31" s="214"/>
      <c r="IB31" s="214"/>
      <c r="IC31" s="214"/>
      <c r="ID31" s="214"/>
      <c r="IE31" s="214"/>
      <c r="IF31" s="214"/>
      <c r="IG31" s="214"/>
      <c r="IH31" s="214"/>
      <c r="II31" s="214"/>
      <c r="IJ31" s="214"/>
      <c r="IK31" s="214"/>
      <c r="IL31" s="214"/>
      <c r="IM31" s="214"/>
      <c r="IN31" s="214"/>
      <c r="IO31" s="214"/>
      <c r="IP31" s="214"/>
      <c r="IQ31" s="214"/>
      <c r="IR31" s="214"/>
      <c r="IS31" s="214"/>
    </row>
    <row r="32" spans="1:253" ht="51">
      <c r="A32" s="18">
        <v>22</v>
      </c>
      <c r="B32" s="15" t="s">
        <v>1070</v>
      </c>
      <c r="C32" s="15" t="s">
        <v>1071</v>
      </c>
      <c r="D32" s="117" t="s">
        <v>1072</v>
      </c>
      <c r="E32" s="15" t="s">
        <v>1073</v>
      </c>
      <c r="F32" s="116" t="s">
        <v>1074</v>
      </c>
      <c r="G32" s="15" t="s">
        <v>986</v>
      </c>
      <c r="H32" s="15" t="s">
        <v>987</v>
      </c>
      <c r="I32" s="15" t="s">
        <v>1075</v>
      </c>
      <c r="J32" s="15" t="s">
        <v>1076</v>
      </c>
      <c r="K32" s="16">
        <v>53288</v>
      </c>
      <c r="L32" s="16">
        <v>15453.85</v>
      </c>
    </row>
    <row r="33" spans="1:12" ht="81" customHeight="1">
      <c r="A33" s="18">
        <v>23</v>
      </c>
      <c r="B33" s="15" t="s">
        <v>1077</v>
      </c>
      <c r="C33" s="15" t="s">
        <v>1078</v>
      </c>
      <c r="D33" s="117" t="s">
        <v>1079</v>
      </c>
      <c r="E33" s="15" t="s">
        <v>1080</v>
      </c>
      <c r="F33" s="15" t="s">
        <v>1081</v>
      </c>
      <c r="G33" s="15" t="s">
        <v>986</v>
      </c>
      <c r="H33" s="15" t="s">
        <v>987</v>
      </c>
      <c r="I33" s="15" t="s">
        <v>1082</v>
      </c>
      <c r="J33" s="15" t="s">
        <v>1076</v>
      </c>
      <c r="K33" s="16">
        <v>58187</v>
      </c>
      <c r="L33" s="16">
        <v>14061.85</v>
      </c>
    </row>
    <row r="34" spans="1:12" ht="72.599999999999994" customHeight="1">
      <c r="A34" s="18">
        <v>24</v>
      </c>
      <c r="B34" s="15" t="s">
        <v>1083</v>
      </c>
      <c r="C34" s="117" t="s">
        <v>1084</v>
      </c>
      <c r="D34" s="117" t="s">
        <v>1085</v>
      </c>
      <c r="E34" s="15" t="s">
        <v>852</v>
      </c>
      <c r="F34" s="116" t="s">
        <v>1086</v>
      </c>
      <c r="G34" s="15" t="s">
        <v>986</v>
      </c>
      <c r="H34" s="15" t="s">
        <v>1087</v>
      </c>
      <c r="I34" s="117" t="s">
        <v>1088</v>
      </c>
      <c r="J34" s="15" t="s">
        <v>1089</v>
      </c>
      <c r="K34" s="16">
        <v>28141752.690000001</v>
      </c>
      <c r="L34" s="16">
        <v>2422532.4</v>
      </c>
    </row>
    <row r="35" spans="1:12" ht="54.75" customHeight="1">
      <c r="A35" s="18">
        <v>25</v>
      </c>
      <c r="B35" s="15" t="s">
        <v>1090</v>
      </c>
      <c r="C35" s="15" t="s">
        <v>1091</v>
      </c>
      <c r="D35" s="117" t="s">
        <v>1092</v>
      </c>
      <c r="E35" s="15" t="s">
        <v>1093</v>
      </c>
      <c r="F35" s="15" t="s">
        <v>1094</v>
      </c>
      <c r="G35" s="15" t="s">
        <v>986</v>
      </c>
      <c r="H35" s="15" t="s">
        <v>987</v>
      </c>
      <c r="I35" s="15" t="s">
        <v>1095</v>
      </c>
      <c r="J35" s="15" t="s">
        <v>1096</v>
      </c>
      <c r="K35" s="16">
        <v>1003</v>
      </c>
      <c r="L35" s="16">
        <v>822.41</v>
      </c>
    </row>
    <row r="36" spans="1:12" ht="57.75" customHeight="1">
      <c r="A36" s="18">
        <v>26</v>
      </c>
      <c r="B36" s="15" t="s">
        <v>1097</v>
      </c>
      <c r="C36" s="15" t="s">
        <v>1098</v>
      </c>
      <c r="D36" s="117" t="s">
        <v>1099</v>
      </c>
      <c r="E36" s="15" t="s">
        <v>1093</v>
      </c>
      <c r="F36" s="116" t="s">
        <v>1100</v>
      </c>
      <c r="G36" s="15" t="s">
        <v>986</v>
      </c>
      <c r="H36" s="15" t="s">
        <v>987</v>
      </c>
      <c r="I36" s="15" t="s">
        <v>1101</v>
      </c>
      <c r="J36" s="15" t="s">
        <v>1102</v>
      </c>
      <c r="K36" s="16">
        <v>58025</v>
      </c>
      <c r="L36" s="16">
        <v>58025</v>
      </c>
    </row>
    <row r="37" spans="1:12" ht="58.9" customHeight="1">
      <c r="A37" s="18">
        <v>27</v>
      </c>
      <c r="B37" s="15" t="s">
        <v>1103</v>
      </c>
      <c r="C37" s="15" t="s">
        <v>1104</v>
      </c>
      <c r="D37" s="117" t="s">
        <v>1105</v>
      </c>
      <c r="E37" s="15" t="s">
        <v>1093</v>
      </c>
      <c r="F37" s="15" t="s">
        <v>1106</v>
      </c>
      <c r="G37" s="15" t="s">
        <v>986</v>
      </c>
      <c r="H37" s="15" t="s">
        <v>987</v>
      </c>
      <c r="I37" s="15" t="s">
        <v>1107</v>
      </c>
      <c r="J37" s="15" t="s">
        <v>1108</v>
      </c>
      <c r="K37" s="16">
        <v>30900</v>
      </c>
      <c r="L37" s="16">
        <v>23157.57</v>
      </c>
    </row>
    <row r="38" spans="1:12" ht="58.5" customHeight="1">
      <c r="A38" s="18">
        <v>28</v>
      </c>
      <c r="B38" s="15" t="s">
        <v>1109</v>
      </c>
      <c r="C38" s="15" t="s">
        <v>1110</v>
      </c>
      <c r="D38" s="117" t="s">
        <v>1111</v>
      </c>
      <c r="E38" s="15" t="s">
        <v>1093</v>
      </c>
      <c r="F38" s="116" t="s">
        <v>1112</v>
      </c>
      <c r="G38" s="15" t="s">
        <v>986</v>
      </c>
      <c r="H38" s="15" t="s">
        <v>987</v>
      </c>
      <c r="I38" s="15" t="s">
        <v>1113</v>
      </c>
      <c r="J38" s="15" t="s">
        <v>1114</v>
      </c>
      <c r="K38" s="16">
        <v>18862</v>
      </c>
      <c r="L38" s="16">
        <v>18862</v>
      </c>
    </row>
    <row r="39" spans="1:12" ht="57.75" customHeight="1">
      <c r="A39" s="18">
        <v>29</v>
      </c>
      <c r="B39" s="15" t="s">
        <v>1115</v>
      </c>
      <c r="C39" s="15" t="s">
        <v>1116</v>
      </c>
      <c r="D39" s="117" t="s">
        <v>1117</v>
      </c>
      <c r="E39" s="15" t="s">
        <v>1093</v>
      </c>
      <c r="F39" s="15" t="s">
        <v>1118</v>
      </c>
      <c r="G39" s="15" t="s">
        <v>986</v>
      </c>
      <c r="H39" s="15" t="s">
        <v>987</v>
      </c>
      <c r="I39" s="15" t="s">
        <v>1119</v>
      </c>
      <c r="J39" s="15" t="s">
        <v>1120</v>
      </c>
      <c r="K39" s="16">
        <v>54913</v>
      </c>
      <c r="L39" s="16">
        <v>54913</v>
      </c>
    </row>
    <row r="40" spans="1:12" ht="54" customHeight="1">
      <c r="A40" s="18">
        <v>30</v>
      </c>
      <c r="B40" s="15" t="s">
        <v>1121</v>
      </c>
      <c r="C40" s="15" t="s">
        <v>1122</v>
      </c>
      <c r="D40" s="117" t="s">
        <v>1123</v>
      </c>
      <c r="E40" s="15" t="s">
        <v>1093</v>
      </c>
      <c r="F40" s="116" t="s">
        <v>1124</v>
      </c>
      <c r="G40" s="15" t="s">
        <v>986</v>
      </c>
      <c r="H40" s="15" t="s">
        <v>987</v>
      </c>
      <c r="I40" s="15" t="s">
        <v>1125</v>
      </c>
      <c r="J40" s="15" t="s">
        <v>1096</v>
      </c>
      <c r="K40" s="16">
        <v>39642</v>
      </c>
      <c r="L40" s="16">
        <v>36835.22</v>
      </c>
    </row>
    <row r="41" spans="1:12" ht="57.75" customHeight="1">
      <c r="A41" s="18">
        <v>31</v>
      </c>
      <c r="B41" s="15" t="s">
        <v>1126</v>
      </c>
      <c r="C41" s="15" t="s">
        <v>1127</v>
      </c>
      <c r="D41" s="117" t="s">
        <v>1128</v>
      </c>
      <c r="E41" s="15" t="s">
        <v>1093</v>
      </c>
      <c r="F41" s="15" t="s">
        <v>1129</v>
      </c>
      <c r="G41" s="15" t="s">
        <v>986</v>
      </c>
      <c r="H41" s="15" t="s">
        <v>987</v>
      </c>
      <c r="I41" s="15" t="s">
        <v>1130</v>
      </c>
      <c r="J41" s="15" t="s">
        <v>1108</v>
      </c>
      <c r="K41" s="16">
        <v>29679</v>
      </c>
      <c r="L41" s="16">
        <v>19266.14</v>
      </c>
    </row>
    <row r="42" spans="1:12" ht="54.75" customHeight="1">
      <c r="A42" s="18">
        <v>32</v>
      </c>
      <c r="B42" s="15" t="s">
        <v>1131</v>
      </c>
      <c r="C42" s="15" t="s">
        <v>1132</v>
      </c>
      <c r="D42" s="117" t="s">
        <v>1133</v>
      </c>
      <c r="E42" s="15" t="s">
        <v>1093</v>
      </c>
      <c r="F42" s="116" t="s">
        <v>1134</v>
      </c>
      <c r="G42" s="15" t="s">
        <v>986</v>
      </c>
      <c r="H42" s="15" t="s">
        <v>987</v>
      </c>
      <c r="I42" s="15" t="s">
        <v>1135</v>
      </c>
      <c r="J42" s="15" t="s">
        <v>1136</v>
      </c>
      <c r="K42" s="16">
        <v>39554</v>
      </c>
      <c r="L42" s="16">
        <v>39554</v>
      </c>
    </row>
    <row r="43" spans="1:12" ht="54" customHeight="1">
      <c r="A43" s="18">
        <v>33</v>
      </c>
      <c r="B43" s="15" t="s">
        <v>1137</v>
      </c>
      <c r="C43" s="15" t="s">
        <v>1138</v>
      </c>
      <c r="D43" s="117" t="s">
        <v>1139</v>
      </c>
      <c r="E43" s="15" t="s">
        <v>1093</v>
      </c>
      <c r="F43" s="15" t="s">
        <v>1140</v>
      </c>
      <c r="G43" s="15" t="s">
        <v>986</v>
      </c>
      <c r="H43" s="15" t="s">
        <v>987</v>
      </c>
      <c r="I43" s="15" t="s">
        <v>1141</v>
      </c>
      <c r="J43" s="15" t="s">
        <v>1142</v>
      </c>
      <c r="K43" s="16">
        <v>144498</v>
      </c>
      <c r="L43" s="16">
        <v>144498</v>
      </c>
    </row>
    <row r="44" spans="1:12" ht="55.5" customHeight="1">
      <c r="A44" s="18">
        <v>34</v>
      </c>
      <c r="B44" s="15" t="s">
        <v>1143</v>
      </c>
      <c r="C44" s="15" t="s">
        <v>1144</v>
      </c>
      <c r="D44" s="117" t="s">
        <v>1145</v>
      </c>
      <c r="E44" s="15" t="s">
        <v>1093</v>
      </c>
      <c r="F44" s="116" t="s">
        <v>1146</v>
      </c>
      <c r="G44" s="15" t="s">
        <v>986</v>
      </c>
      <c r="H44" s="15" t="s">
        <v>987</v>
      </c>
      <c r="I44" s="15" t="s">
        <v>1147</v>
      </c>
      <c r="J44" s="15" t="s">
        <v>1148</v>
      </c>
      <c r="K44" s="16">
        <v>442932</v>
      </c>
      <c r="L44" s="16">
        <v>442932</v>
      </c>
    </row>
    <row r="45" spans="1:12" ht="52.5" customHeight="1">
      <c r="A45" s="18">
        <v>35</v>
      </c>
      <c r="B45" s="15" t="s">
        <v>1149</v>
      </c>
      <c r="C45" s="15" t="s">
        <v>1150</v>
      </c>
      <c r="D45" s="117" t="s">
        <v>1151</v>
      </c>
      <c r="E45" s="15" t="s">
        <v>1093</v>
      </c>
      <c r="F45" s="15" t="s">
        <v>1152</v>
      </c>
      <c r="G45" s="15" t="s">
        <v>986</v>
      </c>
      <c r="H45" s="15" t="s">
        <v>987</v>
      </c>
      <c r="I45" s="15" t="s">
        <v>1153</v>
      </c>
      <c r="J45" s="15" t="s">
        <v>1154</v>
      </c>
      <c r="K45" s="16">
        <v>268528</v>
      </c>
      <c r="L45" s="16">
        <v>257560.73</v>
      </c>
    </row>
    <row r="46" spans="1:12" ht="52.5" customHeight="1">
      <c r="A46" s="18">
        <v>36</v>
      </c>
      <c r="B46" s="15" t="s">
        <v>1155</v>
      </c>
      <c r="C46" s="15" t="s">
        <v>1156</v>
      </c>
      <c r="D46" s="117" t="s">
        <v>1157</v>
      </c>
      <c r="E46" s="15" t="s">
        <v>1158</v>
      </c>
      <c r="F46" s="15" t="s">
        <v>1159</v>
      </c>
      <c r="G46" s="15" t="s">
        <v>986</v>
      </c>
      <c r="H46" s="15" t="s">
        <v>987</v>
      </c>
      <c r="I46" s="15" t="s">
        <v>1160</v>
      </c>
      <c r="J46" s="15" t="s">
        <v>1161</v>
      </c>
      <c r="K46" s="16">
        <v>20152</v>
      </c>
      <c r="L46" s="16">
        <v>4679.6000000000004</v>
      </c>
    </row>
    <row r="47" spans="1:12" ht="52.5" customHeight="1">
      <c r="A47" s="18">
        <v>37</v>
      </c>
      <c r="B47" s="15" t="s">
        <v>1162</v>
      </c>
      <c r="C47" s="15" t="s">
        <v>1163</v>
      </c>
      <c r="D47" s="117" t="s">
        <v>1164</v>
      </c>
      <c r="E47" s="15" t="s">
        <v>1158</v>
      </c>
      <c r="F47" s="116" t="s">
        <v>1165</v>
      </c>
      <c r="G47" s="15" t="s">
        <v>986</v>
      </c>
      <c r="H47" s="15" t="s">
        <v>987</v>
      </c>
      <c r="I47" s="15" t="s">
        <v>1166</v>
      </c>
      <c r="J47" s="15" t="s">
        <v>1161</v>
      </c>
      <c r="K47" s="16">
        <v>15641</v>
      </c>
      <c r="L47" s="16">
        <v>3021.76</v>
      </c>
    </row>
    <row r="48" spans="1:12" ht="52.5" customHeight="1">
      <c r="A48" s="18">
        <v>38</v>
      </c>
      <c r="B48" s="15" t="s">
        <v>1167</v>
      </c>
      <c r="C48" s="15" t="s">
        <v>1168</v>
      </c>
      <c r="D48" s="117" t="s">
        <v>1169</v>
      </c>
      <c r="E48" s="15" t="s">
        <v>1170</v>
      </c>
      <c r="F48" s="15" t="s">
        <v>1171</v>
      </c>
      <c r="G48" s="15" t="s">
        <v>986</v>
      </c>
      <c r="H48" s="15" t="s">
        <v>987</v>
      </c>
      <c r="I48" s="15" t="s">
        <v>1172</v>
      </c>
      <c r="J48" s="15" t="s">
        <v>1173</v>
      </c>
      <c r="K48" s="16">
        <v>46221</v>
      </c>
      <c r="L48" s="16">
        <v>9235.2000000000007</v>
      </c>
    </row>
    <row r="49" spans="1:12" ht="60" customHeight="1">
      <c r="A49" s="18">
        <v>39</v>
      </c>
      <c r="B49" s="15" t="s">
        <v>1174</v>
      </c>
      <c r="C49" s="15" t="s">
        <v>1175</v>
      </c>
      <c r="D49" s="117" t="s">
        <v>1176</v>
      </c>
      <c r="E49" s="15" t="s">
        <v>1177</v>
      </c>
      <c r="F49" s="116" t="s">
        <v>1178</v>
      </c>
      <c r="G49" s="15" t="s">
        <v>986</v>
      </c>
      <c r="H49" s="15" t="s">
        <v>987</v>
      </c>
      <c r="I49" s="15" t="s">
        <v>1179</v>
      </c>
      <c r="J49" s="15" t="s">
        <v>1173</v>
      </c>
      <c r="K49" s="16">
        <v>80517</v>
      </c>
      <c r="L49" s="16">
        <v>19356.04</v>
      </c>
    </row>
    <row r="50" spans="1:12" ht="125.45" customHeight="1">
      <c r="A50" s="18">
        <v>40</v>
      </c>
      <c r="B50" s="15" t="s">
        <v>1180</v>
      </c>
      <c r="C50" s="15" t="s">
        <v>1181</v>
      </c>
      <c r="D50" s="117"/>
      <c r="E50" s="15" t="s">
        <v>1182</v>
      </c>
      <c r="F50" s="15" t="s">
        <v>1183</v>
      </c>
      <c r="G50" s="15" t="s">
        <v>986</v>
      </c>
      <c r="H50" s="15" t="s">
        <v>987</v>
      </c>
      <c r="I50" s="15" t="s">
        <v>1184</v>
      </c>
      <c r="J50" s="15" t="s">
        <v>1185</v>
      </c>
      <c r="K50" s="16">
        <v>1</v>
      </c>
      <c r="L50" s="16">
        <v>1</v>
      </c>
    </row>
    <row r="51" spans="1:12" ht="38.25">
      <c r="A51" s="18">
        <v>41</v>
      </c>
      <c r="B51" s="15" t="s">
        <v>1186</v>
      </c>
      <c r="C51" s="15"/>
      <c r="D51" s="117"/>
      <c r="E51" s="15" t="s">
        <v>1187</v>
      </c>
      <c r="F51" s="15"/>
      <c r="G51" s="15" t="s">
        <v>986</v>
      </c>
      <c r="H51" s="15" t="s">
        <v>987</v>
      </c>
      <c r="I51" s="15" t="s">
        <v>1188</v>
      </c>
      <c r="J51" s="15" t="s">
        <v>1189</v>
      </c>
      <c r="K51" s="16">
        <v>80311</v>
      </c>
      <c r="L51" s="16">
        <v>18739.28</v>
      </c>
    </row>
    <row r="52" spans="1:12" ht="38.25">
      <c r="A52" s="18">
        <v>42</v>
      </c>
      <c r="B52" s="15" t="s">
        <v>1190</v>
      </c>
      <c r="C52" s="15"/>
      <c r="D52" s="117"/>
      <c r="E52" s="15" t="s">
        <v>1191</v>
      </c>
      <c r="F52" s="15"/>
      <c r="G52" s="15" t="s">
        <v>986</v>
      </c>
      <c r="H52" s="15" t="s">
        <v>987</v>
      </c>
      <c r="I52" s="15" t="s">
        <v>1188</v>
      </c>
      <c r="J52" s="15" t="s">
        <v>1192</v>
      </c>
      <c r="K52" s="16">
        <v>33959.22</v>
      </c>
      <c r="L52" s="16">
        <v>8348.5</v>
      </c>
    </row>
    <row r="53" spans="1:12" ht="38.25">
      <c r="A53" s="18">
        <v>43</v>
      </c>
      <c r="B53" s="15" t="s">
        <v>1193</v>
      </c>
      <c r="C53" s="15"/>
      <c r="D53" s="117"/>
      <c r="E53" s="15" t="s">
        <v>1187</v>
      </c>
      <c r="F53" s="15"/>
      <c r="G53" s="15" t="s">
        <v>986</v>
      </c>
      <c r="H53" s="15" t="s">
        <v>987</v>
      </c>
      <c r="I53" s="15" t="s">
        <v>1188</v>
      </c>
      <c r="J53" s="15" t="s">
        <v>1189</v>
      </c>
      <c r="K53" s="16">
        <v>76622.05</v>
      </c>
      <c r="L53" s="16">
        <v>17878.560000000001</v>
      </c>
    </row>
    <row r="54" spans="1:12" ht="51">
      <c r="A54" s="18">
        <v>44</v>
      </c>
      <c r="B54" s="15" t="s">
        <v>1194</v>
      </c>
      <c r="C54" s="15"/>
      <c r="D54" s="117"/>
      <c r="E54" s="15" t="s">
        <v>1191</v>
      </c>
      <c r="F54" s="15"/>
      <c r="G54" s="15" t="s">
        <v>986</v>
      </c>
      <c r="H54" s="15" t="s">
        <v>987</v>
      </c>
      <c r="I54" s="15" t="s">
        <v>1188</v>
      </c>
      <c r="J54" s="15" t="s">
        <v>1192</v>
      </c>
      <c r="K54" s="16">
        <v>61106</v>
      </c>
      <c r="L54" s="16">
        <v>15021.99</v>
      </c>
    </row>
    <row r="55" spans="1:12" ht="43.15" customHeight="1">
      <c r="A55" s="18">
        <v>45</v>
      </c>
      <c r="B55" s="15" t="s">
        <v>1195</v>
      </c>
      <c r="C55" s="15"/>
      <c r="D55" s="117"/>
      <c r="E55" s="15" t="s">
        <v>1196</v>
      </c>
      <c r="F55" s="15"/>
      <c r="G55" s="15" t="s">
        <v>986</v>
      </c>
      <c r="H55" s="15" t="s">
        <v>987</v>
      </c>
      <c r="I55" s="15" t="s">
        <v>1188</v>
      </c>
      <c r="J55" s="15" t="s">
        <v>1197</v>
      </c>
      <c r="K55" s="16">
        <v>331184</v>
      </c>
      <c r="L55" s="16">
        <v>81415.87</v>
      </c>
    </row>
    <row r="56" spans="1:12" ht="44.45" customHeight="1">
      <c r="A56" s="18">
        <v>46</v>
      </c>
      <c r="B56" s="15" t="s">
        <v>1198</v>
      </c>
      <c r="C56" s="15"/>
      <c r="D56" s="117"/>
      <c r="E56" s="15" t="s">
        <v>1196</v>
      </c>
      <c r="F56" s="15"/>
      <c r="G56" s="15" t="s">
        <v>986</v>
      </c>
      <c r="H56" s="15" t="s">
        <v>987</v>
      </c>
      <c r="I56" s="15" t="s">
        <v>1188</v>
      </c>
      <c r="J56" s="15" t="s">
        <v>1197</v>
      </c>
      <c r="K56" s="16">
        <v>54807</v>
      </c>
      <c r="L56" s="16">
        <v>13473.24</v>
      </c>
    </row>
    <row r="57" spans="1:12" ht="38.25">
      <c r="A57" s="18">
        <v>47</v>
      </c>
      <c r="B57" s="15" t="s">
        <v>1199</v>
      </c>
      <c r="C57" s="15"/>
      <c r="D57" s="117"/>
      <c r="E57" s="15" t="s">
        <v>1200</v>
      </c>
      <c r="F57" s="15"/>
      <c r="G57" s="15" t="s">
        <v>986</v>
      </c>
      <c r="H57" s="15" t="s">
        <v>987</v>
      </c>
      <c r="I57" s="15" t="s">
        <v>1201</v>
      </c>
      <c r="J57" s="15"/>
      <c r="K57" s="16">
        <v>147434.44</v>
      </c>
      <c r="L57" s="16">
        <v>133919.57999999999</v>
      </c>
    </row>
    <row r="58" spans="1:12">
      <c r="A58" s="215" t="s">
        <v>228</v>
      </c>
      <c r="B58" s="216"/>
      <c r="C58" s="216"/>
      <c r="D58" s="216"/>
      <c r="E58" s="216"/>
      <c r="F58" s="216"/>
      <c r="G58" s="216"/>
      <c r="H58" s="216"/>
      <c r="I58" s="216"/>
      <c r="J58" s="217"/>
      <c r="K58" s="218">
        <f>SUM(K11:K57)</f>
        <v>32168965.310000002</v>
      </c>
      <c r="L58" s="218">
        <f>SUM(L11:L57)</f>
        <v>4973671.4400000004</v>
      </c>
    </row>
    <row r="70" spans="1:4">
      <c r="A70" s="9" t="s">
        <v>910</v>
      </c>
      <c r="D70" s="220" t="s">
        <v>910</v>
      </c>
    </row>
    <row r="113" spans="1:1">
      <c r="A113" s="9" t="s">
        <v>922</v>
      </c>
    </row>
  </sheetData>
  <mergeCells count="18">
    <mergeCell ref="L9:L10"/>
    <mergeCell ref="A58:J58"/>
    <mergeCell ref="F9:F10"/>
    <mergeCell ref="G9:G10"/>
    <mergeCell ref="H9:H10"/>
    <mergeCell ref="I9:I10"/>
    <mergeCell ref="J9:J10"/>
    <mergeCell ref="K9:K10"/>
    <mergeCell ref="J1:L1"/>
    <mergeCell ref="B3:K3"/>
    <mergeCell ref="B5:K5"/>
    <mergeCell ref="J6:K6"/>
    <mergeCell ref="B7:K7"/>
    <mergeCell ref="A9:A10"/>
    <mergeCell ref="B9:B10"/>
    <mergeCell ref="C9:C10"/>
    <mergeCell ref="D9:D10"/>
    <mergeCell ref="E9:E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5"/>
  <sheetViews>
    <sheetView workbookViewId="0">
      <selection sqref="A1:IV65536"/>
    </sheetView>
  </sheetViews>
  <sheetFormatPr defaultRowHeight="12.75"/>
  <cols>
    <col min="1" max="1" width="5" style="231" customWidth="1"/>
    <col min="2" max="2" width="28.7109375" style="231" customWidth="1"/>
    <col min="3" max="3" width="48.7109375" style="231" customWidth="1"/>
    <col min="4" max="4" width="13.7109375" style="231" customWidth="1"/>
    <col min="5" max="5" width="12.5703125" style="231" customWidth="1"/>
    <col min="6" max="6" width="18.140625" style="231" customWidth="1"/>
    <col min="7" max="7" width="15.140625" style="231" customWidth="1"/>
    <col min="8" max="9" width="15.85546875" style="231" customWidth="1"/>
    <col min="10" max="10" width="29.7109375" style="231" customWidth="1"/>
    <col min="11" max="11" width="16.140625" style="230" customWidth="1"/>
    <col min="12" max="12" width="15.140625" style="230" customWidth="1"/>
    <col min="13" max="16384" width="9.140625" style="231"/>
  </cols>
  <sheetData>
    <row r="1" spans="1:12" s="223" customFormat="1" ht="18.75">
      <c r="J1" s="224" t="s">
        <v>1202</v>
      </c>
      <c r="K1" s="224"/>
      <c r="L1" s="224"/>
    </row>
    <row r="2" spans="1:12" s="223" customFormat="1" ht="18.75">
      <c r="B2" s="225" t="s">
        <v>535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spans="1:12" s="223" customFormat="1" ht="18.75">
      <c r="B3" s="226"/>
      <c r="C3" s="226"/>
      <c r="D3" s="226"/>
      <c r="E3" s="226"/>
      <c r="F3" s="226"/>
      <c r="G3" s="226"/>
      <c r="H3" s="226"/>
      <c r="I3" s="226"/>
      <c r="J3" s="227"/>
      <c r="K3" s="228"/>
      <c r="L3" s="228"/>
    </row>
    <row r="4" spans="1:12" s="223" customFormat="1" ht="18.75">
      <c r="A4" s="229"/>
      <c r="B4" s="225" t="s">
        <v>536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</row>
    <row r="5" spans="1:12" s="223" customFormat="1" ht="18.75">
      <c r="A5" s="229"/>
      <c r="B5" s="226"/>
      <c r="C5" s="226"/>
      <c r="D5" s="226"/>
      <c r="E5" s="226"/>
      <c r="F5" s="226"/>
      <c r="G5" s="226"/>
      <c r="H5" s="226"/>
      <c r="I5" s="226"/>
      <c r="J5" s="226"/>
      <c r="K5" s="228"/>
      <c r="L5" s="228"/>
    </row>
    <row r="6" spans="1:12" s="223" customFormat="1" ht="18.75">
      <c r="B6" s="225" t="s">
        <v>1203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</row>
    <row r="7" spans="1:12">
      <c r="A7" s="230"/>
    </row>
    <row r="8" spans="1:12" s="230" customFormat="1" ht="58.15" customHeight="1">
      <c r="A8" s="23" t="s">
        <v>0</v>
      </c>
      <c r="B8" s="23" t="s">
        <v>924</v>
      </c>
      <c r="C8" s="23" t="s">
        <v>1204</v>
      </c>
      <c r="D8" s="23" t="s">
        <v>1205</v>
      </c>
      <c r="E8" s="23" t="s">
        <v>230</v>
      </c>
      <c r="F8" s="23" t="s">
        <v>1206</v>
      </c>
      <c r="G8" s="23" t="s">
        <v>1207</v>
      </c>
      <c r="H8" s="23" t="s">
        <v>1208</v>
      </c>
      <c r="I8" s="23" t="s">
        <v>534</v>
      </c>
      <c r="J8" s="23" t="s">
        <v>534</v>
      </c>
      <c r="K8" s="23" t="s">
        <v>532</v>
      </c>
      <c r="L8" s="23" t="s">
        <v>533</v>
      </c>
    </row>
    <row r="9" spans="1:12" s="234" customFormat="1" ht="135.6" customHeight="1">
      <c r="A9" s="52">
        <v>1</v>
      </c>
      <c r="B9" s="52" t="s">
        <v>1209</v>
      </c>
      <c r="C9" s="52" t="s">
        <v>1210</v>
      </c>
      <c r="D9" s="5">
        <v>452.61</v>
      </c>
      <c r="E9" s="232">
        <v>732301214997</v>
      </c>
      <c r="F9" s="233" t="s">
        <v>1211</v>
      </c>
      <c r="G9" s="187">
        <v>40351</v>
      </c>
      <c r="H9" s="5" t="s">
        <v>575</v>
      </c>
      <c r="I9" s="5" t="s">
        <v>1212</v>
      </c>
      <c r="J9" s="5" t="s">
        <v>1213</v>
      </c>
      <c r="K9" s="111">
        <v>110890</v>
      </c>
      <c r="L9" s="111">
        <v>51202.69</v>
      </c>
    </row>
    <row r="10" spans="1:12" s="234" customFormat="1" ht="71.45" customHeight="1">
      <c r="A10" s="5">
        <v>2</v>
      </c>
      <c r="B10" s="5" t="s">
        <v>1214</v>
      </c>
      <c r="C10" s="5" t="s">
        <v>1215</v>
      </c>
      <c r="D10" s="5">
        <v>220.8</v>
      </c>
      <c r="E10" s="232">
        <v>732301214998</v>
      </c>
      <c r="F10" s="233" t="s">
        <v>1216</v>
      </c>
      <c r="G10" s="187">
        <v>40120</v>
      </c>
      <c r="H10" s="5" t="s">
        <v>575</v>
      </c>
      <c r="I10" s="5" t="s">
        <v>1212</v>
      </c>
      <c r="J10" s="5" t="s">
        <v>1217</v>
      </c>
      <c r="K10" s="111">
        <v>23600</v>
      </c>
      <c r="L10" s="111">
        <v>20689.21</v>
      </c>
    </row>
    <row r="11" spans="1:12" s="234" customFormat="1" ht="124.9" customHeight="1">
      <c r="A11" s="5">
        <v>3</v>
      </c>
      <c r="B11" s="5" t="s">
        <v>1218</v>
      </c>
      <c r="C11" s="5" t="s">
        <v>1219</v>
      </c>
      <c r="D11" s="5">
        <v>1502</v>
      </c>
      <c r="E11" s="232">
        <v>732301214999</v>
      </c>
      <c r="F11" s="233" t="s">
        <v>1220</v>
      </c>
      <c r="G11" s="187">
        <v>40351</v>
      </c>
      <c r="H11" s="5" t="s">
        <v>575</v>
      </c>
      <c r="I11" s="5" t="s">
        <v>1212</v>
      </c>
      <c r="J11" s="5" t="s">
        <v>1221</v>
      </c>
      <c r="K11" s="111">
        <v>98700</v>
      </c>
      <c r="L11" s="111">
        <v>86527</v>
      </c>
    </row>
    <row r="12" spans="1:12" s="234" customFormat="1" ht="84.75" customHeight="1">
      <c r="A12" s="52">
        <v>4</v>
      </c>
      <c r="B12" s="5" t="s">
        <v>1222</v>
      </c>
      <c r="C12" s="5" t="s">
        <v>1223</v>
      </c>
      <c r="D12" s="5">
        <v>560.5</v>
      </c>
      <c r="E12" s="232">
        <v>732301215000</v>
      </c>
      <c r="F12" s="233" t="s">
        <v>1224</v>
      </c>
      <c r="G12" s="187">
        <v>40351</v>
      </c>
      <c r="H12" s="5" t="s">
        <v>575</v>
      </c>
      <c r="I12" s="5" t="s">
        <v>1212</v>
      </c>
      <c r="J12" s="5" t="s">
        <v>1225</v>
      </c>
      <c r="K12" s="111">
        <v>47700</v>
      </c>
      <c r="L12" s="111">
        <v>0</v>
      </c>
    </row>
    <row r="13" spans="1:12" s="234" customFormat="1" ht="51">
      <c r="A13" s="5">
        <v>5</v>
      </c>
      <c r="B13" s="5" t="s">
        <v>1226</v>
      </c>
      <c r="C13" s="5" t="s">
        <v>1227</v>
      </c>
      <c r="D13" s="5">
        <v>29.1</v>
      </c>
      <c r="E13" s="232">
        <v>732301215001</v>
      </c>
      <c r="F13" s="233" t="s">
        <v>1228</v>
      </c>
      <c r="G13" s="187">
        <v>40120</v>
      </c>
      <c r="H13" s="5" t="s">
        <v>575</v>
      </c>
      <c r="I13" s="5" t="s">
        <v>1212</v>
      </c>
      <c r="J13" s="5" t="s">
        <v>1229</v>
      </c>
      <c r="K13" s="111">
        <v>11600</v>
      </c>
      <c r="L13" s="111">
        <v>10169.209999999999</v>
      </c>
    </row>
    <row r="14" spans="1:12" s="234" customFormat="1" ht="98.45" customHeight="1">
      <c r="A14" s="5">
        <v>6</v>
      </c>
      <c r="B14" s="5" t="s">
        <v>1230</v>
      </c>
      <c r="C14" s="5" t="s">
        <v>1231</v>
      </c>
      <c r="D14" s="5">
        <v>201.9</v>
      </c>
      <c r="E14" s="232">
        <v>732301215003</v>
      </c>
      <c r="F14" s="233" t="s">
        <v>1232</v>
      </c>
      <c r="G14" s="187">
        <v>40351</v>
      </c>
      <c r="H14" s="5" t="s">
        <v>575</v>
      </c>
      <c r="I14" s="5" t="s">
        <v>1212</v>
      </c>
      <c r="J14" s="5" t="s">
        <v>1233</v>
      </c>
      <c r="K14" s="111">
        <v>14500</v>
      </c>
      <c r="L14" s="111">
        <v>12711.79</v>
      </c>
    </row>
    <row r="15" spans="1:12" s="234" customFormat="1" ht="51">
      <c r="A15" s="52">
        <v>7</v>
      </c>
      <c r="B15" s="5" t="s">
        <v>1234</v>
      </c>
      <c r="C15" s="5" t="s">
        <v>1235</v>
      </c>
      <c r="D15" s="5">
        <v>1312.23</v>
      </c>
      <c r="E15" s="232">
        <v>732301215004</v>
      </c>
      <c r="F15" s="233" t="s">
        <v>1236</v>
      </c>
      <c r="G15" s="187">
        <v>40708</v>
      </c>
      <c r="H15" s="5" t="s">
        <v>575</v>
      </c>
      <c r="I15" s="5" t="s">
        <v>1212</v>
      </c>
      <c r="J15" s="5" t="s">
        <v>1237</v>
      </c>
      <c r="K15" s="111">
        <v>101200</v>
      </c>
      <c r="L15" s="111">
        <v>62318.79</v>
      </c>
    </row>
    <row r="16" spans="1:12" s="234" customFormat="1" ht="51">
      <c r="A16" s="5">
        <v>8</v>
      </c>
      <c r="B16" s="5" t="s">
        <v>1238</v>
      </c>
      <c r="C16" s="5" t="s">
        <v>1239</v>
      </c>
      <c r="D16" s="5">
        <v>5867.85</v>
      </c>
      <c r="E16" s="232">
        <v>732301215008</v>
      </c>
      <c r="F16" s="233" t="s">
        <v>1240</v>
      </c>
      <c r="G16" s="187">
        <v>40708</v>
      </c>
      <c r="H16" s="5" t="s">
        <v>575</v>
      </c>
      <c r="I16" s="5" t="s">
        <v>1212</v>
      </c>
      <c r="J16" s="5" t="s">
        <v>1241</v>
      </c>
      <c r="K16" s="111">
        <v>92600</v>
      </c>
      <c r="L16" s="111">
        <v>27119.21</v>
      </c>
    </row>
    <row r="17" spans="1:12" s="234" customFormat="1" ht="51">
      <c r="A17" s="5">
        <v>9</v>
      </c>
      <c r="B17" s="5" t="s">
        <v>1242</v>
      </c>
      <c r="C17" s="5" t="s">
        <v>1243</v>
      </c>
      <c r="D17" s="5">
        <v>86.8</v>
      </c>
      <c r="E17" s="232">
        <v>732301215009</v>
      </c>
      <c r="F17" s="233" t="s">
        <v>1244</v>
      </c>
      <c r="G17" s="187">
        <v>40105</v>
      </c>
      <c r="H17" s="5" t="s">
        <v>575</v>
      </c>
      <c r="I17" s="5" t="s">
        <v>1212</v>
      </c>
      <c r="J17" s="5" t="s">
        <v>1245</v>
      </c>
      <c r="K17" s="111">
        <v>11900</v>
      </c>
      <c r="L17" s="111">
        <v>10432.209999999999</v>
      </c>
    </row>
    <row r="18" spans="1:12" s="234" customFormat="1" ht="51">
      <c r="A18" s="52">
        <v>10</v>
      </c>
      <c r="B18" s="5" t="s">
        <v>1246</v>
      </c>
      <c r="C18" s="5" t="s">
        <v>1247</v>
      </c>
      <c r="D18" s="5">
        <v>84.01</v>
      </c>
      <c r="E18" s="232">
        <v>732301215010</v>
      </c>
      <c r="F18" s="233" t="s">
        <v>1248</v>
      </c>
      <c r="G18" s="187">
        <v>40135</v>
      </c>
      <c r="H18" s="5" t="s">
        <v>575</v>
      </c>
      <c r="I18" s="5" t="s">
        <v>1212</v>
      </c>
      <c r="J18" s="5" t="s">
        <v>1249</v>
      </c>
      <c r="K18" s="111">
        <v>10600</v>
      </c>
      <c r="L18" s="111">
        <v>9292.7900000000009</v>
      </c>
    </row>
    <row r="19" spans="1:12" s="234" customFormat="1" ht="51">
      <c r="A19" s="5">
        <v>11</v>
      </c>
      <c r="B19" s="5" t="s">
        <v>1250</v>
      </c>
      <c r="C19" s="5" t="s">
        <v>1251</v>
      </c>
      <c r="D19" s="5">
        <v>104.66</v>
      </c>
      <c r="E19" s="232">
        <v>732301215011</v>
      </c>
      <c r="F19" s="233" t="s">
        <v>1252</v>
      </c>
      <c r="G19" s="187">
        <v>40135</v>
      </c>
      <c r="H19" s="5" t="s">
        <v>575</v>
      </c>
      <c r="I19" s="5" t="s">
        <v>1212</v>
      </c>
      <c r="J19" s="5" t="s">
        <v>1253</v>
      </c>
      <c r="K19" s="111">
        <v>21300</v>
      </c>
      <c r="L19" s="111">
        <v>18673</v>
      </c>
    </row>
    <row r="20" spans="1:12" s="234" customFormat="1" ht="51">
      <c r="A20" s="5">
        <v>12</v>
      </c>
      <c r="B20" s="5" t="s">
        <v>1254</v>
      </c>
      <c r="C20" s="5" t="s">
        <v>1255</v>
      </c>
      <c r="D20" s="5">
        <v>90</v>
      </c>
      <c r="E20" s="232">
        <v>732301215012</v>
      </c>
      <c r="F20" s="233" t="s">
        <v>1256</v>
      </c>
      <c r="G20" s="187">
        <v>40135</v>
      </c>
      <c r="H20" s="5" t="s">
        <v>575</v>
      </c>
      <c r="I20" s="5" t="s">
        <v>1212</v>
      </c>
      <c r="J20" s="5" t="s">
        <v>1257</v>
      </c>
      <c r="K20" s="111">
        <v>9800</v>
      </c>
      <c r="L20" s="111">
        <v>8591.2099999999991</v>
      </c>
    </row>
    <row r="21" spans="1:12" s="234" customFormat="1" ht="51">
      <c r="A21" s="52">
        <v>13</v>
      </c>
      <c r="B21" s="5" t="s">
        <v>1258</v>
      </c>
      <c r="C21" s="5" t="s">
        <v>1259</v>
      </c>
      <c r="D21" s="5">
        <v>31.04</v>
      </c>
      <c r="E21" s="232">
        <v>732301215013</v>
      </c>
      <c r="F21" s="233" t="s">
        <v>1260</v>
      </c>
      <c r="G21" s="187">
        <v>40105</v>
      </c>
      <c r="H21" s="5" t="s">
        <v>575</v>
      </c>
      <c r="I21" s="5" t="s">
        <v>1212</v>
      </c>
      <c r="J21" s="5" t="s">
        <v>1261</v>
      </c>
      <c r="K21" s="111">
        <v>7600</v>
      </c>
      <c r="L21" s="111">
        <v>6662.79</v>
      </c>
    </row>
    <row r="22" spans="1:12" s="234" customFormat="1" ht="51">
      <c r="A22" s="5">
        <v>14</v>
      </c>
      <c r="B22" s="5" t="s">
        <v>1262</v>
      </c>
      <c r="C22" s="5" t="s">
        <v>1263</v>
      </c>
      <c r="D22" s="5">
        <v>82</v>
      </c>
      <c r="E22" s="232">
        <v>732301215014</v>
      </c>
      <c r="F22" s="233" t="s">
        <v>1264</v>
      </c>
      <c r="G22" s="187">
        <v>40105</v>
      </c>
      <c r="H22" s="5" t="s">
        <v>575</v>
      </c>
      <c r="I22" s="5" t="s">
        <v>1212</v>
      </c>
      <c r="J22" s="5" t="s">
        <v>1265</v>
      </c>
      <c r="K22" s="111">
        <v>1200</v>
      </c>
      <c r="L22" s="111">
        <v>1052</v>
      </c>
    </row>
    <row r="23" spans="1:12" s="234" customFormat="1" ht="84" customHeight="1">
      <c r="A23" s="5">
        <v>15</v>
      </c>
      <c r="B23" s="5" t="s">
        <v>1266</v>
      </c>
      <c r="C23" s="5" t="s">
        <v>1267</v>
      </c>
      <c r="D23" s="5">
        <v>223.4</v>
      </c>
      <c r="E23" s="232">
        <v>732301215015</v>
      </c>
      <c r="F23" s="233" t="s">
        <v>1268</v>
      </c>
      <c r="G23" s="187">
        <v>40135</v>
      </c>
      <c r="H23" s="5" t="s">
        <v>575</v>
      </c>
      <c r="I23" s="5" t="s">
        <v>1212</v>
      </c>
      <c r="J23" s="5" t="s">
        <v>1269</v>
      </c>
      <c r="K23" s="111">
        <v>17800</v>
      </c>
      <c r="L23" s="111">
        <v>15604.79</v>
      </c>
    </row>
    <row r="24" spans="1:12" s="234" customFormat="1" ht="51">
      <c r="A24" s="52">
        <v>16</v>
      </c>
      <c r="B24" s="5" t="s">
        <v>1270</v>
      </c>
      <c r="C24" s="5" t="s">
        <v>1271</v>
      </c>
      <c r="D24" s="5"/>
      <c r="E24" s="232">
        <v>732301215016</v>
      </c>
      <c r="F24" s="233" t="s">
        <v>1272</v>
      </c>
      <c r="G24" s="187">
        <v>40135</v>
      </c>
      <c r="H24" s="5" t="s">
        <v>575</v>
      </c>
      <c r="I24" s="5" t="s">
        <v>1212</v>
      </c>
      <c r="J24" s="5" t="s">
        <v>1273</v>
      </c>
      <c r="K24" s="111">
        <v>25680</v>
      </c>
      <c r="L24" s="111">
        <v>22512.799999999999</v>
      </c>
    </row>
    <row r="25" spans="1:12" s="234" customFormat="1" ht="51">
      <c r="A25" s="5">
        <v>17</v>
      </c>
      <c r="B25" s="5" t="s">
        <v>1274</v>
      </c>
      <c r="C25" s="5" t="s">
        <v>1275</v>
      </c>
      <c r="D25" s="5"/>
      <c r="E25" s="232">
        <v>732301215017</v>
      </c>
      <c r="F25" s="233" t="s">
        <v>1276</v>
      </c>
      <c r="G25" s="187">
        <v>40140</v>
      </c>
      <c r="H25" s="5" t="s">
        <v>575</v>
      </c>
      <c r="I25" s="5" t="s">
        <v>1212</v>
      </c>
      <c r="J25" s="5" t="s">
        <v>1277</v>
      </c>
      <c r="K25" s="111">
        <v>13600</v>
      </c>
      <c r="L25" s="111">
        <v>11922.79</v>
      </c>
    </row>
    <row r="26" spans="1:12" s="234" customFormat="1" ht="51">
      <c r="A26" s="5">
        <v>18</v>
      </c>
      <c r="B26" s="5" t="s">
        <v>1278</v>
      </c>
      <c r="C26" s="5" t="s">
        <v>1279</v>
      </c>
      <c r="D26" s="5"/>
      <c r="E26" s="232">
        <v>732301215018</v>
      </c>
      <c r="F26" s="233" t="s">
        <v>1280</v>
      </c>
      <c r="G26" s="187">
        <v>40147</v>
      </c>
      <c r="H26" s="5" t="s">
        <v>575</v>
      </c>
      <c r="I26" s="5" t="s">
        <v>1212</v>
      </c>
      <c r="J26" s="5" t="s">
        <v>1281</v>
      </c>
      <c r="K26" s="111">
        <v>1800</v>
      </c>
      <c r="L26" s="111">
        <v>1578</v>
      </c>
    </row>
    <row r="27" spans="1:12" s="234" customFormat="1" ht="51">
      <c r="A27" s="52">
        <v>19</v>
      </c>
      <c r="B27" s="5" t="s">
        <v>1282</v>
      </c>
      <c r="C27" s="5" t="s">
        <v>1283</v>
      </c>
      <c r="D27" s="5">
        <v>41.89</v>
      </c>
      <c r="E27" s="232">
        <v>732301215019</v>
      </c>
      <c r="F27" s="233" t="s">
        <v>1284</v>
      </c>
      <c r="G27" s="187">
        <v>40141</v>
      </c>
      <c r="H27" s="5" t="s">
        <v>575</v>
      </c>
      <c r="I27" s="5" t="s">
        <v>1212</v>
      </c>
      <c r="J27" s="5" t="s">
        <v>1285</v>
      </c>
      <c r="K27" s="111">
        <v>12470</v>
      </c>
      <c r="L27" s="111">
        <v>5361.91</v>
      </c>
    </row>
    <row r="28" spans="1:12" s="234" customFormat="1" ht="51">
      <c r="A28" s="5">
        <v>20</v>
      </c>
      <c r="B28" s="5" t="s">
        <v>1286</v>
      </c>
      <c r="C28" s="5" t="s">
        <v>1287</v>
      </c>
      <c r="D28" s="5">
        <v>34.21</v>
      </c>
      <c r="E28" s="232">
        <v>732301215020</v>
      </c>
      <c r="F28" s="233" t="s">
        <v>1288</v>
      </c>
      <c r="G28" s="187">
        <v>40135</v>
      </c>
      <c r="H28" s="5" t="s">
        <v>575</v>
      </c>
      <c r="I28" s="5" t="s">
        <v>1212</v>
      </c>
      <c r="J28" s="5" t="s">
        <v>1289</v>
      </c>
      <c r="K28" s="111">
        <v>11800</v>
      </c>
      <c r="L28" s="111">
        <v>10344.790000000001</v>
      </c>
    </row>
    <row r="29" spans="1:12" s="234" customFormat="1" ht="82.9" customHeight="1">
      <c r="A29" s="5">
        <v>21</v>
      </c>
      <c r="B29" s="5" t="s">
        <v>1290</v>
      </c>
      <c r="C29" s="5" t="s">
        <v>1291</v>
      </c>
      <c r="D29" s="5">
        <v>211.66</v>
      </c>
      <c r="E29" s="232">
        <v>732301215021</v>
      </c>
      <c r="F29" s="233" t="s">
        <v>1292</v>
      </c>
      <c r="G29" s="187">
        <v>40224</v>
      </c>
      <c r="H29" s="5" t="s">
        <v>575</v>
      </c>
      <c r="I29" s="5" t="s">
        <v>1212</v>
      </c>
      <c r="J29" s="5" t="s">
        <v>1293</v>
      </c>
      <c r="K29" s="111">
        <v>21400</v>
      </c>
      <c r="L29" s="111">
        <v>18760.79</v>
      </c>
    </row>
    <row r="30" spans="1:12" s="234" customFormat="1" ht="51">
      <c r="A30" s="52">
        <v>22</v>
      </c>
      <c r="B30" s="5" t="s">
        <v>1294</v>
      </c>
      <c r="C30" s="5" t="s">
        <v>1295</v>
      </c>
      <c r="D30" s="5">
        <v>470.64</v>
      </c>
      <c r="E30" s="232">
        <v>732301215022</v>
      </c>
      <c r="F30" s="233" t="s">
        <v>1296</v>
      </c>
      <c r="G30" s="187">
        <v>40236</v>
      </c>
      <c r="H30" s="5" t="s">
        <v>575</v>
      </c>
      <c r="I30" s="5" t="s">
        <v>1212</v>
      </c>
      <c r="J30" s="5" t="s">
        <v>1297</v>
      </c>
      <c r="K30" s="111">
        <v>64500</v>
      </c>
      <c r="L30" s="111">
        <v>30745</v>
      </c>
    </row>
    <row r="31" spans="1:12" s="234" customFormat="1" ht="51">
      <c r="A31" s="5">
        <v>23</v>
      </c>
      <c r="B31" s="5" t="s">
        <v>1298</v>
      </c>
      <c r="C31" s="5" t="s">
        <v>1299</v>
      </c>
      <c r="D31" s="5">
        <v>646.5</v>
      </c>
      <c r="E31" s="232">
        <v>732301215023</v>
      </c>
      <c r="F31" s="233" t="s">
        <v>1300</v>
      </c>
      <c r="G31" s="187">
        <v>40273</v>
      </c>
      <c r="H31" s="5" t="s">
        <v>575</v>
      </c>
      <c r="I31" s="5" t="s">
        <v>1212</v>
      </c>
      <c r="J31" s="5" t="s">
        <v>1301</v>
      </c>
      <c r="K31" s="111">
        <v>38400</v>
      </c>
      <c r="L31" s="111">
        <v>17864</v>
      </c>
    </row>
    <row r="32" spans="1:12" s="234" customFormat="1" ht="51">
      <c r="A32" s="5">
        <v>24</v>
      </c>
      <c r="B32" s="5" t="s">
        <v>1302</v>
      </c>
      <c r="C32" s="5" t="s">
        <v>1303</v>
      </c>
      <c r="D32" s="5">
        <v>511.31</v>
      </c>
      <c r="E32" s="232">
        <v>732301215024</v>
      </c>
      <c r="F32" s="233" t="s">
        <v>1304</v>
      </c>
      <c r="G32" s="187">
        <v>40273</v>
      </c>
      <c r="H32" s="5" t="s">
        <v>575</v>
      </c>
      <c r="I32" s="5" t="s">
        <v>1212</v>
      </c>
      <c r="J32" s="5" t="s">
        <v>1305</v>
      </c>
      <c r="K32" s="111">
        <v>14600</v>
      </c>
      <c r="L32" s="111">
        <v>12799.21</v>
      </c>
    </row>
    <row r="33" spans="1:12" s="234" customFormat="1" ht="51">
      <c r="A33" s="52">
        <v>25</v>
      </c>
      <c r="B33" s="5" t="s">
        <v>1306</v>
      </c>
      <c r="C33" s="5" t="s">
        <v>1307</v>
      </c>
      <c r="D33" s="5">
        <v>688.06</v>
      </c>
      <c r="E33" s="232">
        <v>732301215025</v>
      </c>
      <c r="F33" s="233" t="s">
        <v>1308</v>
      </c>
      <c r="G33" s="187">
        <v>40274</v>
      </c>
      <c r="H33" s="5" t="s">
        <v>575</v>
      </c>
      <c r="I33" s="5" t="s">
        <v>1212</v>
      </c>
      <c r="J33" s="5" t="s">
        <v>1309</v>
      </c>
      <c r="K33" s="111">
        <v>98700</v>
      </c>
      <c r="L33" s="111">
        <v>86527</v>
      </c>
    </row>
    <row r="34" spans="1:12" s="234" customFormat="1" ht="69.599999999999994" customHeight="1">
      <c r="A34" s="5">
        <v>26</v>
      </c>
      <c r="B34" s="5" t="s">
        <v>1310</v>
      </c>
      <c r="C34" s="5" t="s">
        <v>1311</v>
      </c>
      <c r="D34" s="5">
        <v>896</v>
      </c>
      <c r="E34" s="232">
        <v>732301215026</v>
      </c>
      <c r="F34" s="233" t="s">
        <v>1312</v>
      </c>
      <c r="G34" s="187">
        <v>42059</v>
      </c>
      <c r="H34" s="5" t="s">
        <v>575</v>
      </c>
      <c r="I34" s="5" t="s">
        <v>1212</v>
      </c>
      <c r="J34" s="5" t="s">
        <v>1313</v>
      </c>
      <c r="K34" s="111">
        <v>17869</v>
      </c>
      <c r="L34" s="111">
        <v>9028.02</v>
      </c>
    </row>
    <row r="35" spans="1:12" s="234" customFormat="1" ht="66.599999999999994" customHeight="1">
      <c r="A35" s="5">
        <v>27</v>
      </c>
      <c r="B35" s="5" t="s">
        <v>1314</v>
      </c>
      <c r="C35" s="5" t="s">
        <v>1315</v>
      </c>
      <c r="D35" s="5">
        <v>401</v>
      </c>
      <c r="E35" s="232">
        <v>732301215027</v>
      </c>
      <c r="F35" s="233" t="s">
        <v>1316</v>
      </c>
      <c r="G35" s="187">
        <v>42059</v>
      </c>
      <c r="H35" s="5" t="s">
        <v>575</v>
      </c>
      <c r="I35" s="5" t="s">
        <v>1212</v>
      </c>
      <c r="J35" s="5" t="s">
        <v>1317</v>
      </c>
      <c r="K35" s="111">
        <v>127013</v>
      </c>
      <c r="L35" s="111">
        <v>119551.28</v>
      </c>
    </row>
    <row r="36" spans="1:12" s="234" customFormat="1" ht="61.15" customHeight="1">
      <c r="A36" s="52">
        <v>28</v>
      </c>
      <c r="B36" s="5" t="s">
        <v>1318</v>
      </c>
      <c r="C36" s="5" t="s">
        <v>1319</v>
      </c>
      <c r="D36" s="5">
        <v>1537</v>
      </c>
      <c r="E36" s="232">
        <v>732301215028</v>
      </c>
      <c r="F36" s="233" t="s">
        <v>1320</v>
      </c>
      <c r="G36" s="187">
        <v>42059</v>
      </c>
      <c r="H36" s="5" t="s">
        <v>575</v>
      </c>
      <c r="I36" s="5" t="s">
        <v>1212</v>
      </c>
      <c r="J36" s="5" t="s">
        <v>1321</v>
      </c>
      <c r="K36" s="111">
        <v>6591</v>
      </c>
      <c r="L36" s="111">
        <v>4447.91</v>
      </c>
    </row>
    <row r="37" spans="1:12" s="234" customFormat="1" ht="67.150000000000006" customHeight="1">
      <c r="A37" s="5">
        <v>29</v>
      </c>
      <c r="B37" s="5" t="s">
        <v>1322</v>
      </c>
      <c r="C37" s="5" t="s">
        <v>1323</v>
      </c>
      <c r="D37" s="5">
        <v>784</v>
      </c>
      <c r="E37" s="232">
        <v>732301215029</v>
      </c>
      <c r="F37" s="233" t="s">
        <v>1324</v>
      </c>
      <c r="G37" s="187">
        <v>42059</v>
      </c>
      <c r="H37" s="5" t="s">
        <v>575</v>
      </c>
      <c r="I37" s="5" t="s">
        <v>1212</v>
      </c>
      <c r="J37" s="5" t="s">
        <v>1325</v>
      </c>
      <c r="K37" s="111">
        <v>3079</v>
      </c>
      <c r="L37" s="111">
        <v>2071.04</v>
      </c>
    </row>
    <row r="38" spans="1:12" s="227" customFormat="1" ht="18.75">
      <c r="A38" s="235" t="s">
        <v>514</v>
      </c>
      <c r="B38" s="235"/>
      <c r="C38" s="235"/>
      <c r="D38" s="235"/>
      <c r="E38" s="235"/>
      <c r="F38" s="235"/>
      <c r="G38" s="235"/>
      <c r="H38" s="235"/>
      <c r="I38" s="235"/>
      <c r="J38" s="235"/>
      <c r="K38" s="236">
        <f>SUM(K9:K37)</f>
        <v>1038492</v>
      </c>
      <c r="L38" s="236">
        <f>SUM(L9:L37)</f>
        <v>694561.2300000001</v>
      </c>
    </row>
    <row r="39" spans="1:12" s="227" customFormat="1" ht="18.75">
      <c r="K39" s="237"/>
      <c r="L39" s="237"/>
    </row>
    <row r="40" spans="1:12" s="227" customFormat="1" ht="18.75">
      <c r="K40" s="237"/>
      <c r="L40" s="237"/>
    </row>
    <row r="41" spans="1:12" s="238" customFormat="1" ht="15.75">
      <c r="K41" s="239"/>
      <c r="L41" s="239"/>
    </row>
    <row r="42" spans="1:12" s="240" customFormat="1" ht="69.599999999999994" customHeight="1">
      <c r="B42" s="241"/>
      <c r="C42" s="241"/>
      <c r="D42" s="242"/>
      <c r="J42" s="243"/>
      <c r="K42" s="243"/>
      <c r="L42" s="244"/>
    </row>
    <row r="43" spans="1:12" s="223" customFormat="1" ht="18.75">
      <c r="D43" s="245"/>
      <c r="K43" s="229"/>
      <c r="L43" s="229"/>
    </row>
    <row r="44" spans="1:12" s="223" customFormat="1" ht="18.75">
      <c r="J44" s="224"/>
      <c r="K44" s="224"/>
      <c r="L44" s="224"/>
    </row>
    <row r="45" spans="1:12" ht="20.25">
      <c r="D45" s="246"/>
    </row>
  </sheetData>
  <mergeCells count="8">
    <mergeCell ref="J44:L44"/>
    <mergeCell ref="J1:L1"/>
    <mergeCell ref="B2:L2"/>
    <mergeCell ref="B4:L4"/>
    <mergeCell ref="B6:L6"/>
    <mergeCell ref="A38:J38"/>
    <mergeCell ref="B42:C42"/>
    <mergeCell ref="J42:K4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sqref="A1:IV65536"/>
    </sheetView>
  </sheetViews>
  <sheetFormatPr defaultRowHeight="12.75"/>
  <cols>
    <col min="1" max="1" width="5.7109375" style="155" customWidth="1"/>
    <col min="2" max="2" width="46.85546875" style="254" customWidth="1"/>
    <col min="3" max="3" width="13.85546875" style="254" customWidth="1"/>
    <col min="4" max="4" width="14.28515625" style="254" customWidth="1"/>
    <col min="5" max="5" width="53.5703125" style="254" customWidth="1"/>
    <col min="6" max="6" width="25.28515625" style="255" customWidth="1"/>
    <col min="7" max="7" width="22.28515625" style="254" customWidth="1"/>
    <col min="8" max="8" width="15.5703125" style="254" customWidth="1"/>
    <col min="9" max="9" width="16.7109375" style="254" customWidth="1"/>
    <col min="10" max="10" width="12.28515625" style="257" bestFit="1" customWidth="1"/>
    <col min="11" max="16384" width="9.140625" style="257"/>
  </cols>
  <sheetData>
    <row r="1" spans="1:9" s="251" customFormat="1" ht="15.75">
      <c r="A1" s="247"/>
      <c r="B1" s="248"/>
      <c r="C1" s="248"/>
      <c r="D1" s="248"/>
      <c r="E1" s="248"/>
      <c r="F1" s="249"/>
      <c r="G1" s="250"/>
      <c r="H1" s="250"/>
      <c r="I1" s="250"/>
    </row>
    <row r="2" spans="1:9" s="251" customFormat="1" ht="15.75">
      <c r="A2" s="247"/>
      <c r="B2" s="248"/>
      <c r="C2" s="248"/>
      <c r="D2" s="248"/>
      <c r="E2" s="248"/>
      <c r="F2" s="249"/>
      <c r="G2" s="252"/>
      <c r="H2" s="252"/>
      <c r="I2" s="252"/>
    </row>
    <row r="3" spans="1:9" s="251" customFormat="1" ht="15.75">
      <c r="A3" s="247"/>
      <c r="B3" s="137" t="s">
        <v>535</v>
      </c>
      <c r="C3" s="137"/>
      <c r="D3" s="137"/>
      <c r="E3" s="137"/>
      <c r="F3" s="137"/>
      <c r="G3" s="137"/>
      <c r="H3" s="137"/>
      <c r="I3" s="137"/>
    </row>
    <row r="4" spans="1:9" s="251" customFormat="1" ht="15.75">
      <c r="A4" s="247"/>
      <c r="B4" s="138"/>
      <c r="C4" s="138"/>
      <c r="D4" s="138"/>
      <c r="E4" s="138"/>
      <c r="F4" s="253"/>
      <c r="G4" s="141"/>
      <c r="H4" s="141"/>
      <c r="I4" s="141"/>
    </row>
    <row r="5" spans="1:9" s="251" customFormat="1" ht="15.75">
      <c r="A5" s="247"/>
      <c r="B5" s="137" t="s">
        <v>880</v>
      </c>
      <c r="C5" s="137"/>
      <c r="D5" s="137"/>
      <c r="E5" s="137"/>
      <c r="F5" s="137"/>
      <c r="G5" s="137"/>
      <c r="H5" s="137"/>
      <c r="I5" s="137"/>
    </row>
    <row r="6" spans="1:9" s="251" customFormat="1" ht="15.75">
      <c r="A6" s="247"/>
      <c r="B6" s="138"/>
      <c r="C6" s="138"/>
      <c r="D6" s="138"/>
      <c r="E6" s="138"/>
      <c r="F6" s="138"/>
      <c r="G6" s="138"/>
      <c r="H6" s="138"/>
      <c r="I6" s="138"/>
    </row>
    <row r="7" spans="1:9" s="251" customFormat="1" ht="15.75">
      <c r="A7" s="247"/>
      <c r="B7" s="137" t="s">
        <v>1203</v>
      </c>
      <c r="C7" s="137"/>
      <c r="D7" s="137"/>
      <c r="E7" s="137"/>
      <c r="F7" s="137"/>
      <c r="G7" s="137"/>
      <c r="H7" s="137"/>
      <c r="I7" s="137"/>
    </row>
    <row r="8" spans="1:9">
      <c r="G8" s="256"/>
      <c r="H8" s="256"/>
      <c r="I8" s="256"/>
    </row>
    <row r="9" spans="1:9" s="258" customFormat="1">
      <c r="A9" s="151" t="s">
        <v>0</v>
      </c>
      <c r="B9" s="151" t="s">
        <v>559</v>
      </c>
      <c r="C9" s="151" t="s">
        <v>230</v>
      </c>
      <c r="D9" s="151" t="s">
        <v>883</v>
      </c>
      <c r="E9" s="151" t="s">
        <v>884</v>
      </c>
      <c r="F9" s="151" t="s">
        <v>1326</v>
      </c>
      <c r="G9" s="151" t="s">
        <v>885</v>
      </c>
      <c r="H9" s="151" t="s">
        <v>532</v>
      </c>
      <c r="I9" s="151" t="s">
        <v>1327</v>
      </c>
    </row>
    <row r="10" spans="1:9" s="259" customFormat="1" ht="13.5">
      <c r="A10" s="151"/>
      <c r="B10" s="151"/>
      <c r="C10" s="151"/>
      <c r="D10" s="151"/>
      <c r="E10" s="151"/>
      <c r="F10" s="151"/>
      <c r="G10" s="151"/>
      <c r="H10" s="151"/>
      <c r="I10" s="151"/>
    </row>
    <row r="11" spans="1:9" s="186" customFormat="1" ht="31.15" customHeight="1">
      <c r="A11" s="20">
        <v>1</v>
      </c>
      <c r="B11" s="5" t="s">
        <v>1328</v>
      </c>
      <c r="C11" s="260">
        <v>739070055</v>
      </c>
      <c r="D11" s="8" t="s">
        <v>889</v>
      </c>
      <c r="E11" s="5" t="s">
        <v>936</v>
      </c>
      <c r="F11" s="5" t="s">
        <v>1329</v>
      </c>
      <c r="G11" s="8" t="s">
        <v>1330</v>
      </c>
      <c r="H11" s="261">
        <v>141090</v>
      </c>
      <c r="I11" s="261">
        <v>0</v>
      </c>
    </row>
    <row r="12" spans="1:9" s="186" customFormat="1" ht="28.9" customHeight="1">
      <c r="A12" s="20">
        <v>2</v>
      </c>
      <c r="B12" s="5" t="s">
        <v>1331</v>
      </c>
      <c r="C12" s="260">
        <v>739070056</v>
      </c>
      <c r="D12" s="8" t="s">
        <v>889</v>
      </c>
      <c r="E12" s="5" t="s">
        <v>936</v>
      </c>
      <c r="F12" s="5" t="s">
        <v>1332</v>
      </c>
      <c r="G12" s="8" t="s">
        <v>1333</v>
      </c>
      <c r="H12" s="261">
        <v>540962.92000000004</v>
      </c>
      <c r="I12" s="261">
        <v>0</v>
      </c>
    </row>
    <row r="13" spans="1:9" s="186" customFormat="1" ht="30" customHeight="1">
      <c r="A13" s="20">
        <v>3</v>
      </c>
      <c r="B13" s="5" t="s">
        <v>1334</v>
      </c>
      <c r="C13" s="260">
        <v>739070057</v>
      </c>
      <c r="D13" s="8" t="s">
        <v>889</v>
      </c>
      <c r="E13" s="5" t="s">
        <v>936</v>
      </c>
      <c r="F13" s="5" t="s">
        <v>1335</v>
      </c>
      <c r="G13" s="8" t="s">
        <v>1336</v>
      </c>
      <c r="H13" s="261">
        <v>159030.97</v>
      </c>
      <c r="I13" s="261">
        <v>0</v>
      </c>
    </row>
    <row r="14" spans="1:9" s="186" customFormat="1" ht="31.15" customHeight="1">
      <c r="A14" s="20">
        <v>4</v>
      </c>
      <c r="B14" s="5" t="s">
        <v>1337</v>
      </c>
      <c r="C14" s="260">
        <v>739070058</v>
      </c>
      <c r="D14" s="8" t="s">
        <v>889</v>
      </c>
      <c r="E14" s="5" t="s">
        <v>936</v>
      </c>
      <c r="F14" s="5" t="s">
        <v>1338</v>
      </c>
      <c r="G14" s="8" t="s">
        <v>1339</v>
      </c>
      <c r="H14" s="261">
        <v>211509.74</v>
      </c>
      <c r="I14" s="261">
        <v>0</v>
      </c>
    </row>
    <row r="15" spans="1:9" s="186" customFormat="1" ht="31.15" customHeight="1">
      <c r="A15" s="20">
        <v>5</v>
      </c>
      <c r="B15" s="5" t="s">
        <v>1340</v>
      </c>
      <c r="C15" s="260">
        <v>739070059</v>
      </c>
      <c r="D15" s="8" t="s">
        <v>889</v>
      </c>
      <c r="E15" s="5" t="s">
        <v>936</v>
      </c>
      <c r="F15" s="5" t="s">
        <v>1341</v>
      </c>
      <c r="G15" s="8" t="s">
        <v>1342</v>
      </c>
      <c r="H15" s="261">
        <v>114623</v>
      </c>
      <c r="I15" s="261">
        <v>0</v>
      </c>
    </row>
    <row r="16" spans="1:9" s="186" customFormat="1" ht="35.450000000000003" customHeight="1">
      <c r="A16" s="20">
        <v>6</v>
      </c>
      <c r="B16" s="5" t="s">
        <v>1343</v>
      </c>
      <c r="C16" s="260">
        <v>739070060</v>
      </c>
      <c r="D16" s="8" t="s">
        <v>889</v>
      </c>
      <c r="E16" s="5" t="s">
        <v>936</v>
      </c>
      <c r="F16" s="5" t="s">
        <v>1344</v>
      </c>
      <c r="G16" s="8" t="s">
        <v>1345</v>
      </c>
      <c r="H16" s="261">
        <v>1551860.58</v>
      </c>
      <c r="I16" s="261">
        <v>0</v>
      </c>
    </row>
    <row r="17" spans="1:9" s="186" customFormat="1" ht="29.45" customHeight="1">
      <c r="A17" s="20">
        <v>7</v>
      </c>
      <c r="B17" s="5" t="s">
        <v>1346</v>
      </c>
      <c r="C17" s="260">
        <v>739070061</v>
      </c>
      <c r="D17" s="8" t="s">
        <v>889</v>
      </c>
      <c r="E17" s="5" t="s">
        <v>936</v>
      </c>
      <c r="F17" s="5"/>
      <c r="G17" s="8" t="s">
        <v>1347</v>
      </c>
      <c r="H17" s="261">
        <v>55121.2</v>
      </c>
      <c r="I17" s="261">
        <v>0</v>
      </c>
    </row>
    <row r="18" spans="1:9" s="251" customFormat="1" ht="15.75">
      <c r="A18" s="190" t="s">
        <v>514</v>
      </c>
      <c r="B18" s="191"/>
      <c r="C18" s="191"/>
      <c r="D18" s="191"/>
      <c r="E18" s="191"/>
      <c r="F18" s="191"/>
      <c r="G18" s="192"/>
      <c r="H18" s="262">
        <v>2774198.41</v>
      </c>
      <c r="I18" s="262">
        <v>0</v>
      </c>
    </row>
    <row r="19" spans="1:9" s="251" customFormat="1" ht="15.75">
      <c r="A19" s="263"/>
      <c r="B19" s="264"/>
      <c r="C19" s="265"/>
      <c r="D19" s="252"/>
      <c r="E19" s="264"/>
      <c r="F19" s="264"/>
      <c r="G19" s="252"/>
      <c r="H19" s="266"/>
      <c r="I19" s="266"/>
    </row>
    <row r="20" spans="1:9" s="251" customFormat="1" ht="15.75">
      <c r="A20" s="263"/>
      <c r="B20" s="264"/>
      <c r="C20" s="265"/>
      <c r="D20" s="252"/>
      <c r="E20" s="264"/>
      <c r="F20" s="264"/>
      <c r="G20" s="252"/>
      <c r="H20" s="266"/>
      <c r="I20" s="266"/>
    </row>
    <row r="21" spans="1:9" s="251" customFormat="1" ht="15.75">
      <c r="A21" s="263"/>
      <c r="B21" s="264"/>
      <c r="C21" s="265"/>
      <c r="D21" s="252"/>
      <c r="E21" s="264"/>
      <c r="F21" s="264"/>
      <c r="G21" s="252"/>
      <c r="H21" s="266"/>
      <c r="I21" s="266"/>
    </row>
    <row r="22" spans="1:9" s="251" customFormat="1" ht="15.75">
      <c r="A22" s="263"/>
      <c r="B22" s="264"/>
      <c r="C22" s="265"/>
      <c r="D22" s="252"/>
      <c r="E22" s="264"/>
      <c r="F22" s="264"/>
      <c r="G22" s="252"/>
      <c r="H22" s="266"/>
      <c r="I22" s="266"/>
    </row>
    <row r="23" spans="1:9" s="251" customFormat="1" ht="15.75">
      <c r="A23" s="247"/>
      <c r="B23" s="248"/>
      <c r="C23" s="248"/>
      <c r="D23" s="248"/>
      <c r="E23" s="248"/>
      <c r="F23" s="249"/>
      <c r="G23" s="248"/>
      <c r="H23" s="248"/>
      <c r="I23" s="248"/>
    </row>
  </sheetData>
  <mergeCells count="14">
    <mergeCell ref="G9:G10"/>
    <mergeCell ref="H9:H10"/>
    <mergeCell ref="I9:I10"/>
    <mergeCell ref="A18:G18"/>
    <mergeCell ref="G1:I1"/>
    <mergeCell ref="B3:I3"/>
    <mergeCell ref="B5:I5"/>
    <mergeCell ref="B7:I7"/>
    <mergeCell ref="A9:A10"/>
    <mergeCell ref="B9:B10"/>
    <mergeCell ref="C9:C10"/>
    <mergeCell ref="D9:D10"/>
    <mergeCell ref="E9:E10"/>
    <mergeCell ref="F9:F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sqref="A1:IV65536"/>
    </sheetView>
  </sheetViews>
  <sheetFormatPr defaultRowHeight="12.75"/>
  <cols>
    <col min="1" max="1" width="5.7109375" style="155" customWidth="1"/>
    <col min="2" max="2" width="49.28515625" style="254" customWidth="1"/>
    <col min="3" max="3" width="16.28515625" style="254" customWidth="1"/>
    <col min="4" max="4" width="14.28515625" style="254" customWidth="1"/>
    <col min="5" max="5" width="38.28515625" style="254" customWidth="1"/>
    <col min="6" max="6" width="29.7109375" style="255" customWidth="1"/>
    <col min="7" max="7" width="22.28515625" style="254" customWidth="1"/>
    <col min="8" max="8" width="15.5703125" style="144" customWidth="1"/>
    <col min="9" max="9" width="15.28515625" style="144" customWidth="1"/>
    <col min="10" max="10" width="12.28515625" style="257" bestFit="1" customWidth="1"/>
    <col min="11" max="16384" width="9.140625" style="257"/>
  </cols>
  <sheetData>
    <row r="1" spans="1:9" s="251" customFormat="1" ht="15.75">
      <c r="A1" s="247"/>
      <c r="B1" s="248"/>
      <c r="C1" s="248"/>
      <c r="D1" s="248"/>
      <c r="E1" s="248"/>
      <c r="F1" s="249"/>
      <c r="G1" s="250"/>
      <c r="H1" s="250"/>
      <c r="I1" s="250"/>
    </row>
    <row r="2" spans="1:9" s="251" customFormat="1" ht="15.75">
      <c r="A2" s="247"/>
      <c r="B2" s="248"/>
      <c r="C2" s="248"/>
      <c r="D2" s="248"/>
      <c r="E2" s="248"/>
      <c r="F2" s="249"/>
      <c r="G2" s="252"/>
      <c r="H2" s="267"/>
      <c r="I2" s="267"/>
    </row>
    <row r="3" spans="1:9" s="251" customFormat="1" ht="15.75">
      <c r="A3" s="247"/>
      <c r="B3" s="137" t="s">
        <v>535</v>
      </c>
      <c r="C3" s="137"/>
      <c r="D3" s="137"/>
      <c r="E3" s="137"/>
      <c r="F3" s="137"/>
      <c r="G3" s="137"/>
      <c r="H3" s="137"/>
      <c r="I3" s="137"/>
    </row>
    <row r="4" spans="1:9" s="251" customFormat="1" ht="15.75">
      <c r="A4" s="247"/>
      <c r="B4" s="138"/>
      <c r="C4" s="138"/>
      <c r="D4" s="138"/>
      <c r="E4" s="138"/>
      <c r="F4" s="253"/>
      <c r="G4" s="141"/>
      <c r="H4" s="268"/>
      <c r="I4" s="268"/>
    </row>
    <row r="5" spans="1:9" s="251" customFormat="1" ht="15.75">
      <c r="A5" s="247"/>
      <c r="B5" s="137" t="s">
        <v>980</v>
      </c>
      <c r="C5" s="137"/>
      <c r="D5" s="137"/>
      <c r="E5" s="137"/>
      <c r="F5" s="137"/>
      <c r="G5" s="137"/>
      <c r="H5" s="137"/>
      <c r="I5" s="137"/>
    </row>
    <row r="6" spans="1:9" s="251" customFormat="1" ht="15.75">
      <c r="A6" s="247"/>
      <c r="B6" s="138"/>
      <c r="C6" s="138"/>
      <c r="D6" s="138"/>
      <c r="E6" s="138"/>
      <c r="F6" s="138"/>
      <c r="G6" s="138"/>
      <c r="H6" s="135"/>
      <c r="I6" s="135"/>
    </row>
    <row r="7" spans="1:9" s="251" customFormat="1" ht="15.75">
      <c r="A7" s="247"/>
      <c r="B7" s="137" t="s">
        <v>1203</v>
      </c>
      <c r="C7" s="137"/>
      <c r="D7" s="137"/>
      <c r="E7" s="137"/>
      <c r="F7" s="137"/>
      <c r="G7" s="137"/>
      <c r="H7" s="137"/>
      <c r="I7" s="137"/>
    </row>
    <row r="8" spans="1:9">
      <c r="G8" s="256"/>
      <c r="H8" s="148"/>
      <c r="I8" s="148"/>
    </row>
    <row r="9" spans="1:9">
      <c r="A9" s="151" t="s">
        <v>0</v>
      </c>
      <c r="B9" s="151" t="s">
        <v>559</v>
      </c>
      <c r="C9" s="151" t="s">
        <v>230</v>
      </c>
      <c r="D9" s="151" t="s">
        <v>883</v>
      </c>
      <c r="E9" s="151" t="s">
        <v>884</v>
      </c>
      <c r="F9" s="151" t="s">
        <v>1326</v>
      </c>
      <c r="G9" s="151" t="s">
        <v>885</v>
      </c>
      <c r="H9" s="168" t="s">
        <v>532</v>
      </c>
      <c r="I9" s="168" t="s">
        <v>1327</v>
      </c>
    </row>
    <row r="10" spans="1:9" s="269" customFormat="1" ht="18" customHeight="1">
      <c r="A10" s="151"/>
      <c r="B10" s="151"/>
      <c r="C10" s="151"/>
      <c r="D10" s="151"/>
      <c r="E10" s="151"/>
      <c r="F10" s="151"/>
      <c r="G10" s="151"/>
      <c r="H10" s="168"/>
      <c r="I10" s="168"/>
    </row>
    <row r="11" spans="1:9" s="9" customFormat="1" ht="26.45" customHeight="1">
      <c r="A11" s="18">
        <v>1</v>
      </c>
      <c r="B11" s="15" t="s">
        <v>1348</v>
      </c>
      <c r="C11" s="270" t="s">
        <v>1324</v>
      </c>
      <c r="D11" s="15" t="s">
        <v>1349</v>
      </c>
      <c r="E11" s="15" t="s">
        <v>1350</v>
      </c>
      <c r="F11" s="271" t="s">
        <v>1351</v>
      </c>
      <c r="G11" s="272"/>
      <c r="H11" s="273">
        <v>429670</v>
      </c>
      <c r="I11" s="273">
        <v>93094.95</v>
      </c>
    </row>
    <row r="12" spans="1:9" s="9" customFormat="1" ht="26.45" customHeight="1">
      <c r="A12" s="18">
        <v>2</v>
      </c>
      <c r="B12" s="15" t="s">
        <v>1352</v>
      </c>
      <c r="C12" s="270" t="s">
        <v>1316</v>
      </c>
      <c r="D12" s="15" t="s">
        <v>1349</v>
      </c>
      <c r="E12" s="15" t="s">
        <v>1350</v>
      </c>
      <c r="F12" s="271" t="s">
        <v>1188</v>
      </c>
      <c r="G12" s="271" t="s">
        <v>1353</v>
      </c>
      <c r="H12" s="273">
        <v>84742.76</v>
      </c>
      <c r="I12" s="273">
        <v>20832.310000000001</v>
      </c>
    </row>
    <row r="13" spans="1:9" s="186" customFormat="1" ht="26.45" customHeight="1">
      <c r="A13" s="20">
        <v>3</v>
      </c>
      <c r="B13" s="8" t="s">
        <v>1354</v>
      </c>
      <c r="C13" s="233" t="s">
        <v>1355</v>
      </c>
      <c r="D13" s="8" t="s">
        <v>1349</v>
      </c>
      <c r="E13" s="8" t="s">
        <v>1350</v>
      </c>
      <c r="F13" s="162" t="s">
        <v>1188</v>
      </c>
      <c r="G13" s="162" t="s">
        <v>1356</v>
      </c>
      <c r="H13" s="274">
        <v>95787.21</v>
      </c>
      <c r="I13" s="274">
        <v>23148.38</v>
      </c>
    </row>
    <row r="14" spans="1:9" s="186" customFormat="1" ht="26.45" customHeight="1">
      <c r="A14" s="20">
        <v>4</v>
      </c>
      <c r="B14" s="8" t="s">
        <v>1357</v>
      </c>
      <c r="C14" s="233" t="s">
        <v>1358</v>
      </c>
      <c r="D14" s="8" t="s">
        <v>1349</v>
      </c>
      <c r="E14" s="8" t="s">
        <v>1350</v>
      </c>
      <c r="F14" s="162" t="s">
        <v>1188</v>
      </c>
      <c r="G14" s="162" t="s">
        <v>1359</v>
      </c>
      <c r="H14" s="274">
        <v>203613.79</v>
      </c>
      <c r="I14" s="274">
        <v>48358.23</v>
      </c>
    </row>
    <row r="15" spans="1:9" s="278" customFormat="1" ht="18.75">
      <c r="A15" s="275" t="s">
        <v>514</v>
      </c>
      <c r="B15" s="276"/>
      <c r="C15" s="276"/>
      <c r="D15" s="276"/>
      <c r="E15" s="276"/>
      <c r="F15" s="276"/>
      <c r="G15" s="277"/>
      <c r="H15" s="262">
        <v>813813.76000000001</v>
      </c>
      <c r="I15" s="262">
        <f>SUM(I11:I14)</f>
        <v>185433.87</v>
      </c>
    </row>
    <row r="16" spans="1:9">
      <c r="A16" s="279"/>
      <c r="B16" s="280"/>
      <c r="C16" s="281"/>
      <c r="D16" s="256"/>
      <c r="E16" s="280"/>
      <c r="F16" s="280"/>
      <c r="G16" s="256"/>
      <c r="H16" s="282"/>
      <c r="I16" s="282"/>
    </row>
    <row r="17" spans="1:9">
      <c r="A17" s="279"/>
      <c r="B17" s="280"/>
      <c r="C17" s="281"/>
      <c r="D17" s="256"/>
      <c r="E17" s="280"/>
      <c r="F17" s="280"/>
      <c r="G17" s="256"/>
      <c r="H17" s="282"/>
      <c r="I17" s="282"/>
    </row>
    <row r="19" spans="1:9" s="251" customFormat="1" ht="38.25" customHeight="1">
      <c r="A19" s="247"/>
      <c r="B19" s="131"/>
      <c r="C19" s="248"/>
      <c r="D19" s="248"/>
      <c r="E19" s="248"/>
      <c r="F19" s="249"/>
      <c r="G19" s="248"/>
      <c r="H19" s="283"/>
      <c r="I19" s="283"/>
    </row>
  </sheetData>
  <mergeCells count="15">
    <mergeCell ref="G9:G10"/>
    <mergeCell ref="H9:H10"/>
    <mergeCell ref="I9:I10"/>
    <mergeCell ref="A15:G15"/>
    <mergeCell ref="H19:I19"/>
    <mergeCell ref="G1:I1"/>
    <mergeCell ref="B3:I3"/>
    <mergeCell ref="B5:I5"/>
    <mergeCell ref="B7:I7"/>
    <mergeCell ref="A9:A10"/>
    <mergeCell ref="B9:B10"/>
    <mergeCell ref="C9:C10"/>
    <mergeCell ref="D9:D10"/>
    <mergeCell ref="E9:E10"/>
    <mergeCell ref="F9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34</vt:i4>
      </vt:variant>
    </vt:vector>
  </HeadingPairs>
  <TitlesOfParts>
    <vt:vector size="34" baseType="lpstr">
      <vt:lpstr>сети</vt:lpstr>
      <vt:lpstr>здания</vt:lpstr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Лист18</vt:lpstr>
      <vt:lpstr>Лист19</vt:lpstr>
      <vt:lpstr>Лист20</vt:lpstr>
      <vt:lpstr>Лист21</vt:lpstr>
      <vt:lpstr>Лист22</vt:lpstr>
      <vt:lpstr>Лист23</vt:lpstr>
      <vt:lpstr>Лист24</vt:lpstr>
      <vt:lpstr>Лист25</vt:lpstr>
      <vt:lpstr>Лист26</vt:lpstr>
      <vt:lpstr>Лист27</vt:lpstr>
      <vt:lpstr>Лист28</vt:lpstr>
      <vt:lpstr>Лист29</vt:lpstr>
      <vt:lpstr>Лист30</vt:lpstr>
      <vt:lpstr>Лист31</vt:lpstr>
      <vt:lpstr>Лист32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</dc:creator>
  <cp:lastModifiedBy>petrov_sv</cp:lastModifiedBy>
  <cp:lastPrinted>2020-02-28T11:30:07Z</cp:lastPrinted>
  <dcterms:created xsi:type="dcterms:W3CDTF">2017-11-01T05:17:33Z</dcterms:created>
  <dcterms:modified xsi:type="dcterms:W3CDTF">2020-08-05T10:31:52Z</dcterms:modified>
</cp:coreProperties>
</file>